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fo\Desktop\"/>
    </mc:Choice>
  </mc:AlternateContent>
  <xr:revisionPtr revIDLastSave="0" documentId="8_{6F90D4DC-8638-4A28-8615-064144CCFBDE}" xr6:coauthVersionLast="47" xr6:coauthVersionMax="47" xr10:uidLastSave="{00000000-0000-0000-0000-000000000000}"/>
  <bookViews>
    <workbookView xWindow="-120" yWindow="-120" windowWidth="20730" windowHeight="11040" firstSheet="9" activeTab="18" xr2:uid="{00000000-000D-0000-FFFF-FFFF00000000}"/>
  </bookViews>
  <sheets>
    <sheet name="waiting room" sheetId="1" r:id="rId1"/>
    <sheet name="Report_AR" sheetId="2" state="hidden" r:id="rId2"/>
    <sheet name="All" sheetId="3" r:id="rId3"/>
    <sheet name="5" sheetId="4" r:id="rId4"/>
    <sheet name="6" sheetId="5" r:id="rId5"/>
    <sheet name="7" sheetId="6" r:id="rId6"/>
    <sheet name="8" sheetId="7" r:id="rId7"/>
    <sheet name="9" sheetId="8" r:id="rId8"/>
    <sheet name="10" sheetId="9" r:id="rId9"/>
    <sheet name="11" sheetId="10" r:id="rId10"/>
    <sheet name="12" sheetId="11" r:id="rId11"/>
    <sheet name="01" sheetId="12" r:id="rId12"/>
    <sheet name="02" sheetId="13" r:id="rId13"/>
    <sheet name="03 2025" sheetId="16" r:id="rId14"/>
    <sheet name="04 2025 " sheetId="17" r:id="rId15"/>
    <sheet name="05 2025" sheetId="19" r:id="rId16"/>
    <sheet name="06 2025 " sheetId="21" r:id="rId17"/>
    <sheet name="07 2025" sheetId="24" r:id="rId18"/>
    <sheet name="08 2025" sheetId="27" r:id="rId19"/>
    <sheet name="09 2025" sheetId="28" r:id="rId20"/>
    <sheet name="used this one updated-Summary" sheetId="14" r:id="rId21"/>
    <sheet name="Deposit" sheetId="15" r:id="rId22"/>
  </sheets>
  <definedNames>
    <definedName name="_xlnm._FilterDatabase" localSheetId="11" hidden="1">'01'!$S$1:$S$1011</definedName>
    <definedName name="_xlnm._FilterDatabase" localSheetId="12" hidden="1">'02'!$N$1</definedName>
    <definedName name="_xlnm._FilterDatabase" localSheetId="8" hidden="1">'10'!$Q$1:$Q$1004</definedName>
    <definedName name="_xlnm._FilterDatabase" localSheetId="9" hidden="1">'11'!$Q$1:$Q$983</definedName>
    <definedName name="_xlnm._FilterDatabase" localSheetId="10" hidden="1">'12'!$R$1:$R$1004</definedName>
    <definedName name="_xlnm._FilterDatabase" localSheetId="4" hidden="1">'6'!$Q$1:$Q$1000</definedName>
    <definedName name="_xlnm._FilterDatabase" localSheetId="5" hidden="1">'7'!$Q$1:$Q$1000</definedName>
    <definedName name="_xlnm._FilterDatabase" localSheetId="6" hidden="1">'8'!$Q$1:$Q$1001</definedName>
    <definedName name="_xlnm._FilterDatabase" localSheetId="7" hidden="1">'9'!$Q$1:$Q$1005</definedName>
    <definedName name="_xlnm._FilterDatabase" localSheetId="20" hidden="1">'used this one updated-Summary'!$T$7:$AD$87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4" i="15" l="1"/>
  <c r="O15" i="28" l="1"/>
  <c r="P15" i="28" s="1"/>
  <c r="K15" i="28"/>
  <c r="L15" i="28" s="1"/>
  <c r="H15" i="28"/>
  <c r="O14" i="28"/>
  <c r="P14" i="28" s="1"/>
  <c r="K14" i="28"/>
  <c r="L14" i="28" s="1"/>
  <c r="H14" i="28"/>
  <c r="O13" i="28"/>
  <c r="P13" i="28" s="1"/>
  <c r="K13" i="28"/>
  <c r="L13" i="28" s="1"/>
  <c r="H13" i="28"/>
  <c r="O12" i="28"/>
  <c r="P12" i="28" s="1"/>
  <c r="K12" i="28"/>
  <c r="L12" i="28" s="1"/>
  <c r="H12" i="28"/>
  <c r="O11" i="28"/>
  <c r="P11" i="28" s="1"/>
  <c r="K11" i="28"/>
  <c r="L11" i="28" s="1"/>
  <c r="H11" i="28"/>
  <c r="O10" i="28"/>
  <c r="P10" i="28" s="1"/>
  <c r="K10" i="28"/>
  <c r="L10" i="28" s="1"/>
  <c r="H10" i="28"/>
  <c r="O9" i="28"/>
  <c r="P9" i="28" s="1"/>
  <c r="K9" i="28"/>
  <c r="L9" i="28" s="1"/>
  <c r="H9" i="28"/>
  <c r="O8" i="28"/>
  <c r="P8" i="28" s="1"/>
  <c r="K8" i="28"/>
  <c r="L8" i="28" s="1"/>
  <c r="H8" i="28"/>
  <c r="O7" i="28"/>
  <c r="P7" i="28" s="1"/>
  <c r="K7" i="28"/>
  <c r="L7" i="28" s="1"/>
  <c r="H7" i="28"/>
  <c r="O6" i="28"/>
  <c r="P6" i="28" s="1"/>
  <c r="K6" i="28"/>
  <c r="L6" i="28" s="1"/>
  <c r="H6" i="28"/>
  <c r="O5" i="28"/>
  <c r="P5" i="28" s="1"/>
  <c r="K5" i="28"/>
  <c r="L5" i="28" s="1"/>
  <c r="H5" i="28"/>
  <c r="O4" i="28"/>
  <c r="P4" i="28" s="1"/>
  <c r="K4" i="28"/>
  <c r="L4" i="28" s="1"/>
  <c r="H4" i="28"/>
  <c r="O3" i="28"/>
  <c r="P3" i="28" s="1"/>
  <c r="K3" i="28"/>
  <c r="L3" i="28" s="1"/>
  <c r="H3" i="28"/>
  <c r="Q14" i="28" l="1"/>
  <c r="R14" i="28" s="1"/>
  <c r="S14" i="28" s="1"/>
  <c r="Q3" i="28"/>
  <c r="R3" i="28" s="1"/>
  <c r="Q11" i="28"/>
  <c r="R11" i="28" s="1"/>
  <c r="S11" i="28" s="1"/>
  <c r="Q9" i="28"/>
  <c r="R9" i="28" s="1"/>
  <c r="S9" i="28" s="1"/>
  <c r="Q5" i="28"/>
  <c r="R5" i="28" s="1"/>
  <c r="S5" i="28" s="1"/>
  <c r="Q12" i="28"/>
  <c r="R12" i="28" s="1"/>
  <c r="S12" i="28" s="1"/>
  <c r="Q10" i="28"/>
  <c r="R10" i="28" s="1"/>
  <c r="S10" i="28" s="1"/>
  <c r="Q4" i="28"/>
  <c r="R4" i="28" s="1"/>
  <c r="Q15" i="28"/>
  <c r="R15" i="28" s="1"/>
  <c r="S15" i="28" s="1"/>
  <c r="Q13" i="28"/>
  <c r="Q8" i="28"/>
  <c r="R8" i="28" s="1"/>
  <c r="S8" i="28" s="1"/>
  <c r="Q7" i="28"/>
  <c r="R7" i="28" s="1"/>
  <c r="S7" i="28" s="1"/>
  <c r="Q6" i="28"/>
  <c r="S3" i="28" l="1"/>
  <c r="R13" i="28"/>
  <c r="S13" i="28" s="1"/>
  <c r="S4" i="28"/>
  <c r="R6" i="28"/>
  <c r="S6" i="28" s="1"/>
  <c r="R48" i="15" l="1"/>
  <c r="M40" i="15"/>
  <c r="M27" i="15"/>
  <c r="M18" i="15"/>
  <c r="M24" i="15"/>
  <c r="M46" i="15"/>
  <c r="E43" i="15"/>
  <c r="E18" i="15" l="1"/>
  <c r="AD9" i="14"/>
  <c r="AD84" i="14"/>
  <c r="R47" i="15"/>
  <c r="E46" i="15" l="1"/>
  <c r="R46" i="15" s="1"/>
  <c r="R45" i="15" l="1"/>
  <c r="E29" i="15"/>
  <c r="R44" i="15" l="1"/>
  <c r="O12" i="27"/>
  <c r="P12" i="27" s="1"/>
  <c r="K12" i="27"/>
  <c r="L12" i="27" s="1"/>
  <c r="H12" i="27"/>
  <c r="O11" i="27"/>
  <c r="P11" i="27" s="1"/>
  <c r="K11" i="27"/>
  <c r="L11" i="27" s="1"/>
  <c r="H11" i="27"/>
  <c r="O10" i="27"/>
  <c r="P10" i="27" s="1"/>
  <c r="K10" i="27"/>
  <c r="L10" i="27" s="1"/>
  <c r="H10" i="27"/>
  <c r="O9" i="27"/>
  <c r="P9" i="27" s="1"/>
  <c r="K9" i="27"/>
  <c r="L9" i="27" s="1"/>
  <c r="H9" i="27"/>
  <c r="O8" i="27"/>
  <c r="P8" i="27" s="1"/>
  <c r="K8" i="27"/>
  <c r="L8" i="27" s="1"/>
  <c r="H8" i="27"/>
  <c r="O7" i="27"/>
  <c r="P7" i="27" s="1"/>
  <c r="K7" i="27"/>
  <c r="L7" i="27" s="1"/>
  <c r="H7" i="27"/>
  <c r="O6" i="27"/>
  <c r="P6" i="27" s="1"/>
  <c r="K6" i="27"/>
  <c r="L6" i="27" s="1"/>
  <c r="H6" i="27"/>
  <c r="O5" i="27"/>
  <c r="P5" i="27" s="1"/>
  <c r="K5" i="27"/>
  <c r="L5" i="27" s="1"/>
  <c r="H5" i="27"/>
  <c r="O4" i="27"/>
  <c r="P4" i="27" s="1"/>
  <c r="K4" i="27"/>
  <c r="L4" i="27" s="1"/>
  <c r="H4" i="27"/>
  <c r="O3" i="27"/>
  <c r="P3" i="27" s="1"/>
  <c r="K3" i="27"/>
  <c r="L3" i="27" s="1"/>
  <c r="H3" i="27"/>
  <c r="E36" i="15"/>
  <c r="R43" i="15"/>
  <c r="E38" i="15"/>
  <c r="L40" i="15"/>
  <c r="E30" i="15"/>
  <c r="L21" i="15"/>
  <c r="R42" i="15"/>
  <c r="Q11" i="27" l="1"/>
  <c r="R11" i="27" s="1"/>
  <c r="S11" i="27" s="1"/>
  <c r="Q7" i="27"/>
  <c r="R7" i="27" s="1"/>
  <c r="S7" i="27" s="1"/>
  <c r="Q12" i="27"/>
  <c r="R12" i="27" s="1"/>
  <c r="S12" i="27" s="1"/>
  <c r="Q4" i="27"/>
  <c r="R4" i="27" s="1"/>
  <c r="S4" i="27" s="1"/>
  <c r="Q8" i="27"/>
  <c r="R8" i="27" s="1"/>
  <c r="S8" i="27" s="1"/>
  <c r="Q9" i="27"/>
  <c r="R9" i="27" s="1"/>
  <c r="S9" i="27" s="1"/>
  <c r="Q6" i="27"/>
  <c r="Q5" i="27"/>
  <c r="Q3" i="27"/>
  <c r="Q10" i="27"/>
  <c r="O25" i="24"/>
  <c r="P25" i="24" s="1"/>
  <c r="K25" i="24"/>
  <c r="L25" i="24" s="1"/>
  <c r="H25" i="24"/>
  <c r="R41" i="15"/>
  <c r="O75" i="21"/>
  <c r="P75" i="21" s="1"/>
  <c r="K75" i="21"/>
  <c r="L75" i="21" s="1"/>
  <c r="H75" i="21"/>
  <c r="R10" i="27" l="1"/>
  <c r="S10" i="27" s="1"/>
  <c r="R5" i="27"/>
  <c r="S5" i="27" s="1"/>
  <c r="R3" i="27"/>
  <c r="S3" i="27" s="1"/>
  <c r="R6" i="27"/>
  <c r="S6" i="27" s="1"/>
  <c r="Q25" i="24"/>
  <c r="R25" i="24" s="1"/>
  <c r="S25" i="24" s="1"/>
  <c r="Q75" i="21"/>
  <c r="R75" i="21" l="1"/>
  <c r="S75" i="21" s="1"/>
  <c r="O73" i="24" l="1"/>
  <c r="P73" i="24" s="1"/>
  <c r="K73" i="24"/>
  <c r="L73" i="24" s="1"/>
  <c r="H73" i="24"/>
  <c r="R40" i="15"/>
  <c r="Q73" i="24" l="1"/>
  <c r="R73" i="24" s="1"/>
  <c r="S73" i="24" s="1"/>
  <c r="B58" i="15"/>
  <c r="R39" i="15"/>
  <c r="R38" i="15"/>
  <c r="R37" i="15"/>
  <c r="R36" i="15"/>
  <c r="E35" i="15"/>
  <c r="R35" i="15" s="1"/>
  <c r="R34" i="15"/>
  <c r="E33" i="15"/>
  <c r="R33" i="15" s="1"/>
  <c r="E32" i="15"/>
  <c r="R32" i="15" s="1"/>
  <c r="E31" i="15"/>
  <c r="R31" i="15" s="1"/>
  <c r="R30" i="15"/>
  <c r="R29" i="15"/>
  <c r="E28" i="15"/>
  <c r="R28" i="15" s="1"/>
  <c r="K27" i="15"/>
  <c r="E27" i="15"/>
  <c r="F26" i="15"/>
  <c r="E26" i="15"/>
  <c r="R25" i="15"/>
  <c r="K24" i="15"/>
  <c r="J24" i="15"/>
  <c r="R22" i="15"/>
  <c r="K21" i="15"/>
  <c r="J21" i="15"/>
  <c r="I21" i="15"/>
  <c r="E21" i="15"/>
  <c r="K19" i="15"/>
  <c r="F19" i="15"/>
  <c r="E19" i="15"/>
  <c r="K18" i="15"/>
  <c r="R18" i="15" s="1"/>
  <c r="K17" i="15"/>
  <c r="R17" i="15" s="1"/>
  <c r="E12" i="15"/>
  <c r="N12" i="15" s="1"/>
  <c r="N11" i="15"/>
  <c r="E23" i="15" s="1"/>
  <c r="R23" i="15" s="1"/>
  <c r="M10" i="15"/>
  <c r="E10" i="15" s="1"/>
  <c r="N10" i="15" s="1"/>
  <c r="N9" i="15"/>
  <c r="N8" i="15"/>
  <c r="E20" i="15" s="1"/>
  <c r="R20" i="15" s="1"/>
  <c r="N7" i="15"/>
  <c r="F6" i="15"/>
  <c r="N6" i="15" s="1"/>
  <c r="N5" i="15"/>
  <c r="L101" i="14"/>
  <c r="J101" i="14"/>
  <c r="H101" i="14"/>
  <c r="L100" i="14"/>
  <c r="I100" i="14"/>
  <c r="J100" i="14" s="1"/>
  <c r="H100" i="14"/>
  <c r="L99" i="14"/>
  <c r="I99" i="14"/>
  <c r="J99" i="14" s="1"/>
  <c r="H99" i="14"/>
  <c r="L98" i="14"/>
  <c r="J98" i="14"/>
  <c r="H98" i="14"/>
  <c r="L97" i="14"/>
  <c r="J97" i="14"/>
  <c r="H97" i="14"/>
  <c r="L96" i="14"/>
  <c r="I96" i="14"/>
  <c r="J96" i="14" s="1"/>
  <c r="H96" i="14"/>
  <c r="L95" i="14"/>
  <c r="J95" i="14"/>
  <c r="H95" i="14"/>
  <c r="L94" i="14"/>
  <c r="I94" i="14"/>
  <c r="J94" i="14" s="1"/>
  <c r="H94" i="14"/>
  <c r="L93" i="14"/>
  <c r="I93" i="14"/>
  <c r="J93" i="14" s="1"/>
  <c r="H93" i="14"/>
  <c r="L89" i="14"/>
  <c r="J89" i="14"/>
  <c r="H89" i="14"/>
  <c r="L88" i="14"/>
  <c r="J88" i="14"/>
  <c r="H88" i="14"/>
  <c r="AD87" i="14"/>
  <c r="L87" i="14"/>
  <c r="J87" i="14"/>
  <c r="H87" i="14"/>
  <c r="AD86" i="14"/>
  <c r="M86" i="14"/>
  <c r="N86" i="14" s="1"/>
  <c r="O86" i="14" s="1"/>
  <c r="H86" i="14"/>
  <c r="AD85" i="14"/>
  <c r="L85" i="14"/>
  <c r="J85" i="14"/>
  <c r="H85" i="14"/>
  <c r="AD83" i="14"/>
  <c r="L83" i="14"/>
  <c r="J83" i="14"/>
  <c r="H83" i="14"/>
  <c r="AD82" i="14"/>
  <c r="AD81" i="14"/>
  <c r="AD80" i="14"/>
  <c r="AD79" i="14"/>
  <c r="L79" i="14"/>
  <c r="J79" i="14"/>
  <c r="H79" i="14"/>
  <c r="AD78" i="14"/>
  <c r="L78" i="14"/>
  <c r="J78" i="14"/>
  <c r="H78" i="14"/>
  <c r="AD77" i="14"/>
  <c r="L77" i="14"/>
  <c r="J77" i="14"/>
  <c r="H77" i="14"/>
  <c r="AD76" i="14"/>
  <c r="L76" i="14"/>
  <c r="J76" i="14"/>
  <c r="AD75" i="14"/>
  <c r="L75" i="14"/>
  <c r="J75" i="14"/>
  <c r="H75" i="14"/>
  <c r="AD74" i="14"/>
  <c r="L74" i="14"/>
  <c r="J74" i="14"/>
  <c r="H74" i="14"/>
  <c r="AD73" i="14"/>
  <c r="L73" i="14"/>
  <c r="J73" i="14"/>
  <c r="H73" i="14"/>
  <c r="AD72" i="14"/>
  <c r="L72" i="14"/>
  <c r="J72" i="14"/>
  <c r="H72" i="14"/>
  <c r="AD71" i="14"/>
  <c r="L71" i="14"/>
  <c r="J71" i="14"/>
  <c r="H71" i="14"/>
  <c r="AD70" i="14"/>
  <c r="L70" i="14"/>
  <c r="J70" i="14"/>
  <c r="H70" i="14"/>
  <c r="AD69" i="14"/>
  <c r="L69" i="14"/>
  <c r="J69" i="14"/>
  <c r="H69" i="14"/>
  <c r="AD68" i="14"/>
  <c r="L68" i="14"/>
  <c r="J68" i="14"/>
  <c r="H68" i="14"/>
  <c r="AD67" i="14"/>
  <c r="L67" i="14"/>
  <c r="J67" i="14"/>
  <c r="H67" i="14"/>
  <c r="AD66" i="14"/>
  <c r="L66" i="14"/>
  <c r="J66" i="14"/>
  <c r="H66" i="14"/>
  <c r="AD65" i="14"/>
  <c r="AD64" i="14"/>
  <c r="AD63" i="14"/>
  <c r="AD62" i="14"/>
  <c r="L62" i="14"/>
  <c r="J62" i="14"/>
  <c r="H62" i="14"/>
  <c r="AD61" i="14"/>
  <c r="L61" i="14"/>
  <c r="J61" i="14"/>
  <c r="H61" i="14"/>
  <c r="AD60" i="14"/>
  <c r="L60" i="14"/>
  <c r="J60" i="14"/>
  <c r="H60" i="14"/>
  <c r="AD59" i="14"/>
  <c r="L59" i="14"/>
  <c r="J59" i="14"/>
  <c r="H59" i="14"/>
  <c r="AD58" i="14"/>
  <c r="L58" i="14"/>
  <c r="J58" i="14"/>
  <c r="H58" i="14"/>
  <c r="AD57" i="14"/>
  <c r="L57" i="14"/>
  <c r="J57" i="14"/>
  <c r="H57" i="14"/>
  <c r="AD56" i="14"/>
  <c r="L56" i="14"/>
  <c r="J56" i="14"/>
  <c r="H56" i="14"/>
  <c r="AD55" i="14"/>
  <c r="L55" i="14"/>
  <c r="J55" i="14"/>
  <c r="H55" i="14"/>
  <c r="AD54" i="14"/>
  <c r="L54" i="14"/>
  <c r="J54" i="14"/>
  <c r="H54" i="14"/>
  <c r="AD53" i="14"/>
  <c r="L53" i="14"/>
  <c r="J53" i="14"/>
  <c r="H53" i="14"/>
  <c r="AD52" i="14"/>
  <c r="L52" i="14"/>
  <c r="J52" i="14"/>
  <c r="H52" i="14"/>
  <c r="AD51" i="14"/>
  <c r="AD50" i="14"/>
  <c r="AD49" i="14"/>
  <c r="AD48" i="14"/>
  <c r="L48" i="14"/>
  <c r="J48" i="14"/>
  <c r="H48" i="14"/>
  <c r="AD47" i="14"/>
  <c r="L47" i="14"/>
  <c r="J47" i="14"/>
  <c r="H47" i="14"/>
  <c r="AD46" i="14"/>
  <c r="L46" i="14"/>
  <c r="J46" i="14"/>
  <c r="H46" i="14"/>
  <c r="AD45" i="14"/>
  <c r="L45" i="14"/>
  <c r="J45" i="14"/>
  <c r="H45" i="14"/>
  <c r="AD44" i="14"/>
  <c r="L44" i="14"/>
  <c r="J44" i="14"/>
  <c r="H44" i="14"/>
  <c r="AD43" i="14"/>
  <c r="L43" i="14"/>
  <c r="J43" i="14"/>
  <c r="H43" i="14"/>
  <c r="AD42" i="14"/>
  <c r="L42" i="14"/>
  <c r="J42" i="14"/>
  <c r="H42" i="14"/>
  <c r="AD41" i="14"/>
  <c r="L41" i="14"/>
  <c r="J41" i="14"/>
  <c r="H41" i="14"/>
  <c r="AD40" i="14"/>
  <c r="AD39" i="14"/>
  <c r="AD38" i="14"/>
  <c r="AD37" i="14"/>
  <c r="L37" i="14"/>
  <c r="J37" i="14"/>
  <c r="H37" i="14"/>
  <c r="AD36" i="14"/>
  <c r="L36" i="14"/>
  <c r="J36" i="14"/>
  <c r="H36" i="14"/>
  <c r="AD35" i="14"/>
  <c r="L35" i="14"/>
  <c r="J35" i="14"/>
  <c r="H35" i="14"/>
  <c r="AD34" i="14"/>
  <c r="L34" i="14"/>
  <c r="J34" i="14"/>
  <c r="H34" i="14"/>
  <c r="AD33" i="14"/>
  <c r="L33" i="14"/>
  <c r="J33" i="14"/>
  <c r="H33" i="14"/>
  <c r="AD32" i="14"/>
  <c r="L32" i="14"/>
  <c r="J32" i="14"/>
  <c r="H32" i="14"/>
  <c r="AD31" i="14"/>
  <c r="L31" i="14"/>
  <c r="J31" i="14"/>
  <c r="AD30" i="14"/>
  <c r="L30" i="14"/>
  <c r="J30" i="14"/>
  <c r="H30" i="14"/>
  <c r="AD29" i="14"/>
  <c r="L29" i="14"/>
  <c r="J29" i="14"/>
  <c r="H29" i="14"/>
  <c r="AD28" i="14"/>
  <c r="AD27" i="14"/>
  <c r="AD26" i="14"/>
  <c r="AD25" i="14"/>
  <c r="L25" i="14"/>
  <c r="J25" i="14"/>
  <c r="H25" i="14"/>
  <c r="AD24" i="14"/>
  <c r="L24" i="14"/>
  <c r="J24" i="14"/>
  <c r="H24" i="14"/>
  <c r="AD23" i="14"/>
  <c r="K23" i="14"/>
  <c r="L23" i="14" s="1"/>
  <c r="J23" i="14"/>
  <c r="H23" i="14"/>
  <c r="AD22" i="14"/>
  <c r="L22" i="14"/>
  <c r="J22" i="14"/>
  <c r="H22" i="14"/>
  <c r="AD21" i="14"/>
  <c r="L21" i="14"/>
  <c r="J21" i="14"/>
  <c r="H21" i="14"/>
  <c r="AD20" i="14"/>
  <c r="L20" i="14"/>
  <c r="J20" i="14"/>
  <c r="H20" i="14"/>
  <c r="AD19" i="14"/>
  <c r="L19" i="14"/>
  <c r="J19" i="14"/>
  <c r="H19" i="14"/>
  <c r="AD18" i="14"/>
  <c r="L18" i="14"/>
  <c r="J18" i="14"/>
  <c r="H18" i="14"/>
  <c r="AD17" i="14"/>
  <c r="L17" i="14"/>
  <c r="J17" i="14"/>
  <c r="H17" i="14"/>
  <c r="AD16" i="14"/>
  <c r="L16" i="14"/>
  <c r="J16" i="14"/>
  <c r="H16" i="14"/>
  <c r="AD15" i="14"/>
  <c r="L15" i="14"/>
  <c r="J15" i="14"/>
  <c r="H15" i="14"/>
  <c r="AD14" i="14"/>
  <c r="L14" i="14"/>
  <c r="I14" i="14"/>
  <c r="J14" i="14" s="1"/>
  <c r="H14" i="14"/>
  <c r="AD13" i="14"/>
  <c r="L13" i="14"/>
  <c r="J13" i="14"/>
  <c r="H13" i="14"/>
  <c r="AD12" i="14"/>
  <c r="L12" i="14"/>
  <c r="J12" i="14"/>
  <c r="H12" i="14"/>
  <c r="AD11" i="14"/>
  <c r="L11" i="14"/>
  <c r="J11" i="14"/>
  <c r="H11" i="14"/>
  <c r="AD10" i="14"/>
  <c r="L10" i="14"/>
  <c r="J10" i="14"/>
  <c r="H10" i="14"/>
  <c r="L9" i="14"/>
  <c r="J9" i="14"/>
  <c r="H9" i="14"/>
  <c r="L8" i="14"/>
  <c r="J8" i="14"/>
  <c r="H8" i="14"/>
  <c r="L7" i="14"/>
  <c r="J7" i="14"/>
  <c r="H7" i="14"/>
  <c r="O76" i="24"/>
  <c r="P76" i="24" s="1"/>
  <c r="K76" i="24"/>
  <c r="L76" i="24" s="1"/>
  <c r="H76" i="24"/>
  <c r="O75" i="24"/>
  <c r="P75" i="24" s="1"/>
  <c r="K75" i="24"/>
  <c r="L75" i="24" s="1"/>
  <c r="H75" i="24"/>
  <c r="O74" i="24"/>
  <c r="P74" i="24" s="1"/>
  <c r="K74" i="24"/>
  <c r="L74" i="24" s="1"/>
  <c r="H74" i="24"/>
  <c r="O72" i="24"/>
  <c r="P72" i="24" s="1"/>
  <c r="K72" i="24"/>
  <c r="L72" i="24" s="1"/>
  <c r="H72" i="24"/>
  <c r="O71" i="24"/>
  <c r="P71" i="24" s="1"/>
  <c r="K71" i="24"/>
  <c r="L71" i="24" s="1"/>
  <c r="H71" i="24"/>
  <c r="O70" i="24"/>
  <c r="P70" i="24" s="1"/>
  <c r="K70" i="24"/>
  <c r="L70" i="24" s="1"/>
  <c r="H70" i="24"/>
  <c r="O69" i="24"/>
  <c r="P69" i="24" s="1"/>
  <c r="K69" i="24"/>
  <c r="L69" i="24" s="1"/>
  <c r="H69" i="24"/>
  <c r="O68" i="24"/>
  <c r="P68" i="24" s="1"/>
  <c r="K68" i="24"/>
  <c r="L68" i="24" s="1"/>
  <c r="H68" i="24"/>
  <c r="O67" i="24"/>
  <c r="P67" i="24" s="1"/>
  <c r="K67" i="24"/>
  <c r="L67" i="24" s="1"/>
  <c r="H67" i="24"/>
  <c r="O66" i="24"/>
  <c r="P66" i="24" s="1"/>
  <c r="K66" i="24"/>
  <c r="L66" i="24" s="1"/>
  <c r="H66" i="24"/>
  <c r="O65" i="24"/>
  <c r="P65" i="24" s="1"/>
  <c r="K65" i="24"/>
  <c r="L65" i="24" s="1"/>
  <c r="H65" i="24"/>
  <c r="O64" i="24"/>
  <c r="P64" i="24" s="1"/>
  <c r="K64" i="24"/>
  <c r="L64" i="24" s="1"/>
  <c r="H64" i="24"/>
  <c r="O63" i="24"/>
  <c r="P63" i="24" s="1"/>
  <c r="K63" i="24"/>
  <c r="L63" i="24" s="1"/>
  <c r="H63" i="24"/>
  <c r="O62" i="24"/>
  <c r="P62" i="24" s="1"/>
  <c r="K62" i="24"/>
  <c r="L62" i="24" s="1"/>
  <c r="H62" i="24"/>
  <c r="O61" i="24"/>
  <c r="P61" i="24" s="1"/>
  <c r="K61" i="24"/>
  <c r="L61" i="24" s="1"/>
  <c r="H61" i="24"/>
  <c r="O60" i="24"/>
  <c r="P60" i="24" s="1"/>
  <c r="K60" i="24"/>
  <c r="L60" i="24" s="1"/>
  <c r="H60" i="24"/>
  <c r="O59" i="24"/>
  <c r="P59" i="24" s="1"/>
  <c r="K59" i="24"/>
  <c r="L59" i="24" s="1"/>
  <c r="H59" i="24"/>
  <c r="O58" i="24"/>
  <c r="P58" i="24" s="1"/>
  <c r="K58" i="24"/>
  <c r="L58" i="24" s="1"/>
  <c r="H58" i="24"/>
  <c r="O57" i="24"/>
  <c r="P57" i="24" s="1"/>
  <c r="K57" i="24"/>
  <c r="L57" i="24" s="1"/>
  <c r="H57" i="24"/>
  <c r="O56" i="24"/>
  <c r="P56" i="24" s="1"/>
  <c r="K56" i="24"/>
  <c r="L56" i="24" s="1"/>
  <c r="H56" i="24"/>
  <c r="O55" i="24"/>
  <c r="P55" i="24" s="1"/>
  <c r="K55" i="24"/>
  <c r="L55" i="24" s="1"/>
  <c r="H55" i="24"/>
  <c r="O54" i="24"/>
  <c r="P54" i="24" s="1"/>
  <c r="K54" i="24"/>
  <c r="L54" i="24" s="1"/>
  <c r="H54" i="24"/>
  <c r="O53" i="24"/>
  <c r="P53" i="24" s="1"/>
  <c r="K53" i="24"/>
  <c r="L53" i="24" s="1"/>
  <c r="H53" i="24"/>
  <c r="O52" i="24"/>
  <c r="P52" i="24" s="1"/>
  <c r="K52" i="24"/>
  <c r="L52" i="24" s="1"/>
  <c r="H52" i="24"/>
  <c r="O51" i="24"/>
  <c r="P51" i="24" s="1"/>
  <c r="K51" i="24"/>
  <c r="L51" i="24" s="1"/>
  <c r="H51" i="24"/>
  <c r="O50" i="24"/>
  <c r="P50" i="24" s="1"/>
  <c r="K50" i="24"/>
  <c r="L50" i="24" s="1"/>
  <c r="H50" i="24"/>
  <c r="O49" i="24"/>
  <c r="P49" i="24" s="1"/>
  <c r="K49" i="24"/>
  <c r="L49" i="24" s="1"/>
  <c r="H49" i="24"/>
  <c r="O48" i="24"/>
  <c r="P48" i="24" s="1"/>
  <c r="K48" i="24"/>
  <c r="L48" i="24" s="1"/>
  <c r="H48" i="24"/>
  <c r="O47" i="24"/>
  <c r="P47" i="24" s="1"/>
  <c r="K47" i="24"/>
  <c r="L47" i="24" s="1"/>
  <c r="H47" i="24"/>
  <c r="O46" i="24"/>
  <c r="P46" i="24" s="1"/>
  <c r="K46" i="24"/>
  <c r="L46" i="24" s="1"/>
  <c r="H46" i="24"/>
  <c r="O45" i="24"/>
  <c r="P45" i="24" s="1"/>
  <c r="K45" i="24"/>
  <c r="L45" i="24" s="1"/>
  <c r="H45" i="24"/>
  <c r="O44" i="24"/>
  <c r="P44" i="24" s="1"/>
  <c r="K44" i="24"/>
  <c r="L44" i="24" s="1"/>
  <c r="H44" i="24"/>
  <c r="O43" i="24"/>
  <c r="P43" i="24" s="1"/>
  <c r="K43" i="24"/>
  <c r="L43" i="24" s="1"/>
  <c r="H43" i="24"/>
  <c r="O42" i="24"/>
  <c r="P42" i="24" s="1"/>
  <c r="K42" i="24"/>
  <c r="L42" i="24" s="1"/>
  <c r="H42" i="24"/>
  <c r="O41" i="24"/>
  <c r="P41" i="24" s="1"/>
  <c r="K41" i="24"/>
  <c r="L41" i="24" s="1"/>
  <c r="H41" i="24"/>
  <c r="O40" i="24"/>
  <c r="P40" i="24" s="1"/>
  <c r="K40" i="24"/>
  <c r="L40" i="24" s="1"/>
  <c r="H40" i="24"/>
  <c r="O39" i="24"/>
  <c r="P39" i="24" s="1"/>
  <c r="K39" i="24"/>
  <c r="L39" i="24" s="1"/>
  <c r="H39" i="24"/>
  <c r="O38" i="24"/>
  <c r="P38" i="24" s="1"/>
  <c r="K38" i="24"/>
  <c r="L38" i="24" s="1"/>
  <c r="H38" i="24"/>
  <c r="O37" i="24"/>
  <c r="P37" i="24" s="1"/>
  <c r="K37" i="24"/>
  <c r="L37" i="24" s="1"/>
  <c r="H37" i="24"/>
  <c r="O36" i="24"/>
  <c r="P36" i="24" s="1"/>
  <c r="K36" i="24"/>
  <c r="L36" i="24" s="1"/>
  <c r="H36" i="24"/>
  <c r="O35" i="24"/>
  <c r="P35" i="24" s="1"/>
  <c r="K35" i="24"/>
  <c r="L35" i="24" s="1"/>
  <c r="H35" i="24"/>
  <c r="O34" i="24"/>
  <c r="P34" i="24" s="1"/>
  <c r="K34" i="24"/>
  <c r="L34" i="24" s="1"/>
  <c r="H34" i="24"/>
  <c r="O33" i="24"/>
  <c r="P33" i="24" s="1"/>
  <c r="K33" i="24"/>
  <c r="L33" i="24" s="1"/>
  <c r="H33" i="24"/>
  <c r="O32" i="24"/>
  <c r="P32" i="24" s="1"/>
  <c r="K32" i="24"/>
  <c r="L32" i="24" s="1"/>
  <c r="H32" i="24"/>
  <c r="O31" i="24"/>
  <c r="P31" i="24" s="1"/>
  <c r="K31" i="24"/>
  <c r="L31" i="24" s="1"/>
  <c r="H31" i="24"/>
  <c r="O30" i="24"/>
  <c r="P30" i="24" s="1"/>
  <c r="K30" i="24"/>
  <c r="L30" i="24" s="1"/>
  <c r="H30" i="24"/>
  <c r="O29" i="24"/>
  <c r="P29" i="24" s="1"/>
  <c r="K29" i="24"/>
  <c r="L29" i="24" s="1"/>
  <c r="H29" i="24"/>
  <c r="O28" i="24"/>
  <c r="P28" i="24" s="1"/>
  <c r="K28" i="24"/>
  <c r="L28" i="24" s="1"/>
  <c r="H28" i="24"/>
  <c r="O27" i="24"/>
  <c r="P27" i="24" s="1"/>
  <c r="K27" i="24"/>
  <c r="L27" i="24" s="1"/>
  <c r="H27" i="24"/>
  <c r="O26" i="24"/>
  <c r="P26" i="24" s="1"/>
  <c r="K26" i="24"/>
  <c r="L26" i="24" s="1"/>
  <c r="H26" i="24"/>
  <c r="O24" i="24"/>
  <c r="P24" i="24" s="1"/>
  <c r="K24" i="24"/>
  <c r="L24" i="24" s="1"/>
  <c r="H24" i="24"/>
  <c r="O23" i="24"/>
  <c r="P23" i="24" s="1"/>
  <c r="K23" i="24"/>
  <c r="L23" i="24" s="1"/>
  <c r="H23" i="24"/>
  <c r="O22" i="24"/>
  <c r="P22" i="24" s="1"/>
  <c r="K22" i="24"/>
  <c r="L22" i="24" s="1"/>
  <c r="H22" i="24"/>
  <c r="O21" i="24"/>
  <c r="P21" i="24" s="1"/>
  <c r="K21" i="24"/>
  <c r="L21" i="24" s="1"/>
  <c r="H21" i="24"/>
  <c r="O20" i="24"/>
  <c r="P20" i="24" s="1"/>
  <c r="K20" i="24"/>
  <c r="L20" i="24" s="1"/>
  <c r="H20" i="24"/>
  <c r="O19" i="24"/>
  <c r="P19" i="24" s="1"/>
  <c r="K19" i="24"/>
  <c r="L19" i="24" s="1"/>
  <c r="H19" i="24"/>
  <c r="O18" i="24"/>
  <c r="P18" i="24" s="1"/>
  <c r="K18" i="24"/>
  <c r="L18" i="24" s="1"/>
  <c r="H18" i="24"/>
  <c r="O17" i="24"/>
  <c r="P17" i="24" s="1"/>
  <c r="K17" i="24"/>
  <c r="L17" i="24" s="1"/>
  <c r="H17" i="24"/>
  <c r="O16" i="24"/>
  <c r="P16" i="24" s="1"/>
  <c r="K16" i="24"/>
  <c r="L16" i="24" s="1"/>
  <c r="H16" i="24"/>
  <c r="O15" i="24"/>
  <c r="P15" i="24" s="1"/>
  <c r="K15" i="24"/>
  <c r="L15" i="24" s="1"/>
  <c r="H15" i="24"/>
  <c r="O14" i="24"/>
  <c r="P14" i="24" s="1"/>
  <c r="K14" i="24"/>
  <c r="L14" i="24" s="1"/>
  <c r="H14" i="24"/>
  <c r="O13" i="24"/>
  <c r="P13" i="24" s="1"/>
  <c r="K13" i="24"/>
  <c r="L13" i="24" s="1"/>
  <c r="H13" i="24"/>
  <c r="O12" i="24"/>
  <c r="P12" i="24" s="1"/>
  <c r="K12" i="24"/>
  <c r="L12" i="24" s="1"/>
  <c r="H12" i="24"/>
  <c r="O11" i="24"/>
  <c r="P11" i="24" s="1"/>
  <c r="K11" i="24"/>
  <c r="L11" i="24" s="1"/>
  <c r="H11" i="24"/>
  <c r="O10" i="24"/>
  <c r="P10" i="24" s="1"/>
  <c r="K10" i="24"/>
  <c r="L10" i="24" s="1"/>
  <c r="H10" i="24"/>
  <c r="O9" i="24"/>
  <c r="P9" i="24" s="1"/>
  <c r="K9" i="24"/>
  <c r="L9" i="24" s="1"/>
  <c r="H9" i="24"/>
  <c r="O8" i="24"/>
  <c r="P8" i="24" s="1"/>
  <c r="K8" i="24"/>
  <c r="L8" i="24" s="1"/>
  <c r="H8" i="24"/>
  <c r="O7" i="24"/>
  <c r="P7" i="24" s="1"/>
  <c r="K7" i="24"/>
  <c r="L7" i="24" s="1"/>
  <c r="H7" i="24"/>
  <c r="O6" i="24"/>
  <c r="P6" i="24" s="1"/>
  <c r="K6" i="24"/>
  <c r="L6" i="24" s="1"/>
  <c r="H6" i="24"/>
  <c r="O5" i="24"/>
  <c r="P5" i="24" s="1"/>
  <c r="K5" i="24"/>
  <c r="L5" i="24" s="1"/>
  <c r="H5" i="24"/>
  <c r="O4" i="24"/>
  <c r="P4" i="24" s="1"/>
  <c r="K4" i="24"/>
  <c r="L4" i="24" s="1"/>
  <c r="H4" i="24"/>
  <c r="O3" i="24"/>
  <c r="P3" i="24" s="1"/>
  <c r="K3" i="24"/>
  <c r="L3" i="24" s="1"/>
  <c r="H3" i="24"/>
  <c r="O78" i="21"/>
  <c r="P78" i="21" s="1"/>
  <c r="K78" i="21"/>
  <c r="L78" i="21" s="1"/>
  <c r="H78" i="21"/>
  <c r="O77" i="21"/>
  <c r="P77" i="21" s="1"/>
  <c r="K77" i="21"/>
  <c r="L77" i="21" s="1"/>
  <c r="H77" i="21"/>
  <c r="O76" i="21"/>
  <c r="P76" i="21" s="1"/>
  <c r="K76" i="21"/>
  <c r="L76" i="21" s="1"/>
  <c r="H76" i="21"/>
  <c r="O74" i="21"/>
  <c r="P74" i="21" s="1"/>
  <c r="K74" i="21"/>
  <c r="L74" i="21" s="1"/>
  <c r="H74" i="21"/>
  <c r="O73" i="21"/>
  <c r="P73" i="21" s="1"/>
  <c r="K73" i="21"/>
  <c r="L73" i="21" s="1"/>
  <c r="H73" i="21"/>
  <c r="O72" i="21"/>
  <c r="P72" i="21" s="1"/>
  <c r="K72" i="21"/>
  <c r="L72" i="21" s="1"/>
  <c r="H72" i="21"/>
  <c r="O71" i="21"/>
  <c r="P71" i="21" s="1"/>
  <c r="K71" i="21"/>
  <c r="L71" i="21" s="1"/>
  <c r="H71" i="21"/>
  <c r="O70" i="21"/>
  <c r="P70" i="21" s="1"/>
  <c r="K70" i="21"/>
  <c r="L70" i="21" s="1"/>
  <c r="H70" i="21"/>
  <c r="O69" i="21"/>
  <c r="P69" i="21" s="1"/>
  <c r="K69" i="21"/>
  <c r="L69" i="21" s="1"/>
  <c r="H69" i="21"/>
  <c r="O68" i="21"/>
  <c r="P68" i="21" s="1"/>
  <c r="K68" i="21"/>
  <c r="L68" i="21" s="1"/>
  <c r="H68" i="21"/>
  <c r="O67" i="21"/>
  <c r="P67" i="21" s="1"/>
  <c r="K67" i="21"/>
  <c r="L67" i="21" s="1"/>
  <c r="H67" i="21"/>
  <c r="O66" i="21"/>
  <c r="P66" i="21" s="1"/>
  <c r="K66" i="21"/>
  <c r="L66" i="21" s="1"/>
  <c r="H66" i="21"/>
  <c r="O65" i="21"/>
  <c r="P65" i="21" s="1"/>
  <c r="K65" i="21"/>
  <c r="L65" i="21" s="1"/>
  <c r="H65" i="21"/>
  <c r="O64" i="21"/>
  <c r="P64" i="21" s="1"/>
  <c r="K64" i="21"/>
  <c r="L64" i="21" s="1"/>
  <c r="H64" i="21"/>
  <c r="O63" i="21"/>
  <c r="P63" i="21" s="1"/>
  <c r="K63" i="21"/>
  <c r="L63" i="21" s="1"/>
  <c r="H63" i="21"/>
  <c r="O62" i="21"/>
  <c r="P62" i="21" s="1"/>
  <c r="K62" i="21"/>
  <c r="L62" i="21" s="1"/>
  <c r="H62" i="21"/>
  <c r="O61" i="21"/>
  <c r="P61" i="21" s="1"/>
  <c r="K61" i="21"/>
  <c r="L61" i="21" s="1"/>
  <c r="H61" i="21"/>
  <c r="O60" i="21"/>
  <c r="P60" i="21" s="1"/>
  <c r="K60" i="21"/>
  <c r="L60" i="21" s="1"/>
  <c r="H60" i="21"/>
  <c r="O59" i="21"/>
  <c r="P59" i="21" s="1"/>
  <c r="K59" i="21"/>
  <c r="L59" i="21" s="1"/>
  <c r="H59" i="21"/>
  <c r="O58" i="21"/>
  <c r="P58" i="21" s="1"/>
  <c r="K58" i="21"/>
  <c r="L58" i="21" s="1"/>
  <c r="H58" i="21"/>
  <c r="O57" i="21"/>
  <c r="P57" i="21" s="1"/>
  <c r="K57" i="21"/>
  <c r="L57" i="21" s="1"/>
  <c r="H57" i="21"/>
  <c r="O56" i="21"/>
  <c r="P56" i="21" s="1"/>
  <c r="K56" i="21"/>
  <c r="L56" i="21" s="1"/>
  <c r="H56" i="21"/>
  <c r="O55" i="21"/>
  <c r="P55" i="21" s="1"/>
  <c r="K55" i="21"/>
  <c r="L55" i="21" s="1"/>
  <c r="H55" i="21"/>
  <c r="O54" i="21"/>
  <c r="P54" i="21" s="1"/>
  <c r="K54" i="21"/>
  <c r="L54" i="21" s="1"/>
  <c r="H54" i="21"/>
  <c r="O53" i="21"/>
  <c r="P53" i="21" s="1"/>
  <c r="K53" i="21"/>
  <c r="L53" i="21" s="1"/>
  <c r="H53" i="21"/>
  <c r="O52" i="21"/>
  <c r="P52" i="21" s="1"/>
  <c r="K52" i="21"/>
  <c r="L52" i="21" s="1"/>
  <c r="H52" i="21"/>
  <c r="O51" i="21"/>
  <c r="P51" i="21" s="1"/>
  <c r="K51" i="21"/>
  <c r="L51" i="21" s="1"/>
  <c r="H51" i="21"/>
  <c r="O50" i="21"/>
  <c r="P50" i="21" s="1"/>
  <c r="K50" i="21"/>
  <c r="L50" i="21" s="1"/>
  <c r="H50" i="21"/>
  <c r="O49" i="21"/>
  <c r="P49" i="21" s="1"/>
  <c r="K49" i="21"/>
  <c r="L49" i="21" s="1"/>
  <c r="H49" i="21"/>
  <c r="O48" i="21"/>
  <c r="P48" i="21" s="1"/>
  <c r="K48" i="21"/>
  <c r="L48" i="21" s="1"/>
  <c r="H48" i="21"/>
  <c r="O47" i="21"/>
  <c r="P47" i="21" s="1"/>
  <c r="K47" i="21"/>
  <c r="L47" i="21" s="1"/>
  <c r="H47" i="21"/>
  <c r="O46" i="21"/>
  <c r="P46" i="21" s="1"/>
  <c r="K46" i="21"/>
  <c r="L46" i="21" s="1"/>
  <c r="H46" i="21"/>
  <c r="O45" i="21"/>
  <c r="P45" i="21" s="1"/>
  <c r="K45" i="21"/>
  <c r="L45" i="21" s="1"/>
  <c r="H45" i="21"/>
  <c r="O44" i="21"/>
  <c r="P44" i="21" s="1"/>
  <c r="K44" i="21"/>
  <c r="L44" i="21" s="1"/>
  <c r="H44" i="21"/>
  <c r="O43" i="21"/>
  <c r="P43" i="21" s="1"/>
  <c r="K43" i="21"/>
  <c r="L43" i="21" s="1"/>
  <c r="H43" i="21"/>
  <c r="O42" i="21"/>
  <c r="P42" i="21" s="1"/>
  <c r="K42" i="21"/>
  <c r="L42" i="21" s="1"/>
  <c r="H42" i="21"/>
  <c r="O41" i="21"/>
  <c r="P41" i="21" s="1"/>
  <c r="K41" i="21"/>
  <c r="L41" i="21" s="1"/>
  <c r="H41" i="21"/>
  <c r="O40" i="21"/>
  <c r="P40" i="21" s="1"/>
  <c r="K40" i="21"/>
  <c r="L40" i="21" s="1"/>
  <c r="H40" i="21"/>
  <c r="O39" i="21"/>
  <c r="P39" i="21" s="1"/>
  <c r="K39" i="21"/>
  <c r="L39" i="21" s="1"/>
  <c r="H39" i="21"/>
  <c r="O38" i="21"/>
  <c r="P38" i="21" s="1"/>
  <c r="K38" i="21"/>
  <c r="L38" i="21" s="1"/>
  <c r="H38" i="21"/>
  <c r="O37" i="21"/>
  <c r="P37" i="21" s="1"/>
  <c r="K37" i="21"/>
  <c r="L37" i="21" s="1"/>
  <c r="H37" i="21"/>
  <c r="O36" i="21"/>
  <c r="P36" i="21" s="1"/>
  <c r="K36" i="21"/>
  <c r="L36" i="21" s="1"/>
  <c r="H36" i="21"/>
  <c r="O35" i="21"/>
  <c r="P35" i="21" s="1"/>
  <c r="K35" i="21"/>
  <c r="L35" i="21" s="1"/>
  <c r="H35" i="21"/>
  <c r="O34" i="21"/>
  <c r="P34" i="21" s="1"/>
  <c r="K34" i="21"/>
  <c r="L34" i="21" s="1"/>
  <c r="H34" i="21"/>
  <c r="O33" i="21"/>
  <c r="P33" i="21" s="1"/>
  <c r="K33" i="21"/>
  <c r="L33" i="21" s="1"/>
  <c r="H33" i="21"/>
  <c r="O32" i="21"/>
  <c r="P32" i="21" s="1"/>
  <c r="K32" i="21"/>
  <c r="L32" i="21" s="1"/>
  <c r="H32" i="21"/>
  <c r="O31" i="21"/>
  <c r="P31" i="21" s="1"/>
  <c r="K31" i="21"/>
  <c r="L31" i="21" s="1"/>
  <c r="H31" i="21"/>
  <c r="O30" i="21"/>
  <c r="P30" i="21" s="1"/>
  <c r="K30" i="21"/>
  <c r="L30" i="21" s="1"/>
  <c r="H30" i="21"/>
  <c r="O29" i="21"/>
  <c r="P29" i="21" s="1"/>
  <c r="K29" i="21"/>
  <c r="L29" i="21" s="1"/>
  <c r="H29" i="21"/>
  <c r="O28" i="21"/>
  <c r="P28" i="21" s="1"/>
  <c r="K28" i="21"/>
  <c r="L28" i="21" s="1"/>
  <c r="H28" i="21"/>
  <c r="O27" i="21"/>
  <c r="P27" i="21" s="1"/>
  <c r="K27" i="21"/>
  <c r="L27" i="21" s="1"/>
  <c r="H27" i="21"/>
  <c r="O26" i="21"/>
  <c r="P26" i="21" s="1"/>
  <c r="K26" i="21"/>
  <c r="L26" i="21" s="1"/>
  <c r="H26" i="21"/>
  <c r="O25" i="21"/>
  <c r="P25" i="21" s="1"/>
  <c r="K25" i="21"/>
  <c r="L25" i="21" s="1"/>
  <c r="H25" i="21"/>
  <c r="O24" i="21"/>
  <c r="P24" i="21" s="1"/>
  <c r="K24" i="21"/>
  <c r="L24" i="21" s="1"/>
  <c r="H24" i="21"/>
  <c r="O23" i="21"/>
  <c r="P23" i="21" s="1"/>
  <c r="K23" i="21"/>
  <c r="L23" i="21" s="1"/>
  <c r="H23" i="21"/>
  <c r="O22" i="21"/>
  <c r="P22" i="21" s="1"/>
  <c r="K22" i="21"/>
  <c r="L22" i="21" s="1"/>
  <c r="H22" i="21"/>
  <c r="O21" i="21"/>
  <c r="P21" i="21" s="1"/>
  <c r="K21" i="21"/>
  <c r="L21" i="21" s="1"/>
  <c r="H21" i="21"/>
  <c r="O20" i="21"/>
  <c r="P20" i="21" s="1"/>
  <c r="K20" i="21"/>
  <c r="L20" i="21" s="1"/>
  <c r="H20" i="21"/>
  <c r="O19" i="21"/>
  <c r="P19" i="21" s="1"/>
  <c r="K19" i="21"/>
  <c r="L19" i="21" s="1"/>
  <c r="H19" i="21"/>
  <c r="O18" i="21"/>
  <c r="P18" i="21" s="1"/>
  <c r="K18" i="21"/>
  <c r="L18" i="21" s="1"/>
  <c r="H18" i="21"/>
  <c r="O17" i="21"/>
  <c r="P17" i="21" s="1"/>
  <c r="K17" i="21"/>
  <c r="L17" i="21" s="1"/>
  <c r="H17" i="21"/>
  <c r="O16" i="21"/>
  <c r="P16" i="21" s="1"/>
  <c r="K16" i="21"/>
  <c r="L16" i="21" s="1"/>
  <c r="H16" i="21"/>
  <c r="O15" i="21"/>
  <c r="P15" i="21" s="1"/>
  <c r="K15" i="21"/>
  <c r="L15" i="21" s="1"/>
  <c r="H15" i="21"/>
  <c r="O14" i="21"/>
  <c r="P14" i="21" s="1"/>
  <c r="K14" i="21"/>
  <c r="L14" i="21" s="1"/>
  <c r="H14" i="21"/>
  <c r="O13" i="21"/>
  <c r="P13" i="21" s="1"/>
  <c r="K13" i="21"/>
  <c r="L13" i="21" s="1"/>
  <c r="H13" i="21"/>
  <c r="O12" i="21"/>
  <c r="P12" i="21" s="1"/>
  <c r="K12" i="21"/>
  <c r="L12" i="21" s="1"/>
  <c r="H12" i="21"/>
  <c r="O11" i="21"/>
  <c r="P11" i="21" s="1"/>
  <c r="K11" i="21"/>
  <c r="L11" i="21" s="1"/>
  <c r="O10" i="21"/>
  <c r="P10" i="21" s="1"/>
  <c r="K10" i="21"/>
  <c r="L10" i="21" s="1"/>
  <c r="H10" i="21"/>
  <c r="O9" i="21"/>
  <c r="P9" i="21" s="1"/>
  <c r="K9" i="21"/>
  <c r="L9" i="21" s="1"/>
  <c r="H9" i="21"/>
  <c r="O8" i="21"/>
  <c r="P8" i="21" s="1"/>
  <c r="K8" i="21"/>
  <c r="L8" i="21" s="1"/>
  <c r="H8" i="21"/>
  <c r="O7" i="21"/>
  <c r="P7" i="21" s="1"/>
  <c r="K7" i="21"/>
  <c r="L7" i="21" s="1"/>
  <c r="H7" i="21"/>
  <c r="O6" i="21"/>
  <c r="P6" i="21" s="1"/>
  <c r="K6" i="21"/>
  <c r="L6" i="21" s="1"/>
  <c r="H6" i="21"/>
  <c r="O5" i="21"/>
  <c r="P5" i="21" s="1"/>
  <c r="K5" i="21"/>
  <c r="L5" i="21" s="1"/>
  <c r="H5" i="21"/>
  <c r="O4" i="21"/>
  <c r="P4" i="21" s="1"/>
  <c r="K4" i="21"/>
  <c r="L4" i="21" s="1"/>
  <c r="H4" i="21"/>
  <c r="O3" i="21"/>
  <c r="P3" i="21" s="1"/>
  <c r="K3" i="21"/>
  <c r="L3" i="21" s="1"/>
  <c r="H3" i="21"/>
  <c r="O76" i="19"/>
  <c r="P76" i="19" s="1"/>
  <c r="K76" i="19"/>
  <c r="L76" i="19" s="1"/>
  <c r="H76" i="19"/>
  <c r="O75" i="19"/>
  <c r="P75" i="19" s="1"/>
  <c r="K75" i="19"/>
  <c r="L75" i="19" s="1"/>
  <c r="H75" i="19"/>
  <c r="O74" i="19"/>
  <c r="P74" i="19" s="1"/>
  <c r="K74" i="19"/>
  <c r="L74" i="19" s="1"/>
  <c r="H74" i="19"/>
  <c r="O73" i="19"/>
  <c r="P73" i="19" s="1"/>
  <c r="K73" i="19"/>
  <c r="L73" i="19" s="1"/>
  <c r="H73" i="19"/>
  <c r="O72" i="19"/>
  <c r="P72" i="19" s="1"/>
  <c r="K72" i="19"/>
  <c r="L72" i="19" s="1"/>
  <c r="H72" i="19"/>
  <c r="O71" i="19"/>
  <c r="P71" i="19" s="1"/>
  <c r="K71" i="19"/>
  <c r="L71" i="19" s="1"/>
  <c r="H71" i="19"/>
  <c r="O70" i="19"/>
  <c r="P70" i="19" s="1"/>
  <c r="K70" i="19"/>
  <c r="L70" i="19" s="1"/>
  <c r="H70" i="19"/>
  <c r="O69" i="19"/>
  <c r="P69" i="19" s="1"/>
  <c r="K69" i="19"/>
  <c r="L69" i="19" s="1"/>
  <c r="H69" i="19"/>
  <c r="O68" i="19"/>
  <c r="P68" i="19" s="1"/>
  <c r="K68" i="19"/>
  <c r="L68" i="19" s="1"/>
  <c r="H68" i="19"/>
  <c r="O67" i="19"/>
  <c r="P67" i="19" s="1"/>
  <c r="K67" i="19"/>
  <c r="L67" i="19" s="1"/>
  <c r="H67" i="19"/>
  <c r="O66" i="19"/>
  <c r="P66" i="19" s="1"/>
  <c r="K66" i="19"/>
  <c r="L66" i="19" s="1"/>
  <c r="H66" i="19"/>
  <c r="O65" i="19"/>
  <c r="P65" i="19" s="1"/>
  <c r="K65" i="19"/>
  <c r="L65" i="19" s="1"/>
  <c r="H65" i="19"/>
  <c r="O64" i="19"/>
  <c r="P64" i="19" s="1"/>
  <c r="K64" i="19"/>
  <c r="L64" i="19" s="1"/>
  <c r="H64" i="19"/>
  <c r="O63" i="19"/>
  <c r="P63" i="19" s="1"/>
  <c r="K63" i="19"/>
  <c r="L63" i="19" s="1"/>
  <c r="H63" i="19"/>
  <c r="O62" i="19"/>
  <c r="P62" i="19" s="1"/>
  <c r="K62" i="19"/>
  <c r="L62" i="19" s="1"/>
  <c r="H62" i="19"/>
  <c r="O61" i="19"/>
  <c r="P61" i="19" s="1"/>
  <c r="K61" i="19"/>
  <c r="L61" i="19" s="1"/>
  <c r="H61" i="19"/>
  <c r="O60" i="19"/>
  <c r="P60" i="19" s="1"/>
  <c r="K60" i="19"/>
  <c r="L60" i="19" s="1"/>
  <c r="H60" i="19"/>
  <c r="O59" i="19"/>
  <c r="P59" i="19" s="1"/>
  <c r="K59" i="19"/>
  <c r="L59" i="19" s="1"/>
  <c r="H59" i="19"/>
  <c r="O58" i="19"/>
  <c r="P58" i="19" s="1"/>
  <c r="K58" i="19"/>
  <c r="L58" i="19" s="1"/>
  <c r="H58" i="19"/>
  <c r="O57" i="19"/>
  <c r="P57" i="19" s="1"/>
  <c r="K57" i="19"/>
  <c r="L57" i="19" s="1"/>
  <c r="H57" i="19"/>
  <c r="O56" i="19"/>
  <c r="P56" i="19" s="1"/>
  <c r="K56" i="19"/>
  <c r="L56" i="19" s="1"/>
  <c r="H56" i="19"/>
  <c r="O55" i="19"/>
  <c r="P55" i="19" s="1"/>
  <c r="K55" i="19"/>
  <c r="L55" i="19" s="1"/>
  <c r="H55" i="19"/>
  <c r="O54" i="19"/>
  <c r="P54" i="19" s="1"/>
  <c r="K54" i="19"/>
  <c r="L54" i="19" s="1"/>
  <c r="H54" i="19"/>
  <c r="O53" i="19"/>
  <c r="P53" i="19" s="1"/>
  <c r="K53" i="19"/>
  <c r="L53" i="19" s="1"/>
  <c r="H53" i="19"/>
  <c r="O52" i="19"/>
  <c r="P52" i="19" s="1"/>
  <c r="K52" i="19"/>
  <c r="L52" i="19" s="1"/>
  <c r="H52" i="19"/>
  <c r="O51" i="19"/>
  <c r="P51" i="19" s="1"/>
  <c r="K51" i="19"/>
  <c r="L51" i="19" s="1"/>
  <c r="H51" i="19"/>
  <c r="O50" i="19"/>
  <c r="P50" i="19" s="1"/>
  <c r="K50" i="19"/>
  <c r="L50" i="19" s="1"/>
  <c r="H50" i="19"/>
  <c r="O49" i="19"/>
  <c r="P49" i="19" s="1"/>
  <c r="K49" i="19"/>
  <c r="L49" i="19" s="1"/>
  <c r="H49" i="19"/>
  <c r="O48" i="19"/>
  <c r="P48" i="19" s="1"/>
  <c r="K48" i="19"/>
  <c r="L48" i="19" s="1"/>
  <c r="H48" i="19"/>
  <c r="O47" i="19"/>
  <c r="P47" i="19" s="1"/>
  <c r="K47" i="19"/>
  <c r="L47" i="19" s="1"/>
  <c r="H47" i="19"/>
  <c r="O46" i="19"/>
  <c r="P46" i="19" s="1"/>
  <c r="K46" i="19"/>
  <c r="L46" i="19" s="1"/>
  <c r="H46" i="19"/>
  <c r="O45" i="19"/>
  <c r="P45" i="19" s="1"/>
  <c r="K45" i="19"/>
  <c r="L45" i="19" s="1"/>
  <c r="H45" i="19"/>
  <c r="O44" i="19"/>
  <c r="P44" i="19" s="1"/>
  <c r="K44" i="19"/>
  <c r="L44" i="19" s="1"/>
  <c r="H44" i="19"/>
  <c r="O43" i="19"/>
  <c r="P43" i="19" s="1"/>
  <c r="K43" i="19"/>
  <c r="L43" i="19" s="1"/>
  <c r="H43" i="19"/>
  <c r="O42" i="19"/>
  <c r="P42" i="19" s="1"/>
  <c r="K42" i="19"/>
  <c r="L42" i="19" s="1"/>
  <c r="H42" i="19"/>
  <c r="O41" i="19"/>
  <c r="P41" i="19" s="1"/>
  <c r="K41" i="19"/>
  <c r="L41" i="19" s="1"/>
  <c r="H41" i="19"/>
  <c r="O40" i="19"/>
  <c r="P40" i="19" s="1"/>
  <c r="K40" i="19"/>
  <c r="L40" i="19" s="1"/>
  <c r="H40" i="19"/>
  <c r="O39" i="19"/>
  <c r="P39" i="19" s="1"/>
  <c r="K39" i="19"/>
  <c r="L39" i="19" s="1"/>
  <c r="H39" i="19"/>
  <c r="O38" i="19"/>
  <c r="P38" i="19" s="1"/>
  <c r="K38" i="19"/>
  <c r="L38" i="19" s="1"/>
  <c r="H38" i="19"/>
  <c r="O37" i="19"/>
  <c r="P37" i="19" s="1"/>
  <c r="K37" i="19"/>
  <c r="L37" i="19" s="1"/>
  <c r="H37" i="19"/>
  <c r="O36" i="19"/>
  <c r="P36" i="19" s="1"/>
  <c r="K36" i="19"/>
  <c r="L36" i="19" s="1"/>
  <c r="H36" i="19"/>
  <c r="O35" i="19"/>
  <c r="P35" i="19" s="1"/>
  <c r="K35" i="19"/>
  <c r="L35" i="19" s="1"/>
  <c r="H35" i="19"/>
  <c r="O34" i="19"/>
  <c r="P34" i="19" s="1"/>
  <c r="K34" i="19"/>
  <c r="L34" i="19" s="1"/>
  <c r="H34" i="19"/>
  <c r="O33" i="19"/>
  <c r="P33" i="19" s="1"/>
  <c r="K33" i="19"/>
  <c r="L33" i="19" s="1"/>
  <c r="H33" i="19"/>
  <c r="O32" i="19"/>
  <c r="P32" i="19" s="1"/>
  <c r="K32" i="19"/>
  <c r="L32" i="19" s="1"/>
  <c r="H32" i="19"/>
  <c r="O31" i="19"/>
  <c r="P31" i="19" s="1"/>
  <c r="K31" i="19"/>
  <c r="L31" i="19" s="1"/>
  <c r="H31" i="19"/>
  <c r="O30" i="19"/>
  <c r="P30" i="19" s="1"/>
  <c r="K30" i="19"/>
  <c r="L30" i="19" s="1"/>
  <c r="H30" i="19"/>
  <c r="O29" i="19"/>
  <c r="P29" i="19" s="1"/>
  <c r="K29" i="19"/>
  <c r="L29" i="19" s="1"/>
  <c r="H29" i="19"/>
  <c r="O28" i="19"/>
  <c r="P28" i="19" s="1"/>
  <c r="K28" i="19"/>
  <c r="L28" i="19" s="1"/>
  <c r="H28" i="19"/>
  <c r="O27" i="19"/>
  <c r="P27" i="19" s="1"/>
  <c r="K27" i="19"/>
  <c r="L27" i="19" s="1"/>
  <c r="H27" i="19"/>
  <c r="O26" i="19"/>
  <c r="P26" i="19" s="1"/>
  <c r="K26" i="19"/>
  <c r="L26" i="19" s="1"/>
  <c r="H26" i="19"/>
  <c r="O25" i="19"/>
  <c r="P25" i="19" s="1"/>
  <c r="K25" i="19"/>
  <c r="L25" i="19" s="1"/>
  <c r="H25" i="19"/>
  <c r="O24" i="19"/>
  <c r="P24" i="19" s="1"/>
  <c r="K24" i="19"/>
  <c r="L24" i="19" s="1"/>
  <c r="H24" i="19"/>
  <c r="O23" i="19"/>
  <c r="P23" i="19" s="1"/>
  <c r="K23" i="19"/>
  <c r="L23" i="19" s="1"/>
  <c r="H23" i="19"/>
  <c r="O22" i="19"/>
  <c r="P22" i="19" s="1"/>
  <c r="K22" i="19"/>
  <c r="L22" i="19" s="1"/>
  <c r="H22" i="19"/>
  <c r="O21" i="19"/>
  <c r="P21" i="19" s="1"/>
  <c r="K21" i="19"/>
  <c r="L21" i="19" s="1"/>
  <c r="H21" i="19"/>
  <c r="O20" i="19"/>
  <c r="P20" i="19" s="1"/>
  <c r="K20" i="19"/>
  <c r="L20" i="19" s="1"/>
  <c r="H20" i="19"/>
  <c r="O19" i="19"/>
  <c r="P19" i="19" s="1"/>
  <c r="K19" i="19"/>
  <c r="L19" i="19" s="1"/>
  <c r="H19" i="19"/>
  <c r="O18" i="19"/>
  <c r="P18" i="19" s="1"/>
  <c r="K18" i="19"/>
  <c r="L18" i="19" s="1"/>
  <c r="H18" i="19"/>
  <c r="O17" i="19"/>
  <c r="P17" i="19" s="1"/>
  <c r="K17" i="19"/>
  <c r="L17" i="19" s="1"/>
  <c r="H17" i="19"/>
  <c r="O16" i="19"/>
  <c r="P16" i="19" s="1"/>
  <c r="K16" i="19"/>
  <c r="L16" i="19" s="1"/>
  <c r="H16" i="19"/>
  <c r="O15" i="19"/>
  <c r="P15" i="19" s="1"/>
  <c r="K15" i="19"/>
  <c r="L15" i="19" s="1"/>
  <c r="H15" i="19"/>
  <c r="O14" i="19"/>
  <c r="P14" i="19" s="1"/>
  <c r="K14" i="19"/>
  <c r="L14" i="19" s="1"/>
  <c r="H14" i="19"/>
  <c r="O13" i="19"/>
  <c r="P13" i="19" s="1"/>
  <c r="K13" i="19"/>
  <c r="L13" i="19" s="1"/>
  <c r="H13" i="19"/>
  <c r="O12" i="19"/>
  <c r="P12" i="19" s="1"/>
  <c r="K12" i="19"/>
  <c r="L12" i="19" s="1"/>
  <c r="H12" i="19"/>
  <c r="O11" i="19"/>
  <c r="P11" i="19" s="1"/>
  <c r="K11" i="19"/>
  <c r="L11" i="19" s="1"/>
  <c r="H11" i="19"/>
  <c r="O10" i="19"/>
  <c r="P10" i="19" s="1"/>
  <c r="K10" i="19"/>
  <c r="L10" i="19" s="1"/>
  <c r="H10" i="19"/>
  <c r="O9" i="19"/>
  <c r="P9" i="19" s="1"/>
  <c r="K9" i="19"/>
  <c r="L9" i="19" s="1"/>
  <c r="H9" i="19"/>
  <c r="O8" i="19"/>
  <c r="P8" i="19" s="1"/>
  <c r="K8" i="19"/>
  <c r="L8" i="19" s="1"/>
  <c r="H8" i="19"/>
  <c r="O7" i="19"/>
  <c r="P7" i="19" s="1"/>
  <c r="K7" i="19"/>
  <c r="L7" i="19" s="1"/>
  <c r="H7" i="19"/>
  <c r="O6" i="19"/>
  <c r="P6" i="19" s="1"/>
  <c r="K6" i="19"/>
  <c r="L6" i="19" s="1"/>
  <c r="H6" i="19"/>
  <c r="O5" i="19"/>
  <c r="P5" i="19" s="1"/>
  <c r="K5" i="19"/>
  <c r="L5" i="19" s="1"/>
  <c r="H5" i="19"/>
  <c r="O4" i="19"/>
  <c r="P4" i="19" s="1"/>
  <c r="K4" i="19"/>
  <c r="L4" i="19" s="1"/>
  <c r="H4" i="19"/>
  <c r="O3" i="19"/>
  <c r="P3" i="19" s="1"/>
  <c r="K3" i="19"/>
  <c r="L3" i="19" s="1"/>
  <c r="H3" i="19"/>
  <c r="O77" i="17"/>
  <c r="P77" i="17" s="1"/>
  <c r="K77" i="17"/>
  <c r="L77" i="17" s="1"/>
  <c r="H77" i="17"/>
  <c r="O76" i="17"/>
  <c r="P76" i="17" s="1"/>
  <c r="K76" i="17"/>
  <c r="L76" i="17" s="1"/>
  <c r="H76" i="17"/>
  <c r="O75" i="17"/>
  <c r="P75" i="17" s="1"/>
  <c r="K75" i="17"/>
  <c r="L75" i="17" s="1"/>
  <c r="H75" i="17"/>
  <c r="O74" i="17"/>
  <c r="P74" i="17" s="1"/>
  <c r="K74" i="17"/>
  <c r="L74" i="17" s="1"/>
  <c r="H74" i="17"/>
  <c r="O73" i="17"/>
  <c r="P73" i="17" s="1"/>
  <c r="K73" i="17"/>
  <c r="L73" i="17" s="1"/>
  <c r="H73" i="17"/>
  <c r="O72" i="17"/>
  <c r="P72" i="17" s="1"/>
  <c r="K72" i="17"/>
  <c r="L72" i="17" s="1"/>
  <c r="H72" i="17"/>
  <c r="O71" i="17"/>
  <c r="P71" i="17" s="1"/>
  <c r="K71" i="17"/>
  <c r="L71" i="17" s="1"/>
  <c r="H71" i="17"/>
  <c r="O70" i="17"/>
  <c r="P70" i="17" s="1"/>
  <c r="K70" i="17"/>
  <c r="L70" i="17" s="1"/>
  <c r="H70" i="17"/>
  <c r="O69" i="17"/>
  <c r="P69" i="17" s="1"/>
  <c r="K69" i="17"/>
  <c r="L69" i="17" s="1"/>
  <c r="H69" i="17"/>
  <c r="O68" i="17"/>
  <c r="P68" i="17" s="1"/>
  <c r="K68" i="17"/>
  <c r="L68" i="17" s="1"/>
  <c r="H68" i="17"/>
  <c r="O67" i="17"/>
  <c r="P67" i="17" s="1"/>
  <c r="K67" i="17"/>
  <c r="L67" i="17" s="1"/>
  <c r="H67" i="17"/>
  <c r="O66" i="17"/>
  <c r="P66" i="17" s="1"/>
  <c r="K66" i="17"/>
  <c r="L66" i="17" s="1"/>
  <c r="H66" i="17"/>
  <c r="O65" i="17"/>
  <c r="P65" i="17" s="1"/>
  <c r="K65" i="17"/>
  <c r="L65" i="17" s="1"/>
  <c r="H65" i="17"/>
  <c r="O64" i="17"/>
  <c r="P64" i="17" s="1"/>
  <c r="K64" i="17"/>
  <c r="L64" i="17" s="1"/>
  <c r="H64" i="17"/>
  <c r="O63" i="17"/>
  <c r="P63" i="17" s="1"/>
  <c r="K63" i="17"/>
  <c r="L63" i="17" s="1"/>
  <c r="H63" i="17"/>
  <c r="O62" i="17"/>
  <c r="P62" i="17" s="1"/>
  <c r="K62" i="17"/>
  <c r="L62" i="17" s="1"/>
  <c r="H62" i="17"/>
  <c r="O61" i="17"/>
  <c r="P61" i="17" s="1"/>
  <c r="K61" i="17"/>
  <c r="L61" i="17" s="1"/>
  <c r="H61" i="17"/>
  <c r="O60" i="17"/>
  <c r="P60" i="17" s="1"/>
  <c r="K60" i="17"/>
  <c r="L60" i="17" s="1"/>
  <c r="H60" i="17"/>
  <c r="O59" i="17"/>
  <c r="P59" i="17" s="1"/>
  <c r="K59" i="17"/>
  <c r="L59" i="17" s="1"/>
  <c r="H59" i="17"/>
  <c r="O58" i="17"/>
  <c r="P58" i="17" s="1"/>
  <c r="K58" i="17"/>
  <c r="L58" i="17" s="1"/>
  <c r="H58" i="17"/>
  <c r="O57" i="17"/>
  <c r="P57" i="17" s="1"/>
  <c r="K57" i="17"/>
  <c r="L57" i="17" s="1"/>
  <c r="H57" i="17"/>
  <c r="O56" i="17"/>
  <c r="P56" i="17" s="1"/>
  <c r="K56" i="17"/>
  <c r="L56" i="17" s="1"/>
  <c r="H56" i="17"/>
  <c r="O55" i="17"/>
  <c r="P55" i="17" s="1"/>
  <c r="K55" i="17"/>
  <c r="L55" i="17" s="1"/>
  <c r="H55" i="17"/>
  <c r="O54" i="17"/>
  <c r="P54" i="17" s="1"/>
  <c r="K54" i="17"/>
  <c r="L54" i="17" s="1"/>
  <c r="H54" i="17"/>
  <c r="O53" i="17"/>
  <c r="P53" i="17" s="1"/>
  <c r="K53" i="17"/>
  <c r="L53" i="17" s="1"/>
  <c r="H53" i="17"/>
  <c r="O52" i="17"/>
  <c r="P52" i="17" s="1"/>
  <c r="K52" i="17"/>
  <c r="L52" i="17" s="1"/>
  <c r="H52" i="17"/>
  <c r="O51" i="17"/>
  <c r="P51" i="17" s="1"/>
  <c r="K51" i="17"/>
  <c r="L51" i="17" s="1"/>
  <c r="H51" i="17"/>
  <c r="O50" i="17"/>
  <c r="P50" i="17" s="1"/>
  <c r="K50" i="17"/>
  <c r="L50" i="17" s="1"/>
  <c r="H50" i="17"/>
  <c r="O49" i="17"/>
  <c r="P49" i="17" s="1"/>
  <c r="K49" i="17"/>
  <c r="L49" i="17" s="1"/>
  <c r="H49" i="17"/>
  <c r="O48" i="17"/>
  <c r="P48" i="17" s="1"/>
  <c r="K48" i="17"/>
  <c r="L48" i="17" s="1"/>
  <c r="H48" i="17"/>
  <c r="O47" i="17"/>
  <c r="P47" i="17" s="1"/>
  <c r="K47" i="17"/>
  <c r="L47" i="17" s="1"/>
  <c r="H47" i="17"/>
  <c r="O46" i="17"/>
  <c r="P46" i="17" s="1"/>
  <c r="K46" i="17"/>
  <c r="L46" i="17" s="1"/>
  <c r="H46" i="17"/>
  <c r="O45" i="17"/>
  <c r="P45" i="17" s="1"/>
  <c r="K45" i="17"/>
  <c r="L45" i="17" s="1"/>
  <c r="H45" i="17"/>
  <c r="O44" i="17"/>
  <c r="P44" i="17" s="1"/>
  <c r="K44" i="17"/>
  <c r="L44" i="17" s="1"/>
  <c r="H44" i="17"/>
  <c r="O43" i="17"/>
  <c r="P43" i="17" s="1"/>
  <c r="K43" i="17"/>
  <c r="L43" i="17" s="1"/>
  <c r="H43" i="17"/>
  <c r="O42" i="17"/>
  <c r="P42" i="17" s="1"/>
  <c r="K42" i="17"/>
  <c r="L42" i="17" s="1"/>
  <c r="H42" i="17"/>
  <c r="O41" i="17"/>
  <c r="P41" i="17" s="1"/>
  <c r="K41" i="17"/>
  <c r="L41" i="17" s="1"/>
  <c r="H41" i="17"/>
  <c r="O40" i="17"/>
  <c r="P40" i="17" s="1"/>
  <c r="K40" i="17"/>
  <c r="L40" i="17" s="1"/>
  <c r="H40" i="17"/>
  <c r="O39" i="17"/>
  <c r="P39" i="17" s="1"/>
  <c r="K39" i="17"/>
  <c r="L39" i="17" s="1"/>
  <c r="H39" i="17"/>
  <c r="O38" i="17"/>
  <c r="P38" i="17" s="1"/>
  <c r="K38" i="17"/>
  <c r="L38" i="17" s="1"/>
  <c r="H38" i="17"/>
  <c r="O37" i="17"/>
  <c r="P37" i="17" s="1"/>
  <c r="K37" i="17"/>
  <c r="L37" i="17" s="1"/>
  <c r="H37" i="17"/>
  <c r="O36" i="17"/>
  <c r="P36" i="17" s="1"/>
  <c r="K36" i="17"/>
  <c r="L36" i="17" s="1"/>
  <c r="H36" i="17"/>
  <c r="O35" i="17"/>
  <c r="P35" i="17" s="1"/>
  <c r="K35" i="17"/>
  <c r="L35" i="17" s="1"/>
  <c r="H35" i="17"/>
  <c r="O34" i="17"/>
  <c r="P34" i="17" s="1"/>
  <c r="K34" i="17"/>
  <c r="L34" i="17" s="1"/>
  <c r="H34" i="17"/>
  <c r="O33" i="17"/>
  <c r="P33" i="17" s="1"/>
  <c r="K33" i="17"/>
  <c r="L33" i="17" s="1"/>
  <c r="H33" i="17"/>
  <c r="O32" i="17"/>
  <c r="P32" i="17" s="1"/>
  <c r="K32" i="17"/>
  <c r="L32" i="17" s="1"/>
  <c r="H32" i="17"/>
  <c r="O31" i="17"/>
  <c r="P31" i="17" s="1"/>
  <c r="K31" i="17"/>
  <c r="L31" i="17" s="1"/>
  <c r="H31" i="17"/>
  <c r="O30" i="17"/>
  <c r="P30" i="17" s="1"/>
  <c r="K30" i="17"/>
  <c r="L30" i="17" s="1"/>
  <c r="H30" i="17"/>
  <c r="O29" i="17"/>
  <c r="P29" i="17" s="1"/>
  <c r="K29" i="17"/>
  <c r="L29" i="17" s="1"/>
  <c r="H29" i="17"/>
  <c r="O28" i="17"/>
  <c r="P28" i="17" s="1"/>
  <c r="K28" i="17"/>
  <c r="L28" i="17" s="1"/>
  <c r="H28" i="17"/>
  <c r="O27" i="17"/>
  <c r="P27" i="17" s="1"/>
  <c r="K27" i="17"/>
  <c r="L27" i="17" s="1"/>
  <c r="H27" i="17"/>
  <c r="O26" i="17"/>
  <c r="P26" i="17" s="1"/>
  <c r="K26" i="17"/>
  <c r="L26" i="17" s="1"/>
  <c r="H26" i="17"/>
  <c r="O25" i="17"/>
  <c r="P25" i="17" s="1"/>
  <c r="K25" i="17"/>
  <c r="L25" i="17" s="1"/>
  <c r="H25" i="17"/>
  <c r="O24" i="17"/>
  <c r="P24" i="17" s="1"/>
  <c r="K24" i="17"/>
  <c r="L24" i="17" s="1"/>
  <c r="H24" i="17"/>
  <c r="O23" i="17"/>
  <c r="P23" i="17" s="1"/>
  <c r="K23" i="17"/>
  <c r="L23" i="17" s="1"/>
  <c r="H23" i="17"/>
  <c r="O22" i="17"/>
  <c r="P22" i="17" s="1"/>
  <c r="K22" i="17"/>
  <c r="L22" i="17" s="1"/>
  <c r="H22" i="17"/>
  <c r="O21" i="17"/>
  <c r="P21" i="17" s="1"/>
  <c r="K21" i="17"/>
  <c r="L21" i="17" s="1"/>
  <c r="H21" i="17"/>
  <c r="O20" i="17"/>
  <c r="P20" i="17" s="1"/>
  <c r="K20" i="17"/>
  <c r="L20" i="17" s="1"/>
  <c r="H20" i="17"/>
  <c r="O19" i="17"/>
  <c r="P19" i="17" s="1"/>
  <c r="K19" i="17"/>
  <c r="L19" i="17" s="1"/>
  <c r="H19" i="17"/>
  <c r="O18" i="17"/>
  <c r="P18" i="17" s="1"/>
  <c r="K18" i="17"/>
  <c r="L18" i="17" s="1"/>
  <c r="H18" i="17"/>
  <c r="O17" i="17"/>
  <c r="P17" i="17" s="1"/>
  <c r="K17" i="17"/>
  <c r="L17" i="17" s="1"/>
  <c r="H17" i="17"/>
  <c r="O16" i="17"/>
  <c r="P16" i="17" s="1"/>
  <c r="K16" i="17"/>
  <c r="L16" i="17" s="1"/>
  <c r="H16" i="17"/>
  <c r="O15" i="17"/>
  <c r="P15" i="17" s="1"/>
  <c r="K15" i="17"/>
  <c r="L15" i="17" s="1"/>
  <c r="H15" i="17"/>
  <c r="O14" i="17"/>
  <c r="P14" i="17" s="1"/>
  <c r="K14" i="17"/>
  <c r="L14" i="17" s="1"/>
  <c r="H14" i="17"/>
  <c r="O13" i="17"/>
  <c r="P13" i="17" s="1"/>
  <c r="K13" i="17"/>
  <c r="L13" i="17" s="1"/>
  <c r="H13" i="17"/>
  <c r="O12" i="17"/>
  <c r="P12" i="17" s="1"/>
  <c r="K12" i="17"/>
  <c r="L12" i="17" s="1"/>
  <c r="H12" i="17"/>
  <c r="O11" i="17"/>
  <c r="P11" i="17" s="1"/>
  <c r="K11" i="17"/>
  <c r="L11" i="17" s="1"/>
  <c r="H11" i="17"/>
  <c r="O10" i="17"/>
  <c r="P10" i="17" s="1"/>
  <c r="K10" i="17"/>
  <c r="L10" i="17" s="1"/>
  <c r="H10" i="17"/>
  <c r="O9" i="17"/>
  <c r="P9" i="17" s="1"/>
  <c r="K9" i="17"/>
  <c r="L9" i="17" s="1"/>
  <c r="H9" i="17"/>
  <c r="O8" i="17"/>
  <c r="P8" i="17" s="1"/>
  <c r="K8" i="17"/>
  <c r="L8" i="17" s="1"/>
  <c r="H8" i="17"/>
  <c r="O7" i="17"/>
  <c r="P7" i="17" s="1"/>
  <c r="K7" i="17"/>
  <c r="L7" i="17" s="1"/>
  <c r="H7" i="17"/>
  <c r="O6" i="17"/>
  <c r="P6" i="17" s="1"/>
  <c r="K6" i="17"/>
  <c r="L6" i="17" s="1"/>
  <c r="H6" i="17"/>
  <c r="O5" i="17"/>
  <c r="P5" i="17" s="1"/>
  <c r="K5" i="17"/>
  <c r="L5" i="17" s="1"/>
  <c r="H5" i="17"/>
  <c r="O4" i="17"/>
  <c r="P4" i="17" s="1"/>
  <c r="K4" i="17"/>
  <c r="L4" i="17" s="1"/>
  <c r="H4" i="17"/>
  <c r="O3" i="17"/>
  <c r="P3" i="17" s="1"/>
  <c r="K3" i="17"/>
  <c r="L3" i="17" s="1"/>
  <c r="H3" i="17"/>
  <c r="O80" i="16"/>
  <c r="P80" i="16" s="1"/>
  <c r="K80" i="16"/>
  <c r="L80" i="16" s="1"/>
  <c r="H80" i="16"/>
  <c r="O79" i="16"/>
  <c r="P79" i="16" s="1"/>
  <c r="K79" i="16"/>
  <c r="L79" i="16" s="1"/>
  <c r="H79" i="16"/>
  <c r="O78" i="16"/>
  <c r="P78" i="16" s="1"/>
  <c r="K78" i="16"/>
  <c r="L78" i="16" s="1"/>
  <c r="H78" i="16"/>
  <c r="O77" i="16"/>
  <c r="P77" i="16" s="1"/>
  <c r="K77" i="16"/>
  <c r="L77" i="16" s="1"/>
  <c r="H77" i="16"/>
  <c r="O76" i="16"/>
  <c r="P76" i="16" s="1"/>
  <c r="K76" i="16"/>
  <c r="L76" i="16" s="1"/>
  <c r="H76" i="16"/>
  <c r="O75" i="16"/>
  <c r="P75" i="16" s="1"/>
  <c r="K75" i="16"/>
  <c r="L75" i="16" s="1"/>
  <c r="H75" i="16"/>
  <c r="O74" i="16"/>
  <c r="P74" i="16" s="1"/>
  <c r="K74" i="16"/>
  <c r="L74" i="16" s="1"/>
  <c r="H74" i="16"/>
  <c r="O73" i="16"/>
  <c r="P73" i="16" s="1"/>
  <c r="K73" i="16"/>
  <c r="L73" i="16" s="1"/>
  <c r="H73" i="16"/>
  <c r="O72" i="16"/>
  <c r="P72" i="16" s="1"/>
  <c r="K72" i="16"/>
  <c r="L72" i="16" s="1"/>
  <c r="H72" i="16"/>
  <c r="O71" i="16"/>
  <c r="P71" i="16" s="1"/>
  <c r="K71" i="16"/>
  <c r="L71" i="16" s="1"/>
  <c r="H71" i="16"/>
  <c r="O70" i="16"/>
  <c r="P70" i="16" s="1"/>
  <c r="K70" i="16"/>
  <c r="L70" i="16" s="1"/>
  <c r="H70" i="16"/>
  <c r="O69" i="16"/>
  <c r="P69" i="16" s="1"/>
  <c r="K69" i="16"/>
  <c r="L69" i="16" s="1"/>
  <c r="H69" i="16"/>
  <c r="O68" i="16"/>
  <c r="P68" i="16" s="1"/>
  <c r="K68" i="16"/>
  <c r="L68" i="16" s="1"/>
  <c r="H68" i="16"/>
  <c r="O67" i="16"/>
  <c r="P67" i="16" s="1"/>
  <c r="K67" i="16"/>
  <c r="L67" i="16" s="1"/>
  <c r="H67" i="16"/>
  <c r="O66" i="16"/>
  <c r="P66" i="16" s="1"/>
  <c r="K66" i="16"/>
  <c r="L66" i="16" s="1"/>
  <c r="H66" i="16"/>
  <c r="O65" i="16"/>
  <c r="P65" i="16" s="1"/>
  <c r="K65" i="16"/>
  <c r="L65" i="16" s="1"/>
  <c r="H65" i="16"/>
  <c r="O64" i="16"/>
  <c r="P64" i="16" s="1"/>
  <c r="K64" i="16"/>
  <c r="L64" i="16" s="1"/>
  <c r="H64" i="16"/>
  <c r="O63" i="16"/>
  <c r="P63" i="16" s="1"/>
  <c r="K63" i="16"/>
  <c r="L63" i="16" s="1"/>
  <c r="H63" i="16"/>
  <c r="O62" i="16"/>
  <c r="P62" i="16" s="1"/>
  <c r="K62" i="16"/>
  <c r="L62" i="16" s="1"/>
  <c r="H62" i="16"/>
  <c r="O61" i="16"/>
  <c r="P61" i="16" s="1"/>
  <c r="K61" i="16"/>
  <c r="L61" i="16" s="1"/>
  <c r="H61" i="16"/>
  <c r="O60" i="16"/>
  <c r="P60" i="16" s="1"/>
  <c r="K60" i="16"/>
  <c r="L60" i="16" s="1"/>
  <c r="H60" i="16"/>
  <c r="O59" i="16"/>
  <c r="P59" i="16" s="1"/>
  <c r="K59" i="16"/>
  <c r="L59" i="16" s="1"/>
  <c r="H59" i="16"/>
  <c r="O58" i="16"/>
  <c r="P58" i="16" s="1"/>
  <c r="K58" i="16"/>
  <c r="L58" i="16" s="1"/>
  <c r="H58" i="16"/>
  <c r="O57" i="16"/>
  <c r="P57" i="16" s="1"/>
  <c r="K57" i="16"/>
  <c r="L57" i="16" s="1"/>
  <c r="H57" i="16"/>
  <c r="O56" i="16"/>
  <c r="P56" i="16" s="1"/>
  <c r="K56" i="16"/>
  <c r="L56" i="16" s="1"/>
  <c r="H56" i="16"/>
  <c r="O55" i="16"/>
  <c r="P55" i="16" s="1"/>
  <c r="K55" i="16"/>
  <c r="L55" i="16" s="1"/>
  <c r="H55" i="16"/>
  <c r="O54" i="16"/>
  <c r="P54" i="16" s="1"/>
  <c r="K54" i="16"/>
  <c r="L54" i="16" s="1"/>
  <c r="H54" i="16"/>
  <c r="O53" i="16"/>
  <c r="P53" i="16" s="1"/>
  <c r="K53" i="16"/>
  <c r="L53" i="16" s="1"/>
  <c r="H53" i="16"/>
  <c r="O52" i="16"/>
  <c r="P52" i="16" s="1"/>
  <c r="K52" i="16"/>
  <c r="L52" i="16" s="1"/>
  <c r="H52" i="16"/>
  <c r="O51" i="16"/>
  <c r="P51" i="16" s="1"/>
  <c r="K51" i="16"/>
  <c r="L51" i="16" s="1"/>
  <c r="H51" i="16"/>
  <c r="O50" i="16"/>
  <c r="P50" i="16" s="1"/>
  <c r="K50" i="16"/>
  <c r="L50" i="16" s="1"/>
  <c r="H50" i="16"/>
  <c r="O49" i="16"/>
  <c r="P49" i="16" s="1"/>
  <c r="K49" i="16"/>
  <c r="L49" i="16" s="1"/>
  <c r="H49" i="16"/>
  <c r="O48" i="16"/>
  <c r="P48" i="16" s="1"/>
  <c r="K48" i="16"/>
  <c r="L48" i="16" s="1"/>
  <c r="H48" i="16"/>
  <c r="O47" i="16"/>
  <c r="P47" i="16" s="1"/>
  <c r="K47" i="16"/>
  <c r="L47" i="16" s="1"/>
  <c r="H47" i="16"/>
  <c r="O46" i="16"/>
  <c r="P46" i="16" s="1"/>
  <c r="K46" i="16"/>
  <c r="L46" i="16" s="1"/>
  <c r="H46" i="16"/>
  <c r="O45" i="16"/>
  <c r="P45" i="16" s="1"/>
  <c r="K45" i="16"/>
  <c r="L45" i="16" s="1"/>
  <c r="H45" i="16"/>
  <c r="O44" i="16"/>
  <c r="P44" i="16" s="1"/>
  <c r="K44" i="16"/>
  <c r="L44" i="16" s="1"/>
  <c r="H44" i="16"/>
  <c r="O43" i="16"/>
  <c r="P43" i="16" s="1"/>
  <c r="K43" i="16"/>
  <c r="L43" i="16" s="1"/>
  <c r="H43" i="16"/>
  <c r="O42" i="16"/>
  <c r="P42" i="16" s="1"/>
  <c r="K42" i="16"/>
  <c r="L42" i="16" s="1"/>
  <c r="H42" i="16"/>
  <c r="O41" i="16"/>
  <c r="P41" i="16" s="1"/>
  <c r="K41" i="16"/>
  <c r="L41" i="16" s="1"/>
  <c r="H41" i="16"/>
  <c r="O40" i="16"/>
  <c r="P40" i="16" s="1"/>
  <c r="K40" i="16"/>
  <c r="L40" i="16" s="1"/>
  <c r="H40" i="16"/>
  <c r="O39" i="16"/>
  <c r="P39" i="16" s="1"/>
  <c r="K39" i="16"/>
  <c r="L39" i="16" s="1"/>
  <c r="H39" i="16"/>
  <c r="O38" i="16"/>
  <c r="P38" i="16" s="1"/>
  <c r="K38" i="16"/>
  <c r="L38" i="16" s="1"/>
  <c r="H38" i="16"/>
  <c r="O37" i="16"/>
  <c r="P37" i="16" s="1"/>
  <c r="K37" i="16"/>
  <c r="L37" i="16" s="1"/>
  <c r="H37" i="16"/>
  <c r="O36" i="16"/>
  <c r="P36" i="16" s="1"/>
  <c r="K36" i="16"/>
  <c r="L36" i="16" s="1"/>
  <c r="H36" i="16"/>
  <c r="O35" i="16"/>
  <c r="P35" i="16" s="1"/>
  <c r="K35" i="16"/>
  <c r="L35" i="16" s="1"/>
  <c r="H35" i="16"/>
  <c r="O34" i="16"/>
  <c r="P34" i="16" s="1"/>
  <c r="K34" i="16"/>
  <c r="L34" i="16" s="1"/>
  <c r="H34" i="16"/>
  <c r="O33" i="16"/>
  <c r="P33" i="16" s="1"/>
  <c r="K33" i="16"/>
  <c r="L33" i="16" s="1"/>
  <c r="H33" i="16"/>
  <c r="O32" i="16"/>
  <c r="P32" i="16" s="1"/>
  <c r="K32" i="16"/>
  <c r="L32" i="16" s="1"/>
  <c r="H32" i="16"/>
  <c r="O31" i="16"/>
  <c r="P31" i="16" s="1"/>
  <c r="K31" i="16"/>
  <c r="L31" i="16" s="1"/>
  <c r="H31" i="16"/>
  <c r="O30" i="16"/>
  <c r="P30" i="16" s="1"/>
  <c r="K30" i="16"/>
  <c r="L30" i="16" s="1"/>
  <c r="H30" i="16"/>
  <c r="O29" i="16"/>
  <c r="P29" i="16" s="1"/>
  <c r="K29" i="16"/>
  <c r="L29" i="16" s="1"/>
  <c r="H29" i="16"/>
  <c r="O28" i="16"/>
  <c r="P28" i="16" s="1"/>
  <c r="K28" i="16"/>
  <c r="L28" i="16" s="1"/>
  <c r="H28" i="16"/>
  <c r="O27" i="16"/>
  <c r="P27" i="16" s="1"/>
  <c r="K27" i="16"/>
  <c r="L27" i="16" s="1"/>
  <c r="H27" i="16"/>
  <c r="O26" i="16"/>
  <c r="P26" i="16" s="1"/>
  <c r="K26" i="16"/>
  <c r="L26" i="16" s="1"/>
  <c r="H26" i="16"/>
  <c r="O25" i="16"/>
  <c r="P25" i="16" s="1"/>
  <c r="K25" i="16"/>
  <c r="L25" i="16" s="1"/>
  <c r="H25" i="16"/>
  <c r="O24" i="16"/>
  <c r="P24" i="16" s="1"/>
  <c r="K24" i="16"/>
  <c r="L24" i="16" s="1"/>
  <c r="H24" i="16"/>
  <c r="O23" i="16"/>
  <c r="P23" i="16" s="1"/>
  <c r="K23" i="16"/>
  <c r="L23" i="16" s="1"/>
  <c r="H23" i="16"/>
  <c r="O22" i="16"/>
  <c r="P22" i="16" s="1"/>
  <c r="K22" i="16"/>
  <c r="L22" i="16" s="1"/>
  <c r="H22" i="16"/>
  <c r="O21" i="16"/>
  <c r="P21" i="16" s="1"/>
  <c r="K21" i="16"/>
  <c r="L21" i="16" s="1"/>
  <c r="H21" i="16"/>
  <c r="O20" i="16"/>
  <c r="P20" i="16" s="1"/>
  <c r="K20" i="16"/>
  <c r="L20" i="16" s="1"/>
  <c r="H20" i="16"/>
  <c r="O19" i="16"/>
  <c r="P19" i="16" s="1"/>
  <c r="K19" i="16"/>
  <c r="L19" i="16" s="1"/>
  <c r="H19" i="16"/>
  <c r="O18" i="16"/>
  <c r="P18" i="16" s="1"/>
  <c r="K18" i="16"/>
  <c r="L18" i="16" s="1"/>
  <c r="H18" i="16"/>
  <c r="O17" i="16"/>
  <c r="P17" i="16" s="1"/>
  <c r="K17" i="16"/>
  <c r="L17" i="16" s="1"/>
  <c r="H17" i="16"/>
  <c r="O16" i="16"/>
  <c r="P16" i="16" s="1"/>
  <c r="K16" i="16"/>
  <c r="L16" i="16" s="1"/>
  <c r="H16" i="16"/>
  <c r="O15" i="16"/>
  <c r="P15" i="16" s="1"/>
  <c r="K15" i="16"/>
  <c r="L15" i="16" s="1"/>
  <c r="H15" i="16"/>
  <c r="O14" i="16"/>
  <c r="P14" i="16" s="1"/>
  <c r="K14" i="16"/>
  <c r="L14" i="16" s="1"/>
  <c r="H14" i="16"/>
  <c r="O13" i="16"/>
  <c r="P13" i="16" s="1"/>
  <c r="K13" i="16"/>
  <c r="L13" i="16" s="1"/>
  <c r="H13" i="16"/>
  <c r="O12" i="16"/>
  <c r="P12" i="16" s="1"/>
  <c r="K12" i="16"/>
  <c r="L12" i="16" s="1"/>
  <c r="H12" i="16"/>
  <c r="O11" i="16"/>
  <c r="P11" i="16" s="1"/>
  <c r="K11" i="16"/>
  <c r="L11" i="16" s="1"/>
  <c r="H11" i="16"/>
  <c r="O10" i="16"/>
  <c r="P10" i="16" s="1"/>
  <c r="K10" i="16"/>
  <c r="L10" i="16" s="1"/>
  <c r="H10" i="16"/>
  <c r="O9" i="16"/>
  <c r="P9" i="16" s="1"/>
  <c r="K9" i="16"/>
  <c r="L9" i="16" s="1"/>
  <c r="H9" i="16"/>
  <c r="O8" i="16"/>
  <c r="P8" i="16" s="1"/>
  <c r="K8" i="16"/>
  <c r="L8" i="16" s="1"/>
  <c r="H8" i="16"/>
  <c r="O7" i="16"/>
  <c r="P7" i="16" s="1"/>
  <c r="K7" i="16"/>
  <c r="L7" i="16" s="1"/>
  <c r="H7" i="16"/>
  <c r="O6" i="16"/>
  <c r="P6" i="16" s="1"/>
  <c r="K6" i="16"/>
  <c r="L6" i="16" s="1"/>
  <c r="H6" i="16"/>
  <c r="O5" i="16"/>
  <c r="P5" i="16" s="1"/>
  <c r="K5" i="16"/>
  <c r="L5" i="16" s="1"/>
  <c r="H5" i="16"/>
  <c r="O4" i="16"/>
  <c r="P4" i="16" s="1"/>
  <c r="K4" i="16"/>
  <c r="L4" i="16" s="1"/>
  <c r="H4" i="16"/>
  <c r="O3" i="16"/>
  <c r="P3" i="16" s="1"/>
  <c r="K3" i="16"/>
  <c r="L3" i="16" s="1"/>
  <c r="H3" i="16"/>
  <c r="P81" i="13"/>
  <c r="Q81" i="13" s="1"/>
  <c r="L81" i="13"/>
  <c r="M81" i="13" s="1"/>
  <c r="I81" i="13"/>
  <c r="P80" i="13"/>
  <c r="Q80" i="13" s="1"/>
  <c r="L80" i="13"/>
  <c r="M80" i="13" s="1"/>
  <c r="I80" i="13"/>
  <c r="P79" i="13"/>
  <c r="Q79" i="13" s="1"/>
  <c r="L79" i="13"/>
  <c r="M79" i="13" s="1"/>
  <c r="I79" i="13"/>
  <c r="P78" i="13"/>
  <c r="Q78" i="13" s="1"/>
  <c r="L78" i="13"/>
  <c r="M78" i="13" s="1"/>
  <c r="I78" i="13"/>
  <c r="P77" i="13"/>
  <c r="Q77" i="13" s="1"/>
  <c r="L77" i="13"/>
  <c r="M77" i="13" s="1"/>
  <c r="I77" i="13"/>
  <c r="P76" i="13"/>
  <c r="Q76" i="13" s="1"/>
  <c r="L76" i="13"/>
  <c r="M76" i="13" s="1"/>
  <c r="I76" i="13"/>
  <c r="P75" i="13"/>
  <c r="Q75" i="13" s="1"/>
  <c r="L75" i="13"/>
  <c r="M75" i="13" s="1"/>
  <c r="I75" i="13"/>
  <c r="P74" i="13"/>
  <c r="Q74" i="13" s="1"/>
  <c r="L74" i="13"/>
  <c r="M74" i="13" s="1"/>
  <c r="I74" i="13"/>
  <c r="P73" i="13"/>
  <c r="Q73" i="13" s="1"/>
  <c r="L73" i="13"/>
  <c r="M73" i="13" s="1"/>
  <c r="I73" i="13"/>
  <c r="P72" i="13"/>
  <c r="Q72" i="13" s="1"/>
  <c r="L72" i="13"/>
  <c r="M72" i="13" s="1"/>
  <c r="I72" i="13"/>
  <c r="P71" i="13"/>
  <c r="Q71" i="13" s="1"/>
  <c r="L71" i="13"/>
  <c r="M71" i="13" s="1"/>
  <c r="I71" i="13"/>
  <c r="P70" i="13"/>
  <c r="Q70" i="13" s="1"/>
  <c r="L70" i="13"/>
  <c r="M70" i="13" s="1"/>
  <c r="I70" i="13"/>
  <c r="P69" i="13"/>
  <c r="Q69" i="13" s="1"/>
  <c r="L69" i="13"/>
  <c r="M69" i="13" s="1"/>
  <c r="I69" i="13"/>
  <c r="P68" i="13"/>
  <c r="Q68" i="13" s="1"/>
  <c r="L68" i="13"/>
  <c r="M68" i="13" s="1"/>
  <c r="I68" i="13"/>
  <c r="P67" i="13"/>
  <c r="Q67" i="13" s="1"/>
  <c r="L67" i="13"/>
  <c r="M67" i="13" s="1"/>
  <c r="I67" i="13"/>
  <c r="P66" i="13"/>
  <c r="Q66" i="13" s="1"/>
  <c r="K66" i="13"/>
  <c r="J66" i="13"/>
  <c r="I66" i="13"/>
  <c r="P65" i="13"/>
  <c r="Q65" i="13" s="1"/>
  <c r="L65" i="13"/>
  <c r="M65" i="13" s="1"/>
  <c r="I65" i="13"/>
  <c r="P64" i="13"/>
  <c r="Q64" i="13" s="1"/>
  <c r="L64" i="13"/>
  <c r="M64" i="13" s="1"/>
  <c r="I64" i="13"/>
  <c r="P63" i="13"/>
  <c r="Q63" i="13" s="1"/>
  <c r="L63" i="13"/>
  <c r="M63" i="13" s="1"/>
  <c r="I63" i="13"/>
  <c r="P62" i="13"/>
  <c r="Q62" i="13" s="1"/>
  <c r="L62" i="13"/>
  <c r="M62" i="13" s="1"/>
  <c r="I62" i="13"/>
  <c r="P61" i="13"/>
  <c r="Q61" i="13" s="1"/>
  <c r="L61" i="13"/>
  <c r="M61" i="13" s="1"/>
  <c r="I61" i="13"/>
  <c r="P60" i="13"/>
  <c r="Q60" i="13" s="1"/>
  <c r="L60" i="13"/>
  <c r="M60" i="13" s="1"/>
  <c r="I60" i="13"/>
  <c r="P59" i="13"/>
  <c r="Q59" i="13" s="1"/>
  <c r="L59" i="13"/>
  <c r="M59" i="13" s="1"/>
  <c r="I59" i="13"/>
  <c r="P58" i="13"/>
  <c r="Q58" i="13" s="1"/>
  <c r="L58" i="13"/>
  <c r="M58" i="13" s="1"/>
  <c r="I58" i="13"/>
  <c r="P57" i="13"/>
  <c r="Q57" i="13" s="1"/>
  <c r="L57" i="13"/>
  <c r="M57" i="13" s="1"/>
  <c r="I57" i="13"/>
  <c r="P56" i="13"/>
  <c r="Q56" i="13" s="1"/>
  <c r="L56" i="13"/>
  <c r="M56" i="13" s="1"/>
  <c r="I56" i="13"/>
  <c r="P55" i="13"/>
  <c r="Q55" i="13" s="1"/>
  <c r="L55" i="13"/>
  <c r="M55" i="13" s="1"/>
  <c r="I55" i="13"/>
  <c r="P54" i="13"/>
  <c r="Q54" i="13" s="1"/>
  <c r="L54" i="13"/>
  <c r="M54" i="13" s="1"/>
  <c r="I54" i="13"/>
  <c r="P53" i="13"/>
  <c r="Q53" i="13" s="1"/>
  <c r="L53" i="13"/>
  <c r="M53" i="13" s="1"/>
  <c r="I53" i="13"/>
  <c r="P52" i="13"/>
  <c r="Q52" i="13" s="1"/>
  <c r="L52" i="13"/>
  <c r="M52" i="13" s="1"/>
  <c r="I52" i="13"/>
  <c r="P51" i="13"/>
  <c r="Q51" i="13" s="1"/>
  <c r="L51" i="13"/>
  <c r="M51" i="13" s="1"/>
  <c r="I51" i="13"/>
  <c r="P50" i="13"/>
  <c r="Q50" i="13" s="1"/>
  <c r="L50" i="13"/>
  <c r="M50" i="13" s="1"/>
  <c r="I50" i="13"/>
  <c r="P49" i="13"/>
  <c r="Q49" i="13" s="1"/>
  <c r="L49" i="13"/>
  <c r="M49" i="13" s="1"/>
  <c r="I49" i="13"/>
  <c r="P48" i="13"/>
  <c r="Q48" i="13" s="1"/>
  <c r="L48" i="13"/>
  <c r="M48" i="13" s="1"/>
  <c r="I48" i="13"/>
  <c r="P47" i="13"/>
  <c r="Q47" i="13" s="1"/>
  <c r="L47" i="13"/>
  <c r="M47" i="13" s="1"/>
  <c r="I47" i="13"/>
  <c r="P46" i="13"/>
  <c r="Q46" i="13" s="1"/>
  <c r="L46" i="13"/>
  <c r="M46" i="13" s="1"/>
  <c r="I46" i="13"/>
  <c r="P45" i="13"/>
  <c r="Q45" i="13" s="1"/>
  <c r="L45" i="13"/>
  <c r="M45" i="13" s="1"/>
  <c r="I45" i="13"/>
  <c r="P44" i="13"/>
  <c r="Q44" i="13" s="1"/>
  <c r="L44" i="13"/>
  <c r="M44" i="13" s="1"/>
  <c r="I44" i="13"/>
  <c r="P43" i="13"/>
  <c r="Q43" i="13" s="1"/>
  <c r="L43" i="13"/>
  <c r="M43" i="13" s="1"/>
  <c r="I43" i="13"/>
  <c r="P42" i="13"/>
  <c r="Q42" i="13" s="1"/>
  <c r="L42" i="13"/>
  <c r="M42" i="13" s="1"/>
  <c r="I42" i="13"/>
  <c r="P41" i="13"/>
  <c r="Q41" i="13" s="1"/>
  <c r="L41" i="13"/>
  <c r="M41" i="13" s="1"/>
  <c r="I41" i="13"/>
  <c r="P40" i="13"/>
  <c r="Q40" i="13" s="1"/>
  <c r="L40" i="13"/>
  <c r="M40" i="13" s="1"/>
  <c r="I40" i="13"/>
  <c r="P39" i="13"/>
  <c r="Q39" i="13" s="1"/>
  <c r="L39" i="13"/>
  <c r="M39" i="13" s="1"/>
  <c r="I39" i="13"/>
  <c r="P38" i="13"/>
  <c r="Q38" i="13" s="1"/>
  <c r="L38" i="13"/>
  <c r="M38" i="13" s="1"/>
  <c r="I38" i="13"/>
  <c r="P37" i="13"/>
  <c r="Q37" i="13" s="1"/>
  <c r="L37" i="13"/>
  <c r="M37" i="13" s="1"/>
  <c r="I37" i="13"/>
  <c r="P36" i="13"/>
  <c r="Q36" i="13" s="1"/>
  <c r="L36" i="13"/>
  <c r="M36" i="13" s="1"/>
  <c r="I36" i="13"/>
  <c r="P35" i="13"/>
  <c r="Q35" i="13" s="1"/>
  <c r="L35" i="13"/>
  <c r="M35" i="13" s="1"/>
  <c r="I35" i="13"/>
  <c r="P34" i="13"/>
  <c r="Q34" i="13" s="1"/>
  <c r="L34" i="13"/>
  <c r="M34" i="13" s="1"/>
  <c r="I34" i="13"/>
  <c r="P33" i="13"/>
  <c r="Q33" i="13" s="1"/>
  <c r="L33" i="13"/>
  <c r="M33" i="13" s="1"/>
  <c r="I33" i="13"/>
  <c r="P32" i="13"/>
  <c r="Q32" i="13" s="1"/>
  <c r="L32" i="13"/>
  <c r="M32" i="13" s="1"/>
  <c r="I32" i="13"/>
  <c r="P31" i="13"/>
  <c r="Q31" i="13" s="1"/>
  <c r="L31" i="13"/>
  <c r="M31" i="13" s="1"/>
  <c r="I31" i="13"/>
  <c r="P30" i="13"/>
  <c r="Q30" i="13" s="1"/>
  <c r="L30" i="13"/>
  <c r="M30" i="13" s="1"/>
  <c r="I30" i="13"/>
  <c r="P29" i="13"/>
  <c r="Q29" i="13" s="1"/>
  <c r="L29" i="13"/>
  <c r="M29" i="13" s="1"/>
  <c r="I29" i="13"/>
  <c r="P28" i="13"/>
  <c r="Q28" i="13" s="1"/>
  <c r="L28" i="13"/>
  <c r="M28" i="13" s="1"/>
  <c r="I28" i="13"/>
  <c r="P27" i="13"/>
  <c r="Q27" i="13" s="1"/>
  <c r="L27" i="13"/>
  <c r="M27" i="13" s="1"/>
  <c r="I27" i="13"/>
  <c r="P26" i="13"/>
  <c r="Q26" i="13" s="1"/>
  <c r="L26" i="13"/>
  <c r="M26" i="13" s="1"/>
  <c r="I26" i="13"/>
  <c r="P25" i="13"/>
  <c r="Q25" i="13" s="1"/>
  <c r="L25" i="13"/>
  <c r="M25" i="13" s="1"/>
  <c r="I25" i="13"/>
  <c r="P24" i="13"/>
  <c r="Q24" i="13" s="1"/>
  <c r="L24" i="13"/>
  <c r="M24" i="13" s="1"/>
  <c r="I24" i="13"/>
  <c r="P23" i="13"/>
  <c r="Q23" i="13" s="1"/>
  <c r="L23" i="13"/>
  <c r="M23" i="13" s="1"/>
  <c r="I23" i="13"/>
  <c r="P22" i="13"/>
  <c r="Q22" i="13" s="1"/>
  <c r="L22" i="13"/>
  <c r="M22" i="13" s="1"/>
  <c r="I22" i="13"/>
  <c r="P21" i="13"/>
  <c r="Q21" i="13" s="1"/>
  <c r="L21" i="13"/>
  <c r="M21" i="13" s="1"/>
  <c r="I21" i="13"/>
  <c r="P20" i="13"/>
  <c r="Q20" i="13" s="1"/>
  <c r="L20" i="13"/>
  <c r="M20" i="13" s="1"/>
  <c r="I20" i="13"/>
  <c r="P19" i="13"/>
  <c r="Q19" i="13" s="1"/>
  <c r="L19" i="13"/>
  <c r="M19" i="13" s="1"/>
  <c r="I19" i="13"/>
  <c r="P18" i="13"/>
  <c r="Q18" i="13" s="1"/>
  <c r="L18" i="13"/>
  <c r="M18" i="13" s="1"/>
  <c r="I18" i="13"/>
  <c r="P17" i="13"/>
  <c r="Q17" i="13" s="1"/>
  <c r="L17" i="13"/>
  <c r="M17" i="13" s="1"/>
  <c r="I17" i="13"/>
  <c r="P16" i="13"/>
  <c r="Q16" i="13" s="1"/>
  <c r="L16" i="13"/>
  <c r="M16" i="13" s="1"/>
  <c r="I16" i="13"/>
  <c r="P15" i="13"/>
  <c r="Q15" i="13" s="1"/>
  <c r="L15" i="13"/>
  <c r="M15" i="13" s="1"/>
  <c r="I15" i="13"/>
  <c r="P14" i="13"/>
  <c r="Q14" i="13" s="1"/>
  <c r="L14" i="13"/>
  <c r="M14" i="13" s="1"/>
  <c r="I14" i="13"/>
  <c r="P13" i="13"/>
  <c r="Q13" i="13" s="1"/>
  <c r="L13" i="13"/>
  <c r="M13" i="13" s="1"/>
  <c r="I13" i="13"/>
  <c r="P12" i="13"/>
  <c r="Q12" i="13" s="1"/>
  <c r="L12" i="13"/>
  <c r="M12" i="13" s="1"/>
  <c r="I12" i="13"/>
  <c r="P11" i="13"/>
  <c r="Q11" i="13" s="1"/>
  <c r="L11" i="13"/>
  <c r="M11" i="13" s="1"/>
  <c r="I11" i="13"/>
  <c r="P10" i="13"/>
  <c r="Q10" i="13" s="1"/>
  <c r="M10" i="13"/>
  <c r="I10" i="13"/>
  <c r="P9" i="13"/>
  <c r="Q9" i="13" s="1"/>
  <c r="L9" i="13"/>
  <c r="M9" i="13" s="1"/>
  <c r="I9" i="13"/>
  <c r="P8" i="13"/>
  <c r="Q8" i="13" s="1"/>
  <c r="L8" i="13"/>
  <c r="M8" i="13" s="1"/>
  <c r="I8" i="13"/>
  <c r="P7" i="13"/>
  <c r="Q7" i="13" s="1"/>
  <c r="L7" i="13"/>
  <c r="M7" i="13" s="1"/>
  <c r="I7" i="13"/>
  <c r="P6" i="13"/>
  <c r="Q6" i="13" s="1"/>
  <c r="L6" i="13"/>
  <c r="M6" i="13" s="1"/>
  <c r="I6" i="13"/>
  <c r="P5" i="13"/>
  <c r="Q5" i="13" s="1"/>
  <c r="L5" i="13"/>
  <c r="M5" i="13" s="1"/>
  <c r="I5" i="13"/>
  <c r="F86" i="12"/>
  <c r="N83" i="12"/>
  <c r="L83" i="12"/>
  <c r="J83" i="12"/>
  <c r="N82" i="12"/>
  <c r="L82" i="12"/>
  <c r="J82" i="12"/>
  <c r="N81" i="12"/>
  <c r="L81" i="12"/>
  <c r="J81" i="12"/>
  <c r="N80" i="12"/>
  <c r="L80" i="12"/>
  <c r="J80" i="12"/>
  <c r="N79" i="12"/>
  <c r="L79" i="12"/>
  <c r="J79" i="12"/>
  <c r="N78" i="12"/>
  <c r="L78" i="12"/>
  <c r="J78" i="12"/>
  <c r="N77" i="12"/>
  <c r="L77" i="12"/>
  <c r="J77" i="12"/>
  <c r="N76" i="12"/>
  <c r="L76" i="12"/>
  <c r="J76" i="12"/>
  <c r="N75" i="12"/>
  <c r="L75" i="12"/>
  <c r="J75" i="12"/>
  <c r="N74" i="12"/>
  <c r="L74" i="12"/>
  <c r="J74" i="12"/>
  <c r="N73" i="12"/>
  <c r="L73" i="12"/>
  <c r="J73" i="12"/>
  <c r="N72" i="12"/>
  <c r="L72" i="12"/>
  <c r="J72" i="12"/>
  <c r="N71" i="12"/>
  <c r="L71" i="12"/>
  <c r="J71" i="12"/>
  <c r="N70" i="12"/>
  <c r="L70" i="12"/>
  <c r="J70" i="12"/>
  <c r="N69" i="12"/>
  <c r="L69" i="12"/>
  <c r="J69" i="12"/>
  <c r="N68" i="12"/>
  <c r="L68" i="12"/>
  <c r="J68" i="12"/>
  <c r="N67" i="12"/>
  <c r="L67" i="12"/>
  <c r="J67" i="12"/>
  <c r="N66" i="12"/>
  <c r="L66" i="12"/>
  <c r="J66" i="12"/>
  <c r="N65" i="12"/>
  <c r="L65" i="12"/>
  <c r="J65" i="12"/>
  <c r="N64" i="12"/>
  <c r="L64" i="12"/>
  <c r="J64" i="12"/>
  <c r="N63" i="12"/>
  <c r="L63" i="12"/>
  <c r="J63" i="12"/>
  <c r="N62" i="12"/>
  <c r="L62" i="12"/>
  <c r="J62" i="12"/>
  <c r="N61" i="12"/>
  <c r="L61" i="12"/>
  <c r="J61" i="12"/>
  <c r="N60" i="12"/>
  <c r="L60" i="12"/>
  <c r="J60" i="12"/>
  <c r="N59" i="12"/>
  <c r="L59" i="12"/>
  <c r="J59" i="12"/>
  <c r="N58" i="12"/>
  <c r="L58" i="12"/>
  <c r="J58" i="12"/>
  <c r="N57" i="12"/>
  <c r="L57" i="12"/>
  <c r="J57" i="12"/>
  <c r="N56" i="12"/>
  <c r="L56" i="12"/>
  <c r="J56" i="12"/>
  <c r="N55" i="12"/>
  <c r="L55" i="12"/>
  <c r="J55" i="12"/>
  <c r="N54" i="12"/>
  <c r="L54" i="12"/>
  <c r="J54" i="12"/>
  <c r="N53" i="12"/>
  <c r="L53" i="12"/>
  <c r="J53" i="12"/>
  <c r="N52" i="12"/>
  <c r="L52" i="12"/>
  <c r="J52" i="12"/>
  <c r="N51" i="12"/>
  <c r="L51" i="12"/>
  <c r="J51" i="12"/>
  <c r="N50" i="12"/>
  <c r="L50" i="12"/>
  <c r="J50" i="12"/>
  <c r="N49" i="12"/>
  <c r="L49" i="12"/>
  <c r="J49" i="12"/>
  <c r="N48" i="12"/>
  <c r="L48" i="12"/>
  <c r="J48" i="12"/>
  <c r="N47" i="12"/>
  <c r="L47" i="12"/>
  <c r="J47" i="12"/>
  <c r="N46" i="12"/>
  <c r="L46" i="12"/>
  <c r="J46" i="12"/>
  <c r="N45" i="12"/>
  <c r="L45" i="12"/>
  <c r="J45" i="12"/>
  <c r="N44" i="12"/>
  <c r="L44" i="12"/>
  <c r="J44" i="12"/>
  <c r="N43" i="12"/>
  <c r="L43" i="12"/>
  <c r="J43" i="12"/>
  <c r="N42" i="12"/>
  <c r="L42" i="12"/>
  <c r="J42" i="12"/>
  <c r="N41" i="12"/>
  <c r="L41" i="12"/>
  <c r="J41" i="12"/>
  <c r="N40" i="12"/>
  <c r="L40" i="12"/>
  <c r="J40" i="12"/>
  <c r="N39" i="12"/>
  <c r="L39" i="12"/>
  <c r="J39" i="12"/>
  <c r="N38" i="12"/>
  <c r="L38" i="12"/>
  <c r="J38" i="12"/>
  <c r="M37" i="12"/>
  <c r="N37" i="12" s="1"/>
  <c r="K37" i="12"/>
  <c r="L37" i="12" s="1"/>
  <c r="J37" i="12"/>
  <c r="N36" i="12"/>
  <c r="L36" i="12"/>
  <c r="J36" i="12"/>
  <c r="N35" i="12"/>
  <c r="L35" i="12"/>
  <c r="J35" i="12"/>
  <c r="N34" i="12"/>
  <c r="L34" i="12"/>
  <c r="J34" i="12"/>
  <c r="N33" i="12"/>
  <c r="L33" i="12"/>
  <c r="J33" i="12"/>
  <c r="N32" i="12"/>
  <c r="L32" i="12"/>
  <c r="J32" i="12"/>
  <c r="N31" i="12"/>
  <c r="L31" i="12"/>
  <c r="J31" i="12"/>
  <c r="N30" i="12"/>
  <c r="L30" i="12"/>
  <c r="J30" i="12"/>
  <c r="N29" i="12"/>
  <c r="L29" i="12"/>
  <c r="J29" i="12"/>
  <c r="N28" i="12"/>
  <c r="L28" i="12"/>
  <c r="J28" i="12"/>
  <c r="N27" i="12"/>
  <c r="L27" i="12"/>
  <c r="J27" i="12"/>
  <c r="N26" i="12"/>
  <c r="L26" i="12"/>
  <c r="J26" i="12"/>
  <c r="N25" i="12"/>
  <c r="L25" i="12"/>
  <c r="J25" i="12"/>
  <c r="N24" i="12"/>
  <c r="L24" i="12"/>
  <c r="J24" i="12"/>
  <c r="N23" i="12"/>
  <c r="L23" i="12"/>
  <c r="J23" i="12"/>
  <c r="N22" i="12"/>
  <c r="L22" i="12"/>
  <c r="J22" i="12"/>
  <c r="N21" i="12"/>
  <c r="L21" i="12"/>
  <c r="J21" i="12"/>
  <c r="N20" i="12"/>
  <c r="L20" i="12"/>
  <c r="J20" i="12"/>
  <c r="N19" i="12"/>
  <c r="L19" i="12"/>
  <c r="J19" i="12"/>
  <c r="N18" i="12"/>
  <c r="L18" i="12"/>
  <c r="J18" i="12"/>
  <c r="N17" i="12"/>
  <c r="L17" i="12"/>
  <c r="J17" i="12"/>
  <c r="N16" i="12"/>
  <c r="L16" i="12"/>
  <c r="J16" i="12"/>
  <c r="N15" i="12"/>
  <c r="L15" i="12"/>
  <c r="J15" i="12"/>
  <c r="N14" i="12"/>
  <c r="L14" i="12"/>
  <c r="J14" i="12"/>
  <c r="N13" i="12"/>
  <c r="L13" i="12"/>
  <c r="J13" i="12"/>
  <c r="N12" i="12"/>
  <c r="L12" i="12"/>
  <c r="J12" i="12"/>
  <c r="N11" i="12"/>
  <c r="L11" i="12"/>
  <c r="J11" i="12"/>
  <c r="N10" i="12"/>
  <c r="L10" i="12"/>
  <c r="J10" i="12"/>
  <c r="N9" i="12"/>
  <c r="L9" i="12"/>
  <c r="J9" i="12"/>
  <c r="N8" i="12"/>
  <c r="L8" i="12"/>
  <c r="J8" i="12"/>
  <c r="N7" i="12"/>
  <c r="L7" i="12"/>
  <c r="J7" i="12"/>
  <c r="M6" i="12"/>
  <c r="N6" i="12" s="1"/>
  <c r="L6" i="12"/>
  <c r="J6" i="12"/>
  <c r="M5" i="12"/>
  <c r="N5" i="12" s="1"/>
  <c r="L5" i="12"/>
  <c r="J5" i="12"/>
  <c r="C105" i="11"/>
  <c r="M70" i="11"/>
  <c r="K70" i="11"/>
  <c r="I70" i="11"/>
  <c r="M69" i="11"/>
  <c r="K69" i="11"/>
  <c r="I69" i="11"/>
  <c r="M68" i="11"/>
  <c r="K68" i="11"/>
  <c r="I68" i="11"/>
  <c r="M67" i="11"/>
  <c r="K67" i="11"/>
  <c r="I67" i="11"/>
  <c r="M66" i="11"/>
  <c r="K66" i="11"/>
  <c r="I66" i="11"/>
  <c r="M65" i="11"/>
  <c r="K65" i="11"/>
  <c r="I65" i="11"/>
  <c r="L64" i="11"/>
  <c r="M64" i="11" s="1"/>
  <c r="K64" i="11"/>
  <c r="I64" i="11"/>
  <c r="M63" i="11"/>
  <c r="K63" i="11"/>
  <c r="I63" i="11"/>
  <c r="M62" i="11"/>
  <c r="K62" i="11"/>
  <c r="I62" i="11"/>
  <c r="M61" i="11"/>
  <c r="K61" i="11"/>
  <c r="I61" i="11"/>
  <c r="M60" i="11"/>
  <c r="K60" i="11"/>
  <c r="I60" i="11"/>
  <c r="M59" i="11"/>
  <c r="K59" i="11"/>
  <c r="I59" i="11"/>
  <c r="M58" i="11"/>
  <c r="K58" i="11"/>
  <c r="I58" i="11"/>
  <c r="M57" i="11"/>
  <c r="K57" i="11"/>
  <c r="I57" i="11"/>
  <c r="M56" i="11"/>
  <c r="K56" i="11"/>
  <c r="I56" i="11"/>
  <c r="M55" i="11"/>
  <c r="K55" i="11"/>
  <c r="I55" i="11"/>
  <c r="M54" i="11"/>
  <c r="K54" i="11"/>
  <c r="I54" i="11"/>
  <c r="M53" i="11"/>
  <c r="K53" i="11"/>
  <c r="I53" i="11"/>
  <c r="M52" i="11"/>
  <c r="K52" i="11"/>
  <c r="I52" i="11"/>
  <c r="M51" i="11"/>
  <c r="K51" i="11"/>
  <c r="I51" i="11"/>
  <c r="M50" i="11"/>
  <c r="K50" i="11"/>
  <c r="I50" i="11"/>
  <c r="M49" i="11"/>
  <c r="K49" i="11"/>
  <c r="I49" i="11"/>
  <c r="M48" i="11"/>
  <c r="K48" i="11"/>
  <c r="I48" i="11"/>
  <c r="M47" i="11"/>
  <c r="K47" i="11"/>
  <c r="I47" i="11"/>
  <c r="M46" i="11"/>
  <c r="K46" i="11"/>
  <c r="I46" i="11"/>
  <c r="M45" i="11"/>
  <c r="K45" i="11"/>
  <c r="I45" i="11"/>
  <c r="M44" i="11"/>
  <c r="K44" i="11"/>
  <c r="I44" i="11"/>
  <c r="M43" i="11"/>
  <c r="K43" i="11"/>
  <c r="I43" i="11"/>
  <c r="M42" i="11"/>
  <c r="K42" i="11"/>
  <c r="I42" i="11"/>
  <c r="M41" i="11"/>
  <c r="K41" i="11"/>
  <c r="I41" i="11"/>
  <c r="M40" i="11"/>
  <c r="K40" i="11"/>
  <c r="I40" i="11"/>
  <c r="M39" i="11"/>
  <c r="K39" i="11"/>
  <c r="I39" i="11"/>
  <c r="M38" i="11"/>
  <c r="K38" i="11"/>
  <c r="I38" i="11"/>
  <c r="M37" i="11"/>
  <c r="K37" i="11"/>
  <c r="I37" i="11"/>
  <c r="M36" i="11"/>
  <c r="K36" i="11"/>
  <c r="I36" i="11"/>
  <c r="M35" i="11"/>
  <c r="K35" i="11"/>
  <c r="I35" i="11"/>
  <c r="M34" i="11"/>
  <c r="K34" i="11"/>
  <c r="I34" i="11"/>
  <c r="M33" i="11"/>
  <c r="K33" i="11"/>
  <c r="I33" i="11"/>
  <c r="M32" i="11"/>
  <c r="K32" i="11"/>
  <c r="I32" i="11"/>
  <c r="M31" i="11"/>
  <c r="K31" i="11"/>
  <c r="I31" i="11"/>
  <c r="M30" i="11"/>
  <c r="K30" i="11"/>
  <c r="I30" i="11"/>
  <c r="M29" i="11"/>
  <c r="K29" i="11"/>
  <c r="I29" i="11"/>
  <c r="M28" i="11"/>
  <c r="K28" i="11"/>
  <c r="I28" i="11"/>
  <c r="M27" i="11"/>
  <c r="K27" i="11"/>
  <c r="I27" i="11"/>
  <c r="M26" i="11"/>
  <c r="K26" i="11"/>
  <c r="I26" i="11"/>
  <c r="M25" i="11"/>
  <c r="K25" i="11"/>
  <c r="I25" i="11"/>
  <c r="M24" i="11"/>
  <c r="K24" i="11"/>
  <c r="I24" i="11"/>
  <c r="M23" i="11"/>
  <c r="K23" i="11"/>
  <c r="I23" i="11"/>
  <c r="M22" i="11"/>
  <c r="J22" i="11"/>
  <c r="K22" i="11" s="1"/>
  <c r="I22" i="11"/>
  <c r="M21" i="11"/>
  <c r="K21" i="11"/>
  <c r="I21" i="11"/>
  <c r="M20" i="11"/>
  <c r="K20" i="11"/>
  <c r="I20" i="11"/>
  <c r="M19" i="11"/>
  <c r="K19" i="11"/>
  <c r="I19" i="11"/>
  <c r="M18" i="11"/>
  <c r="K18" i="11"/>
  <c r="I18" i="11"/>
  <c r="M17" i="11"/>
  <c r="K17" i="11"/>
  <c r="I17" i="11"/>
  <c r="M16" i="11"/>
  <c r="K16" i="11"/>
  <c r="I16" i="11"/>
  <c r="M15" i="11"/>
  <c r="K15" i="11"/>
  <c r="I15" i="11"/>
  <c r="M14" i="11"/>
  <c r="K14" i="11"/>
  <c r="I14" i="11"/>
  <c r="M13" i="11"/>
  <c r="J13" i="11"/>
  <c r="K13" i="11" s="1"/>
  <c r="I13" i="11"/>
  <c r="M12" i="11"/>
  <c r="K12" i="11"/>
  <c r="I12" i="11"/>
  <c r="M11" i="11"/>
  <c r="K11" i="11"/>
  <c r="I11" i="11"/>
  <c r="M10" i="11"/>
  <c r="K10" i="11"/>
  <c r="I10" i="11"/>
  <c r="M9" i="11"/>
  <c r="K9" i="11"/>
  <c r="I9" i="11"/>
  <c r="M8" i="11"/>
  <c r="K8" i="11"/>
  <c r="I8" i="11"/>
  <c r="M7" i="11"/>
  <c r="K7" i="11"/>
  <c r="I7" i="11"/>
  <c r="M6" i="11"/>
  <c r="K6" i="11"/>
  <c r="I6" i="11"/>
  <c r="M5" i="11"/>
  <c r="K5" i="11"/>
  <c r="I5" i="11"/>
  <c r="L57" i="10"/>
  <c r="J57" i="10"/>
  <c r="H57" i="10"/>
  <c r="L56" i="10"/>
  <c r="J56" i="10"/>
  <c r="H56" i="10"/>
  <c r="L55" i="10"/>
  <c r="J55" i="10"/>
  <c r="H55" i="10"/>
  <c r="L54" i="10"/>
  <c r="J54" i="10"/>
  <c r="H54" i="10"/>
  <c r="L53" i="10"/>
  <c r="J53" i="10"/>
  <c r="H53" i="10"/>
  <c r="K52" i="10"/>
  <c r="L52" i="10" s="1"/>
  <c r="J52" i="10"/>
  <c r="H52" i="10"/>
  <c r="L51" i="10"/>
  <c r="J51" i="10"/>
  <c r="H51" i="10"/>
  <c r="L50" i="10"/>
  <c r="J50" i="10"/>
  <c r="H50" i="10"/>
  <c r="L49" i="10"/>
  <c r="J49" i="10"/>
  <c r="H49" i="10"/>
  <c r="L48" i="10"/>
  <c r="J48" i="10"/>
  <c r="H48" i="10"/>
  <c r="L47" i="10"/>
  <c r="J47" i="10"/>
  <c r="H47" i="10"/>
  <c r="L46" i="10"/>
  <c r="J46" i="10"/>
  <c r="H46" i="10"/>
  <c r="L45" i="10"/>
  <c r="J45" i="10"/>
  <c r="H45" i="10"/>
  <c r="L44" i="10"/>
  <c r="J44" i="10"/>
  <c r="H44" i="10"/>
  <c r="L43" i="10"/>
  <c r="J43" i="10"/>
  <c r="H43" i="10"/>
  <c r="L42" i="10"/>
  <c r="J42" i="10"/>
  <c r="H42" i="10"/>
  <c r="L41" i="10"/>
  <c r="J41" i="10"/>
  <c r="H41" i="10"/>
  <c r="L40" i="10"/>
  <c r="J40" i="10"/>
  <c r="H40" i="10"/>
  <c r="L39" i="10"/>
  <c r="J39" i="10"/>
  <c r="H39" i="10"/>
  <c r="L38" i="10"/>
  <c r="J38" i="10"/>
  <c r="H38" i="10"/>
  <c r="L37" i="10"/>
  <c r="J37" i="10"/>
  <c r="H37" i="10"/>
  <c r="L36" i="10"/>
  <c r="J36" i="10"/>
  <c r="H36" i="10"/>
  <c r="L35" i="10"/>
  <c r="J35" i="10"/>
  <c r="H35" i="10"/>
  <c r="L34" i="10"/>
  <c r="J34" i="10"/>
  <c r="H34" i="10"/>
  <c r="L33" i="10"/>
  <c r="J33" i="10"/>
  <c r="H33" i="10"/>
  <c r="L32" i="10"/>
  <c r="J32" i="10"/>
  <c r="H32" i="10"/>
  <c r="L31" i="10"/>
  <c r="J31" i="10"/>
  <c r="H31" i="10"/>
  <c r="L30" i="10"/>
  <c r="J30" i="10"/>
  <c r="H30" i="10"/>
  <c r="L29" i="10"/>
  <c r="J29" i="10"/>
  <c r="H29" i="10"/>
  <c r="L28" i="10"/>
  <c r="J28" i="10"/>
  <c r="H28" i="10"/>
  <c r="L27" i="10"/>
  <c r="J27" i="10"/>
  <c r="H27" i="10"/>
  <c r="L26" i="10"/>
  <c r="J26" i="10"/>
  <c r="H26" i="10"/>
  <c r="L25" i="10"/>
  <c r="J25" i="10"/>
  <c r="H25" i="10"/>
  <c r="L24" i="10"/>
  <c r="J24" i="10"/>
  <c r="H24" i="10"/>
  <c r="L23" i="10"/>
  <c r="J23" i="10"/>
  <c r="H23" i="10"/>
  <c r="L22" i="10"/>
  <c r="J22" i="10"/>
  <c r="H22" i="10"/>
  <c r="L21" i="10"/>
  <c r="J21" i="10"/>
  <c r="H21" i="10"/>
  <c r="S20" i="10"/>
  <c r="L20" i="10"/>
  <c r="J20" i="10"/>
  <c r="H20" i="10"/>
  <c r="L19" i="10"/>
  <c r="J19" i="10"/>
  <c r="H19" i="10"/>
  <c r="L18" i="10"/>
  <c r="J18" i="10"/>
  <c r="H18" i="10"/>
  <c r="L17" i="10"/>
  <c r="I17" i="10"/>
  <c r="J17" i="10" s="1"/>
  <c r="H17" i="10"/>
  <c r="L16" i="10"/>
  <c r="J16" i="10"/>
  <c r="H16" i="10"/>
  <c r="L15" i="10"/>
  <c r="J15" i="10"/>
  <c r="H15" i="10"/>
  <c r="L14" i="10"/>
  <c r="J14" i="10"/>
  <c r="H14" i="10"/>
  <c r="L13" i="10"/>
  <c r="J13" i="10"/>
  <c r="H13" i="10"/>
  <c r="L12" i="10"/>
  <c r="J12" i="10"/>
  <c r="H12" i="10"/>
  <c r="L11" i="10"/>
  <c r="J11" i="10"/>
  <c r="H11" i="10"/>
  <c r="L10" i="10"/>
  <c r="J10" i="10"/>
  <c r="H10" i="10"/>
  <c r="L9" i="10"/>
  <c r="J9" i="10"/>
  <c r="H9" i="10"/>
  <c r="L8" i="10"/>
  <c r="J8" i="10"/>
  <c r="H8" i="10"/>
  <c r="L7" i="10"/>
  <c r="J7" i="10"/>
  <c r="L6" i="10"/>
  <c r="J6" i="10"/>
  <c r="H6" i="10"/>
  <c r="L5" i="10"/>
  <c r="J5" i="10"/>
  <c r="H5" i="10"/>
  <c r="G2" i="10"/>
  <c r="L39" i="9"/>
  <c r="J39" i="9"/>
  <c r="H39" i="9"/>
  <c r="L38" i="9"/>
  <c r="J38" i="9"/>
  <c r="H38" i="9"/>
  <c r="L37" i="9"/>
  <c r="J37" i="9"/>
  <c r="H37" i="9"/>
  <c r="L36" i="9"/>
  <c r="J36" i="9"/>
  <c r="H36" i="9"/>
  <c r="L35" i="9"/>
  <c r="J35" i="9"/>
  <c r="H35" i="9"/>
  <c r="L34" i="9"/>
  <c r="J34" i="9"/>
  <c r="H34" i="9"/>
  <c r="L33" i="9"/>
  <c r="J33" i="9"/>
  <c r="H33" i="9"/>
  <c r="L32" i="9"/>
  <c r="J32" i="9"/>
  <c r="H32" i="9"/>
  <c r="L31" i="9"/>
  <c r="J31" i="9"/>
  <c r="H31" i="9"/>
  <c r="L30" i="9"/>
  <c r="J30" i="9"/>
  <c r="H30" i="9"/>
  <c r="L29" i="9"/>
  <c r="J29" i="9"/>
  <c r="H29" i="9"/>
  <c r="L28" i="9"/>
  <c r="J28" i="9"/>
  <c r="H28" i="9"/>
  <c r="L27" i="9"/>
  <c r="J27" i="9"/>
  <c r="H27" i="9"/>
  <c r="L26" i="9"/>
  <c r="J26" i="9"/>
  <c r="H26" i="9"/>
  <c r="L25" i="9"/>
  <c r="J25" i="9"/>
  <c r="H25" i="9"/>
  <c r="L24" i="9"/>
  <c r="J24" i="9"/>
  <c r="H24" i="9"/>
  <c r="L23" i="9"/>
  <c r="J23" i="9"/>
  <c r="H23" i="9"/>
  <c r="L22" i="9"/>
  <c r="J22" i="9"/>
  <c r="H22" i="9"/>
  <c r="L21" i="9"/>
  <c r="J21" i="9"/>
  <c r="H21" i="9"/>
  <c r="L20" i="9"/>
  <c r="J20" i="9"/>
  <c r="H20" i="9"/>
  <c r="L19" i="9"/>
  <c r="J19" i="9"/>
  <c r="H19" i="9"/>
  <c r="L18" i="9"/>
  <c r="J18" i="9"/>
  <c r="H18" i="9"/>
  <c r="L17" i="9"/>
  <c r="J17" i="9"/>
  <c r="H17" i="9"/>
  <c r="L16" i="9"/>
  <c r="J16" i="9"/>
  <c r="H16" i="9"/>
  <c r="L15" i="9"/>
  <c r="J15" i="9"/>
  <c r="H15" i="9"/>
  <c r="L14" i="9"/>
  <c r="J14" i="9"/>
  <c r="H14" i="9"/>
  <c r="L13" i="9"/>
  <c r="J13" i="9"/>
  <c r="H13" i="9"/>
  <c r="L12" i="9"/>
  <c r="J12" i="9"/>
  <c r="H12" i="9"/>
  <c r="L11" i="9"/>
  <c r="J11" i="9"/>
  <c r="H11" i="9"/>
  <c r="L10" i="9"/>
  <c r="J10" i="9"/>
  <c r="H10" i="9"/>
  <c r="L9" i="9"/>
  <c r="J9" i="9"/>
  <c r="H9" i="9"/>
  <c r="L8" i="9"/>
  <c r="J8" i="9"/>
  <c r="H8" i="9"/>
  <c r="L7" i="9"/>
  <c r="J7" i="9"/>
  <c r="H7" i="9"/>
  <c r="L6" i="9"/>
  <c r="J6" i="9"/>
  <c r="H6" i="9"/>
  <c r="L5" i="9"/>
  <c r="J5" i="9"/>
  <c r="H5" i="9"/>
  <c r="L37" i="8"/>
  <c r="J37" i="8"/>
  <c r="H37" i="8"/>
  <c r="L36" i="8"/>
  <c r="J36" i="8"/>
  <c r="H36" i="8"/>
  <c r="L35" i="8"/>
  <c r="J35" i="8"/>
  <c r="H35" i="8"/>
  <c r="L34" i="8"/>
  <c r="J34" i="8"/>
  <c r="H34" i="8"/>
  <c r="L33" i="8"/>
  <c r="J33" i="8"/>
  <c r="H33" i="8"/>
  <c r="L32" i="8"/>
  <c r="J32" i="8"/>
  <c r="H32" i="8"/>
  <c r="L31" i="8"/>
  <c r="J31" i="8"/>
  <c r="H31" i="8"/>
  <c r="L30" i="8"/>
  <c r="J30" i="8"/>
  <c r="H30" i="8"/>
  <c r="L29" i="8"/>
  <c r="J29" i="8"/>
  <c r="H29" i="8"/>
  <c r="L28" i="8"/>
  <c r="J28" i="8"/>
  <c r="H28" i="8"/>
  <c r="L27" i="8"/>
  <c r="J27" i="8"/>
  <c r="H27" i="8"/>
  <c r="L26" i="8"/>
  <c r="J26" i="8"/>
  <c r="H26" i="8"/>
  <c r="L25" i="8"/>
  <c r="J25" i="8"/>
  <c r="H25" i="8"/>
  <c r="L24" i="8"/>
  <c r="J24" i="8"/>
  <c r="H24" i="8"/>
  <c r="L23" i="8"/>
  <c r="J23" i="8"/>
  <c r="H23" i="8"/>
  <c r="L22" i="8"/>
  <c r="I22" i="8"/>
  <c r="J22" i="8" s="1"/>
  <c r="H22" i="8"/>
  <c r="L21" i="8"/>
  <c r="J21" i="8"/>
  <c r="H21" i="8"/>
  <c r="L20" i="8"/>
  <c r="J20" i="8"/>
  <c r="H20" i="8"/>
  <c r="L19" i="8"/>
  <c r="J19" i="8"/>
  <c r="H19" i="8"/>
  <c r="L18" i="8"/>
  <c r="J18" i="8"/>
  <c r="H18" i="8"/>
  <c r="L17" i="8"/>
  <c r="J17" i="8"/>
  <c r="H17" i="8"/>
  <c r="L16" i="8"/>
  <c r="J16" i="8"/>
  <c r="H16" i="8"/>
  <c r="L15" i="8"/>
  <c r="J15" i="8"/>
  <c r="H15" i="8"/>
  <c r="L14" i="8"/>
  <c r="J14" i="8"/>
  <c r="H14" i="8"/>
  <c r="L13" i="8"/>
  <c r="J13" i="8"/>
  <c r="H13" i="8"/>
  <c r="L12" i="8"/>
  <c r="J12" i="8"/>
  <c r="H12" i="8"/>
  <c r="L11" i="8"/>
  <c r="J11" i="8"/>
  <c r="H11" i="8"/>
  <c r="L10" i="8"/>
  <c r="J10" i="8"/>
  <c r="H10" i="8"/>
  <c r="L9" i="8"/>
  <c r="J9" i="8"/>
  <c r="H9" i="8"/>
  <c r="L8" i="8"/>
  <c r="J8" i="8"/>
  <c r="H8" i="8"/>
  <c r="L7" i="8"/>
  <c r="J7" i="8"/>
  <c r="H7" i="8"/>
  <c r="L6" i="8"/>
  <c r="J6" i="8"/>
  <c r="H6" i="8"/>
  <c r="L5" i="8"/>
  <c r="J5" i="8"/>
  <c r="H5" i="8"/>
  <c r="L30" i="7"/>
  <c r="J30" i="7"/>
  <c r="H30" i="7"/>
  <c r="L29" i="7"/>
  <c r="J29" i="7"/>
  <c r="H29" i="7"/>
  <c r="L28" i="7"/>
  <c r="J28" i="7"/>
  <c r="H28" i="7"/>
  <c r="L27" i="7"/>
  <c r="J27" i="7"/>
  <c r="H27" i="7"/>
  <c r="L26" i="7"/>
  <c r="J26" i="7"/>
  <c r="H26" i="7"/>
  <c r="L25" i="7"/>
  <c r="J25" i="7"/>
  <c r="H25" i="7"/>
  <c r="L24" i="7"/>
  <c r="J24" i="7"/>
  <c r="L23" i="7"/>
  <c r="J23" i="7"/>
  <c r="H23" i="7"/>
  <c r="L22" i="7"/>
  <c r="J22" i="7"/>
  <c r="H22" i="7"/>
  <c r="L21" i="7"/>
  <c r="J21" i="7"/>
  <c r="H21" i="7"/>
  <c r="L20" i="7"/>
  <c r="J20" i="7"/>
  <c r="H20" i="7"/>
  <c r="L19" i="7"/>
  <c r="J19" i="7"/>
  <c r="H19" i="7"/>
  <c r="L18" i="7"/>
  <c r="J18" i="7"/>
  <c r="H18" i="7"/>
  <c r="L17" i="7"/>
  <c r="J17" i="7"/>
  <c r="H17" i="7"/>
  <c r="L16" i="7"/>
  <c r="J16" i="7"/>
  <c r="H16" i="7"/>
  <c r="L15" i="7"/>
  <c r="J15" i="7"/>
  <c r="H15" i="7"/>
  <c r="L14" i="7"/>
  <c r="J14" i="7"/>
  <c r="H14" i="7"/>
  <c r="L13" i="7"/>
  <c r="J13" i="7"/>
  <c r="H13" i="7"/>
  <c r="L12" i="7"/>
  <c r="J12" i="7"/>
  <c r="H12" i="7"/>
  <c r="L11" i="7"/>
  <c r="J11" i="7"/>
  <c r="H11" i="7"/>
  <c r="L10" i="7"/>
  <c r="J10" i="7"/>
  <c r="H10" i="7"/>
  <c r="L9" i="7"/>
  <c r="J9" i="7"/>
  <c r="H9" i="7"/>
  <c r="L8" i="7"/>
  <c r="J8" i="7"/>
  <c r="H8" i="7"/>
  <c r="L7" i="7"/>
  <c r="J7" i="7"/>
  <c r="H7" i="7"/>
  <c r="L6" i="7"/>
  <c r="J6" i="7"/>
  <c r="H6" i="7"/>
  <c r="L5" i="7"/>
  <c r="J5" i="7"/>
  <c r="H5" i="7"/>
  <c r="L24" i="6"/>
  <c r="J24" i="6"/>
  <c r="L23" i="6"/>
  <c r="J23" i="6"/>
  <c r="L22" i="6"/>
  <c r="J22" i="6"/>
  <c r="L21" i="6"/>
  <c r="J21" i="6"/>
  <c r="H21" i="6"/>
  <c r="L20" i="6"/>
  <c r="J20" i="6"/>
  <c r="H20" i="6"/>
  <c r="L19" i="6"/>
  <c r="J19" i="6"/>
  <c r="H19" i="6"/>
  <c r="L18" i="6"/>
  <c r="J18" i="6"/>
  <c r="H18" i="6"/>
  <c r="L17" i="6"/>
  <c r="J17" i="6"/>
  <c r="H17" i="6"/>
  <c r="M16" i="6"/>
  <c r="H16" i="6"/>
  <c r="M15" i="6"/>
  <c r="N15" i="6" s="1"/>
  <c r="H15" i="6"/>
  <c r="M14" i="6"/>
  <c r="N14" i="6" s="1"/>
  <c r="O14" i="6" s="1"/>
  <c r="H14" i="6"/>
  <c r="L13" i="6"/>
  <c r="J13" i="6"/>
  <c r="H13" i="6"/>
  <c r="L12" i="6"/>
  <c r="J12" i="6"/>
  <c r="H12" i="6"/>
  <c r="L11" i="6"/>
  <c r="J11" i="6"/>
  <c r="H11" i="6"/>
  <c r="L10" i="6"/>
  <c r="I10" i="6"/>
  <c r="J10" i="6" s="1"/>
  <c r="H10" i="6"/>
  <c r="L9" i="6"/>
  <c r="J9" i="6"/>
  <c r="H9" i="6"/>
  <c r="L8" i="6"/>
  <c r="J8" i="6"/>
  <c r="H8" i="6"/>
  <c r="L7" i="6"/>
  <c r="J7" i="6"/>
  <c r="H7" i="6"/>
  <c r="L6" i="6"/>
  <c r="J6" i="6"/>
  <c r="H6" i="6"/>
  <c r="L5" i="6"/>
  <c r="J5" i="6"/>
  <c r="H5" i="6"/>
  <c r="L18" i="5"/>
  <c r="J18" i="5"/>
  <c r="H18" i="5"/>
  <c r="L17" i="5"/>
  <c r="I17" i="5"/>
  <c r="J17" i="5" s="1"/>
  <c r="H17" i="5"/>
  <c r="L16" i="5"/>
  <c r="I16" i="5"/>
  <c r="J16" i="5" s="1"/>
  <c r="H16" i="5"/>
  <c r="L15" i="5"/>
  <c r="J15" i="5"/>
  <c r="H15" i="5"/>
  <c r="L14" i="5"/>
  <c r="J14" i="5"/>
  <c r="H14" i="5"/>
  <c r="L13" i="5"/>
  <c r="I13" i="5"/>
  <c r="J13" i="5" s="1"/>
  <c r="H13" i="5"/>
  <c r="L12" i="5"/>
  <c r="I12" i="5"/>
  <c r="J12" i="5" s="1"/>
  <c r="H12" i="5"/>
  <c r="L11" i="5"/>
  <c r="J11" i="5"/>
  <c r="H11" i="5"/>
  <c r="L10" i="5"/>
  <c r="J10" i="5"/>
  <c r="H10" i="5"/>
  <c r="L9" i="5"/>
  <c r="I9" i="5"/>
  <c r="J9" i="5" s="1"/>
  <c r="H9" i="5"/>
  <c r="L8" i="5"/>
  <c r="I8" i="5"/>
  <c r="J8" i="5" s="1"/>
  <c r="H8" i="5"/>
  <c r="L7" i="5"/>
  <c r="I7" i="5"/>
  <c r="J7" i="5" s="1"/>
  <c r="H7" i="5"/>
  <c r="L6" i="5"/>
  <c r="I6" i="5"/>
  <c r="J6" i="5" s="1"/>
  <c r="H6" i="5"/>
  <c r="L5" i="5"/>
  <c r="I5" i="5"/>
  <c r="J5" i="5" s="1"/>
  <c r="H5" i="5"/>
  <c r="L20" i="4"/>
  <c r="J20" i="4"/>
  <c r="H20" i="4"/>
  <c r="L19" i="4"/>
  <c r="J19" i="4"/>
  <c r="H19" i="4"/>
  <c r="L18" i="4"/>
  <c r="J18" i="4"/>
  <c r="H18" i="4"/>
  <c r="L17" i="4"/>
  <c r="J17" i="4"/>
  <c r="L16" i="4"/>
  <c r="J16" i="4"/>
  <c r="H16" i="4"/>
  <c r="L15" i="4"/>
  <c r="J15" i="4"/>
  <c r="H15" i="4"/>
  <c r="L14" i="4"/>
  <c r="J14" i="4"/>
  <c r="H14" i="4"/>
  <c r="L13" i="4"/>
  <c r="J13" i="4"/>
  <c r="H13" i="4"/>
  <c r="L12" i="4"/>
  <c r="J12" i="4"/>
  <c r="H12" i="4"/>
  <c r="L11" i="4"/>
  <c r="J11" i="4"/>
  <c r="H11" i="4"/>
  <c r="L10" i="4"/>
  <c r="J10" i="4"/>
  <c r="H10" i="4"/>
  <c r="L9" i="4"/>
  <c r="J9" i="4"/>
  <c r="H9" i="4"/>
  <c r="L8" i="4"/>
  <c r="J8" i="4"/>
  <c r="H8" i="4"/>
  <c r="L7" i="4"/>
  <c r="J7" i="4"/>
  <c r="H7" i="4"/>
  <c r="L6" i="4"/>
  <c r="J6" i="4"/>
  <c r="H6" i="4"/>
  <c r="L5" i="4"/>
  <c r="J5" i="4"/>
  <c r="H5" i="4"/>
  <c r="N14" i="3"/>
  <c r="L13" i="3"/>
  <c r="J13" i="3"/>
  <c r="N12" i="3"/>
  <c r="O12" i="3" s="1"/>
  <c r="P12" i="3" s="1"/>
  <c r="N11" i="3"/>
  <c r="M10" i="3"/>
  <c r="N10" i="3" s="1"/>
  <c r="N9" i="3"/>
  <c r="N8" i="3"/>
  <c r="O8" i="3" s="1"/>
  <c r="P8" i="3" s="1"/>
  <c r="O7" i="3"/>
  <c r="P7" i="3" s="1"/>
  <c r="N6" i="3"/>
  <c r="O6" i="3" s="1"/>
  <c r="N5" i="3"/>
  <c r="O5" i="3" s="1"/>
  <c r="P5" i="3" s="1"/>
  <c r="N4" i="3"/>
  <c r="I8" i="2"/>
  <c r="D8" i="2"/>
  <c r="I7" i="2"/>
  <c r="D7" i="2"/>
  <c r="I6" i="2"/>
  <c r="D6" i="2"/>
  <c r="H5" i="2"/>
  <c r="I5" i="2" s="1"/>
  <c r="D5" i="2"/>
  <c r="D4" i="2"/>
  <c r="Q34" i="16" l="1"/>
  <c r="O17" i="12"/>
  <c r="O21" i="12"/>
  <c r="P21" i="12" s="1"/>
  <c r="Q21" i="12" s="1"/>
  <c r="O25" i="12"/>
  <c r="P25" i="12" s="1"/>
  <c r="Q25" i="12" s="1"/>
  <c r="O65" i="12"/>
  <c r="P65" i="12" s="1"/>
  <c r="Q65" i="12" s="1"/>
  <c r="O69" i="12"/>
  <c r="P69" i="12" s="1"/>
  <c r="Q69" i="12" s="1"/>
  <c r="R27" i="15"/>
  <c r="N19" i="11"/>
  <c r="O19" i="11" s="1"/>
  <c r="P19" i="11" s="1"/>
  <c r="N23" i="11"/>
  <c r="O23" i="11" s="1"/>
  <c r="P23" i="11" s="1"/>
  <c r="N27" i="11"/>
  <c r="O27" i="11" s="1"/>
  <c r="P27" i="11" s="1"/>
  <c r="Q26" i="16"/>
  <c r="R26" i="16" s="1"/>
  <c r="S26" i="16" s="1"/>
  <c r="Q72" i="17"/>
  <c r="R72" i="17" s="1"/>
  <c r="S72" i="17" s="1"/>
  <c r="N66" i="11"/>
  <c r="O66" i="11" s="1"/>
  <c r="P66" i="11" s="1"/>
  <c r="N70" i="11"/>
  <c r="O70" i="11" s="1"/>
  <c r="P70" i="11" s="1"/>
  <c r="Q31" i="16"/>
  <c r="R31" i="16" s="1"/>
  <c r="S31" i="16" s="1"/>
  <c r="R24" i="15"/>
  <c r="M8" i="4"/>
  <c r="N8" i="4" s="1"/>
  <c r="O8" i="4" s="1"/>
  <c r="M12" i="4"/>
  <c r="N12" i="4" s="1"/>
  <c r="O12" i="4" s="1"/>
  <c r="M16" i="4"/>
  <c r="N16" i="4" s="1"/>
  <c r="O16" i="4" s="1"/>
  <c r="O67" i="12"/>
  <c r="P67" i="12" s="1"/>
  <c r="Q67" i="12" s="1"/>
  <c r="O75" i="12"/>
  <c r="P75" i="12" s="1"/>
  <c r="Q75" i="12" s="1"/>
  <c r="O79" i="12"/>
  <c r="P79" i="12" s="1"/>
  <c r="Q79" i="12" s="1"/>
  <c r="O83" i="12"/>
  <c r="P83" i="12" s="1"/>
  <c r="Q83" i="12" s="1"/>
  <c r="M11" i="5"/>
  <c r="N11" i="5" s="1"/>
  <c r="O11" i="5" s="1"/>
  <c r="M15" i="5"/>
  <c r="N15" i="5" s="1"/>
  <c r="O15" i="5" s="1"/>
  <c r="M13" i="6"/>
  <c r="N13" i="6" s="1"/>
  <c r="O13" i="6" s="1"/>
  <c r="M16" i="5"/>
  <c r="N16" i="5" s="1"/>
  <c r="O16" i="5" s="1"/>
  <c r="N33" i="11"/>
  <c r="O33" i="11" s="1"/>
  <c r="P33" i="11" s="1"/>
  <c r="N37" i="11"/>
  <c r="O37" i="11" s="1"/>
  <c r="P37" i="11" s="1"/>
  <c r="N41" i="11"/>
  <c r="O41" i="11" s="1"/>
  <c r="P41" i="11" s="1"/>
  <c r="N45" i="11"/>
  <c r="O45" i="11" s="1"/>
  <c r="P45" i="11" s="1"/>
  <c r="Q4" i="16"/>
  <c r="R4" i="16" s="1"/>
  <c r="S4" i="16" s="1"/>
  <c r="Q12" i="16"/>
  <c r="R12" i="16" s="1"/>
  <c r="S12" i="16" s="1"/>
  <c r="Q10" i="17"/>
  <c r="R10" i="17" s="1"/>
  <c r="S10" i="17" s="1"/>
  <c r="M17" i="10"/>
  <c r="N17" i="10" s="1"/>
  <c r="O17" i="10" s="1"/>
  <c r="M23" i="6"/>
  <c r="N23" i="6" s="1"/>
  <c r="O23" i="6" s="1"/>
  <c r="M5" i="5"/>
  <c r="N5" i="5" s="1"/>
  <c r="M13" i="5"/>
  <c r="N13" i="5" s="1"/>
  <c r="O13" i="5" s="1"/>
  <c r="M17" i="5"/>
  <c r="N17" i="5" s="1"/>
  <c r="O17" i="5" s="1"/>
  <c r="O40" i="12"/>
  <c r="P40" i="12" s="1"/>
  <c r="Q40" i="12" s="1"/>
  <c r="O48" i="12"/>
  <c r="P48" i="12" s="1"/>
  <c r="Q48" i="12" s="1"/>
  <c r="O52" i="12"/>
  <c r="P52" i="12" s="1"/>
  <c r="Q52" i="12" s="1"/>
  <c r="O56" i="12"/>
  <c r="P56" i="12" s="1"/>
  <c r="Q56" i="12" s="1"/>
  <c r="O60" i="12"/>
  <c r="P60" i="12" s="1"/>
  <c r="Q60" i="12" s="1"/>
  <c r="O64" i="12"/>
  <c r="P64" i="12" s="1"/>
  <c r="Q64" i="12" s="1"/>
  <c r="O68" i="12"/>
  <c r="P68" i="12" s="1"/>
  <c r="Q68" i="12" s="1"/>
  <c r="O72" i="12"/>
  <c r="P72" i="12" s="1"/>
  <c r="Q72" i="12" s="1"/>
  <c r="O10" i="12"/>
  <c r="P10" i="12" s="1"/>
  <c r="Q10" i="12" s="1"/>
  <c r="O80" i="12"/>
  <c r="P80" i="12" s="1"/>
  <c r="Q80" i="12" s="1"/>
  <c r="M15" i="9"/>
  <c r="N15" i="9" s="1"/>
  <c r="O15" i="9" s="1"/>
  <c r="M35" i="9"/>
  <c r="N35" i="9" s="1"/>
  <c r="O35" i="9" s="1"/>
  <c r="R25" i="13"/>
  <c r="S25" i="13" s="1"/>
  <c r="T25" i="13" s="1"/>
  <c r="R49" i="13"/>
  <c r="S49" i="13" s="1"/>
  <c r="T49" i="13" s="1"/>
  <c r="O29" i="12"/>
  <c r="P29" i="12" s="1"/>
  <c r="Q29" i="12" s="1"/>
  <c r="M22" i="6"/>
  <c r="N22" i="6" s="1"/>
  <c r="M8" i="9"/>
  <c r="N8" i="9" s="1"/>
  <c r="O8" i="9" s="1"/>
  <c r="M12" i="9"/>
  <c r="N12" i="9" s="1"/>
  <c r="O12" i="9" s="1"/>
  <c r="M16" i="9"/>
  <c r="N16" i="9" s="1"/>
  <c r="O16" i="9" s="1"/>
  <c r="M11" i="7"/>
  <c r="N11" i="7" s="1"/>
  <c r="O11" i="7" s="1"/>
  <c r="M15" i="7"/>
  <c r="N15" i="7" s="1"/>
  <c r="O15" i="7" s="1"/>
  <c r="M25" i="10"/>
  <c r="N25" i="10" s="1"/>
  <c r="O25" i="10" s="1"/>
  <c r="N16" i="11"/>
  <c r="O16" i="11" s="1"/>
  <c r="P16" i="11" s="1"/>
  <c r="Q37" i="17"/>
  <c r="R37" i="17" s="1"/>
  <c r="S37" i="17" s="1"/>
  <c r="Q41" i="17"/>
  <c r="R41" i="17" s="1"/>
  <c r="O38" i="12"/>
  <c r="P38" i="12" s="1"/>
  <c r="Q38" i="12" s="1"/>
  <c r="O74" i="12"/>
  <c r="P74" i="12" s="1"/>
  <c r="Q74" i="12" s="1"/>
  <c r="O82" i="12"/>
  <c r="P82" i="12" s="1"/>
  <c r="Q82" i="12" s="1"/>
  <c r="R39" i="13"/>
  <c r="S39" i="13" s="1"/>
  <c r="T39" i="13" s="1"/>
  <c r="R63" i="13"/>
  <c r="S63" i="13" s="1"/>
  <c r="T63" i="13" s="1"/>
  <c r="Q66" i="17"/>
  <c r="R66" i="17" s="1"/>
  <c r="S66" i="17" s="1"/>
  <c r="M38" i="9"/>
  <c r="N38" i="9" s="1"/>
  <c r="O38" i="9" s="1"/>
  <c r="M23" i="10"/>
  <c r="N23" i="10" s="1"/>
  <c r="O23" i="10" s="1"/>
  <c r="M55" i="10"/>
  <c r="N55" i="10" s="1"/>
  <c r="O55" i="10" s="1"/>
  <c r="N6" i="11"/>
  <c r="O6" i="11" s="1"/>
  <c r="P6" i="11" s="1"/>
  <c r="N10" i="11"/>
  <c r="O10" i="11" s="1"/>
  <c r="P10" i="11" s="1"/>
  <c r="Q3" i="17"/>
  <c r="R3" i="17" s="1"/>
  <c r="S3" i="17" s="1"/>
  <c r="Q23" i="17"/>
  <c r="R23" i="17" s="1"/>
  <c r="S23" i="17" s="1"/>
  <c r="M20" i="10"/>
  <c r="N20" i="10" s="1"/>
  <c r="O20" i="10" s="1"/>
  <c r="Q38" i="16"/>
  <c r="R38" i="16" s="1"/>
  <c r="S38" i="16" s="1"/>
  <c r="M6" i="4"/>
  <c r="N6" i="4" s="1"/>
  <c r="O6" i="4" s="1"/>
  <c r="M10" i="4"/>
  <c r="N10" i="4" s="1"/>
  <c r="O10" i="4" s="1"/>
  <c r="M14" i="4"/>
  <c r="N14" i="4" s="1"/>
  <c r="O14" i="4" s="1"/>
  <c r="M18" i="5"/>
  <c r="N18" i="5" s="1"/>
  <c r="O18" i="5" s="1"/>
  <c r="M8" i="6"/>
  <c r="N8" i="6" s="1"/>
  <c r="O8" i="6" s="1"/>
  <c r="M6" i="7"/>
  <c r="N6" i="7" s="1"/>
  <c r="O6" i="7" s="1"/>
  <c r="M10" i="7"/>
  <c r="N10" i="7" s="1"/>
  <c r="M14" i="7"/>
  <c r="N14" i="7" s="1"/>
  <c r="O14" i="7" s="1"/>
  <c r="M36" i="8"/>
  <c r="N36" i="8" s="1"/>
  <c r="R16" i="13"/>
  <c r="S16" i="13" s="1"/>
  <c r="T16" i="13" s="1"/>
  <c r="Q23" i="16"/>
  <c r="R23" i="16" s="1"/>
  <c r="S23" i="16" s="1"/>
  <c r="Q50" i="16"/>
  <c r="R50" i="16" s="1"/>
  <c r="S50" i="16" s="1"/>
  <c r="Q54" i="16"/>
  <c r="R54" i="16" s="1"/>
  <c r="S54" i="16" s="1"/>
  <c r="N15" i="11"/>
  <c r="O15" i="11" s="1"/>
  <c r="P15" i="11" s="1"/>
  <c r="O44" i="12"/>
  <c r="P44" i="12" s="1"/>
  <c r="Q44" i="12" s="1"/>
  <c r="N49" i="11"/>
  <c r="O49" i="11" s="1"/>
  <c r="P49" i="11" s="1"/>
  <c r="Q25" i="17"/>
  <c r="R25" i="17" s="1"/>
  <c r="S25" i="17" s="1"/>
  <c r="R45" i="13"/>
  <c r="S45" i="13" s="1"/>
  <c r="T45" i="13" s="1"/>
  <c r="M5" i="9"/>
  <c r="N5" i="9" s="1"/>
  <c r="O5" i="9" s="1"/>
  <c r="M9" i="9"/>
  <c r="N9" i="9" s="1"/>
  <c r="O9" i="9" s="1"/>
  <c r="M33" i="9"/>
  <c r="N33" i="9" s="1"/>
  <c r="O33" i="9" s="1"/>
  <c r="M18" i="10"/>
  <c r="N18" i="10" s="1"/>
  <c r="O18" i="10" s="1"/>
  <c r="N68" i="11"/>
  <c r="O68" i="11" s="1"/>
  <c r="P68" i="11" s="1"/>
  <c r="Q44" i="16"/>
  <c r="R44" i="16" s="1"/>
  <c r="S44" i="16" s="1"/>
  <c r="M6" i="6"/>
  <c r="N6" i="6" s="1"/>
  <c r="O6" i="6" s="1"/>
  <c r="N5" i="11"/>
  <c r="O5" i="11" s="1"/>
  <c r="P5" i="11" s="1"/>
  <c r="N9" i="11"/>
  <c r="O9" i="11" s="1"/>
  <c r="P9" i="11" s="1"/>
  <c r="N17" i="11"/>
  <c r="O17" i="11" s="1"/>
  <c r="P17" i="11" s="1"/>
  <c r="O46" i="12"/>
  <c r="P46" i="12" s="1"/>
  <c r="Q46" i="12" s="1"/>
  <c r="Q29" i="16"/>
  <c r="R29" i="16" s="1"/>
  <c r="S29" i="16" s="1"/>
  <c r="N32" i="11"/>
  <c r="O32" i="11" s="1"/>
  <c r="P32" i="11" s="1"/>
  <c r="N48" i="11"/>
  <c r="O48" i="11" s="1"/>
  <c r="P48" i="11" s="1"/>
  <c r="N52" i="11"/>
  <c r="O52" i="11" s="1"/>
  <c r="P52" i="11" s="1"/>
  <c r="N56" i="11"/>
  <c r="O56" i="11" s="1"/>
  <c r="P56" i="11" s="1"/>
  <c r="N60" i="11"/>
  <c r="O60" i="11" s="1"/>
  <c r="P60" i="11" s="1"/>
  <c r="R24" i="13"/>
  <c r="S24" i="13" s="1"/>
  <c r="T24" i="13" s="1"/>
  <c r="R55" i="13"/>
  <c r="S55" i="13" s="1"/>
  <c r="Q14" i="16"/>
  <c r="R14" i="16" s="1"/>
  <c r="S14" i="16" s="1"/>
  <c r="Q18" i="16"/>
  <c r="R18" i="16" s="1"/>
  <c r="S18" i="16" s="1"/>
  <c r="Q58" i="19"/>
  <c r="R58" i="19" s="1"/>
  <c r="S58" i="19" s="1"/>
  <c r="M6" i="10"/>
  <c r="N6" i="10" s="1"/>
  <c r="O6" i="10" s="1"/>
  <c r="M22" i="10"/>
  <c r="N22" i="10" s="1"/>
  <c r="O22" i="10" s="1"/>
  <c r="O18" i="12"/>
  <c r="P18" i="12" s="1"/>
  <c r="Q18" i="12" s="1"/>
  <c r="O30" i="12"/>
  <c r="P30" i="12" s="1"/>
  <c r="Q30" i="12" s="1"/>
  <c r="O73" i="12"/>
  <c r="P73" i="12" s="1"/>
  <c r="Q73" i="12" s="1"/>
  <c r="O77" i="12"/>
  <c r="P77" i="12" s="1"/>
  <c r="Q77" i="12" s="1"/>
  <c r="O81" i="12"/>
  <c r="P81" i="12" s="1"/>
  <c r="Q81" i="12" s="1"/>
  <c r="R36" i="13"/>
  <c r="S36" i="13" s="1"/>
  <c r="T36" i="13" s="1"/>
  <c r="Q7" i="16"/>
  <c r="R7" i="16" s="1"/>
  <c r="S7" i="16" s="1"/>
  <c r="Q52" i="17"/>
  <c r="R52" i="17" s="1"/>
  <c r="S52" i="17" s="1"/>
  <c r="Q62" i="19"/>
  <c r="R62" i="19" s="1"/>
  <c r="S62" i="19" s="1"/>
  <c r="M6" i="9"/>
  <c r="N6" i="9" s="1"/>
  <c r="O6" i="9" s="1"/>
  <c r="M10" i="9"/>
  <c r="N10" i="9" s="1"/>
  <c r="O10" i="9" s="1"/>
  <c r="M34" i="9"/>
  <c r="N34" i="9" s="1"/>
  <c r="O34" i="9" s="1"/>
  <c r="M50" i="10"/>
  <c r="N50" i="10" s="1"/>
  <c r="O50" i="10" s="1"/>
  <c r="O14" i="12"/>
  <c r="P14" i="12" s="1"/>
  <c r="Q14" i="12" s="1"/>
  <c r="Q45" i="16"/>
  <c r="R45" i="16" s="1"/>
  <c r="S45" i="16" s="1"/>
  <c r="Q60" i="16"/>
  <c r="R60" i="16" s="1"/>
  <c r="S60" i="16" s="1"/>
  <c r="Q72" i="21"/>
  <c r="R72" i="21" s="1"/>
  <c r="S72" i="21" s="1"/>
  <c r="Q77" i="21"/>
  <c r="R77" i="21" s="1"/>
  <c r="S77" i="21" s="1"/>
  <c r="M18" i="9"/>
  <c r="N18" i="9" s="1"/>
  <c r="O18" i="9" s="1"/>
  <c r="M19" i="10"/>
  <c r="N19" i="10" s="1"/>
  <c r="O19" i="10" s="1"/>
  <c r="N29" i="11"/>
  <c r="O29" i="11" s="1"/>
  <c r="P29" i="11" s="1"/>
  <c r="R60" i="13"/>
  <c r="S60" i="13" s="1"/>
  <c r="T60" i="13" s="1"/>
  <c r="Q6" i="17"/>
  <c r="R6" i="17" s="1"/>
  <c r="S6" i="17" s="1"/>
  <c r="Q49" i="17"/>
  <c r="R49" i="17" s="1"/>
  <c r="S49" i="17" s="1"/>
  <c r="M18" i="4"/>
  <c r="N18" i="4" s="1"/>
  <c r="O18" i="4" s="1"/>
  <c r="M6" i="5"/>
  <c r="N6" i="5" s="1"/>
  <c r="O6" i="5" s="1"/>
  <c r="M26" i="7"/>
  <c r="N26" i="7" s="1"/>
  <c r="O26" i="7" s="1"/>
  <c r="M30" i="7"/>
  <c r="N30" i="7" s="1"/>
  <c r="O30" i="7" s="1"/>
  <c r="M8" i="8"/>
  <c r="N8" i="8" s="1"/>
  <c r="O8" i="8" s="1"/>
  <c r="M12" i="8"/>
  <c r="N12" i="8" s="1"/>
  <c r="O12" i="8" s="1"/>
  <c r="O19" i="12"/>
  <c r="P19" i="12" s="1"/>
  <c r="Q19" i="12" s="1"/>
  <c r="O23" i="12"/>
  <c r="P23" i="12" s="1"/>
  <c r="Q23" i="12" s="1"/>
  <c r="O27" i="12"/>
  <c r="P27" i="12" s="1"/>
  <c r="Q27" i="12" s="1"/>
  <c r="O31" i="12"/>
  <c r="P31" i="12" s="1"/>
  <c r="Q31" i="12" s="1"/>
  <c r="O50" i="12"/>
  <c r="P50" i="12" s="1"/>
  <c r="Q50" i="12" s="1"/>
  <c r="O54" i="12"/>
  <c r="P54" i="12" s="1"/>
  <c r="Q54" i="12" s="1"/>
  <c r="O58" i="12"/>
  <c r="P58" i="12" s="1"/>
  <c r="Q58" i="12" s="1"/>
  <c r="O62" i="12"/>
  <c r="P62" i="12" s="1"/>
  <c r="Q62" i="12" s="1"/>
  <c r="O66" i="12"/>
  <c r="P66" i="12" s="1"/>
  <c r="Q66" i="12" s="1"/>
  <c r="O70" i="12"/>
  <c r="P70" i="12" s="1"/>
  <c r="Q70" i="12" s="1"/>
  <c r="Q30" i="17"/>
  <c r="R30" i="17" s="1"/>
  <c r="S30" i="17" s="1"/>
  <c r="M19" i="9"/>
  <c r="N19" i="9" s="1"/>
  <c r="O19" i="9" s="1"/>
  <c r="M23" i="9"/>
  <c r="N23" i="9" s="1"/>
  <c r="O23" i="9" s="1"/>
  <c r="M27" i="9"/>
  <c r="N27" i="9" s="1"/>
  <c r="O27" i="9" s="1"/>
  <c r="M31" i="9"/>
  <c r="N31" i="9" s="1"/>
  <c r="O31" i="9" s="1"/>
  <c r="M27" i="10"/>
  <c r="N27" i="10" s="1"/>
  <c r="O27" i="10" s="1"/>
  <c r="N18" i="11"/>
  <c r="O18" i="11" s="1"/>
  <c r="P18" i="11" s="1"/>
  <c r="N22" i="11"/>
  <c r="O22" i="11" s="1"/>
  <c r="P22" i="11" s="1"/>
  <c r="N26" i="11"/>
  <c r="O26" i="11" s="1"/>
  <c r="P26" i="11" s="1"/>
  <c r="M39" i="9"/>
  <c r="N39" i="9" s="1"/>
  <c r="O39" i="9" s="1"/>
  <c r="R15" i="13"/>
  <c r="S15" i="13" s="1"/>
  <c r="T15" i="13" s="1"/>
  <c r="R57" i="13"/>
  <c r="S57" i="13" s="1"/>
  <c r="T57" i="13" s="1"/>
  <c r="Q52" i="19"/>
  <c r="R52" i="19" s="1"/>
  <c r="S52" i="19" s="1"/>
  <c r="Q60" i="19"/>
  <c r="R60" i="19" s="1"/>
  <c r="S60" i="19" s="1"/>
  <c r="M5" i="8"/>
  <c r="N5" i="8" s="1"/>
  <c r="O5" i="8" s="1"/>
  <c r="M17" i="8"/>
  <c r="N17" i="8" s="1"/>
  <c r="O17" i="8" s="1"/>
  <c r="O8" i="12"/>
  <c r="P8" i="12" s="1"/>
  <c r="Q8" i="12" s="1"/>
  <c r="O12" i="12"/>
  <c r="P12" i="12" s="1"/>
  <c r="Q12" i="12" s="1"/>
  <c r="R38" i="13"/>
  <c r="S38" i="13" s="1"/>
  <c r="T38" i="13" s="1"/>
  <c r="Q15" i="17"/>
  <c r="R15" i="17" s="1"/>
  <c r="S15" i="17" s="1"/>
  <c r="M7" i="4"/>
  <c r="N7" i="4" s="1"/>
  <c r="O7" i="4" s="1"/>
  <c r="M11" i="4"/>
  <c r="N11" i="4" s="1"/>
  <c r="O11" i="4" s="1"/>
  <c r="M15" i="4"/>
  <c r="N15" i="4" s="1"/>
  <c r="O15" i="4" s="1"/>
  <c r="M19" i="7"/>
  <c r="N19" i="7" s="1"/>
  <c r="O19" i="7" s="1"/>
  <c r="M23" i="7"/>
  <c r="N23" i="7" s="1"/>
  <c r="O23" i="7" s="1"/>
  <c r="M25" i="8"/>
  <c r="N25" i="8" s="1"/>
  <c r="O25" i="8" s="1"/>
  <c r="M29" i="8"/>
  <c r="N29" i="8" s="1"/>
  <c r="O29" i="8" s="1"/>
  <c r="M33" i="8"/>
  <c r="N33" i="8" s="1"/>
  <c r="O33" i="8" s="1"/>
  <c r="M37" i="8"/>
  <c r="N37" i="8" s="1"/>
  <c r="O37" i="8" s="1"/>
  <c r="M36" i="10"/>
  <c r="N36" i="10" s="1"/>
  <c r="O36" i="10" s="1"/>
  <c r="M40" i="10"/>
  <c r="N40" i="10" s="1"/>
  <c r="O40" i="10" s="1"/>
  <c r="M44" i="10"/>
  <c r="N44" i="10" s="1"/>
  <c r="O44" i="10" s="1"/>
  <c r="M48" i="10"/>
  <c r="N48" i="10" s="1"/>
  <c r="O48" i="10" s="1"/>
  <c r="N7" i="11"/>
  <c r="O7" i="11" s="1"/>
  <c r="P7" i="11" s="1"/>
  <c r="N11" i="11"/>
  <c r="O11" i="11" s="1"/>
  <c r="P11" i="11" s="1"/>
  <c r="O71" i="12"/>
  <c r="P71" i="12" s="1"/>
  <c r="Q71" i="12" s="1"/>
  <c r="Q24" i="16"/>
  <c r="R24" i="16" s="1"/>
  <c r="S24" i="16" s="1"/>
  <c r="M5" i="6"/>
  <c r="N5" i="6" s="1"/>
  <c r="O5" i="6" s="1"/>
  <c r="N31" i="11"/>
  <c r="O31" i="11" s="1"/>
  <c r="P31" i="11" s="1"/>
  <c r="N35" i="11"/>
  <c r="O35" i="11" s="1"/>
  <c r="P35" i="11" s="1"/>
  <c r="N39" i="11"/>
  <c r="O39" i="11" s="1"/>
  <c r="P39" i="11" s="1"/>
  <c r="N43" i="11"/>
  <c r="O43" i="11" s="1"/>
  <c r="P43" i="11" s="1"/>
  <c r="N47" i="11"/>
  <c r="O47" i="11" s="1"/>
  <c r="P47" i="11" s="1"/>
  <c r="R19" i="13"/>
  <c r="S19" i="13" s="1"/>
  <c r="T19" i="13" s="1"/>
  <c r="R69" i="13"/>
  <c r="S69" i="13" s="1"/>
  <c r="T69" i="13" s="1"/>
  <c r="Q28" i="16"/>
  <c r="R28" i="16" s="1"/>
  <c r="S28" i="16" s="1"/>
  <c r="Q49" i="19"/>
  <c r="R49" i="19" s="1"/>
  <c r="S49" i="19" s="1"/>
  <c r="M13" i="3"/>
  <c r="N13" i="3" s="1"/>
  <c r="N15" i="3" s="1"/>
  <c r="M20" i="4"/>
  <c r="N20" i="4" s="1"/>
  <c r="O20" i="4" s="1"/>
  <c r="M8" i="5"/>
  <c r="N8" i="5" s="1"/>
  <c r="O8" i="5" s="1"/>
  <c r="M21" i="10"/>
  <c r="N21" i="10" s="1"/>
  <c r="O21" i="10" s="1"/>
  <c r="R62" i="13"/>
  <c r="S62" i="13" s="1"/>
  <c r="T62" i="13" s="1"/>
  <c r="Q32" i="16"/>
  <c r="R32" i="16" s="1"/>
  <c r="S32" i="16" s="1"/>
  <c r="Q51" i="16"/>
  <c r="R51" i="16" s="1"/>
  <c r="S51" i="16" s="1"/>
  <c r="Q24" i="17"/>
  <c r="R24" i="17" s="1"/>
  <c r="S24" i="17" s="1"/>
  <c r="Q28" i="17"/>
  <c r="R28" i="17" s="1"/>
  <c r="S28" i="17" s="1"/>
  <c r="Q65" i="19"/>
  <c r="R65" i="19" s="1"/>
  <c r="S65" i="19" s="1"/>
  <c r="M10" i="6"/>
  <c r="N10" i="6" s="1"/>
  <c r="O10" i="6" s="1"/>
  <c r="M19" i="6"/>
  <c r="N19" i="6" s="1"/>
  <c r="O19" i="6" s="1"/>
  <c r="M8" i="7"/>
  <c r="N8" i="7" s="1"/>
  <c r="O8" i="7" s="1"/>
  <c r="M12" i="7"/>
  <c r="N12" i="7" s="1"/>
  <c r="O12" i="7" s="1"/>
  <c r="M16" i="7"/>
  <c r="N16" i="7" s="1"/>
  <c r="M37" i="9"/>
  <c r="N37" i="9" s="1"/>
  <c r="O37" i="9" s="1"/>
  <c r="M29" i="10"/>
  <c r="N29" i="10" s="1"/>
  <c r="O29" i="10" s="1"/>
  <c r="M49" i="10"/>
  <c r="N49" i="10" s="1"/>
  <c r="O49" i="10" s="1"/>
  <c r="N20" i="11"/>
  <c r="O20" i="11" s="1"/>
  <c r="P20" i="11" s="1"/>
  <c r="N24" i="11"/>
  <c r="O24" i="11" s="1"/>
  <c r="P24" i="11" s="1"/>
  <c r="O33" i="12"/>
  <c r="P33" i="12" s="1"/>
  <c r="Q33" i="12" s="1"/>
  <c r="Q67" i="16"/>
  <c r="R67" i="16" s="1"/>
  <c r="S67" i="16" s="1"/>
  <c r="Q75" i="16"/>
  <c r="R75" i="16" s="1"/>
  <c r="S75" i="16" s="1"/>
  <c r="Q8" i="17"/>
  <c r="R8" i="17" s="1"/>
  <c r="S8" i="17" s="1"/>
  <c r="Q55" i="17"/>
  <c r="R55" i="17" s="1"/>
  <c r="S55" i="17" s="1"/>
  <c r="Q46" i="17"/>
  <c r="R46" i="17" s="1"/>
  <c r="S46" i="17" s="1"/>
  <c r="Q75" i="17"/>
  <c r="R75" i="17" s="1"/>
  <c r="S75" i="17" s="1"/>
  <c r="Q40" i="17"/>
  <c r="R40" i="17" s="1"/>
  <c r="S40" i="17" s="1"/>
  <c r="R27" i="13"/>
  <c r="S27" i="13" s="1"/>
  <c r="T27" i="13" s="1"/>
  <c r="Q10" i="19"/>
  <c r="R10" i="19" s="1"/>
  <c r="S10" i="19" s="1"/>
  <c r="R48" i="13"/>
  <c r="S48" i="13" s="1"/>
  <c r="T48" i="13" s="1"/>
  <c r="O11" i="3"/>
  <c r="P11" i="3" s="1"/>
  <c r="M7" i="5"/>
  <c r="N7" i="5" s="1"/>
  <c r="O7" i="5" s="1"/>
  <c r="M20" i="6"/>
  <c r="N20" i="6" s="1"/>
  <c r="O20" i="6" s="1"/>
  <c r="M5" i="7"/>
  <c r="N5" i="7" s="1"/>
  <c r="O5" i="7" s="1"/>
  <c r="M9" i="7"/>
  <c r="N9" i="7" s="1"/>
  <c r="O9" i="7" s="1"/>
  <c r="M6" i="8"/>
  <c r="N6" i="8" s="1"/>
  <c r="O6" i="8" s="1"/>
  <c r="M10" i="8"/>
  <c r="N10" i="8" s="1"/>
  <c r="O10" i="8" s="1"/>
  <c r="M14" i="8"/>
  <c r="N14" i="8" s="1"/>
  <c r="O14" i="8" s="1"/>
  <c r="M18" i="8"/>
  <c r="N18" i="8" s="1"/>
  <c r="O18" i="8" s="1"/>
  <c r="M24" i="9"/>
  <c r="N24" i="9" s="1"/>
  <c r="O24" i="9" s="1"/>
  <c r="M36" i="9"/>
  <c r="N36" i="9" s="1"/>
  <c r="O36" i="9" s="1"/>
  <c r="M31" i="10"/>
  <c r="N31" i="10" s="1"/>
  <c r="O31" i="10" s="1"/>
  <c r="N25" i="11"/>
  <c r="O25" i="11" s="1"/>
  <c r="P25" i="11" s="1"/>
  <c r="O16" i="12"/>
  <c r="P16" i="12" s="1"/>
  <c r="Q16" i="12" s="1"/>
  <c r="O42" i="12"/>
  <c r="P42" i="12" s="1"/>
  <c r="Q42" i="12" s="1"/>
  <c r="O76" i="12"/>
  <c r="P76" i="12" s="1"/>
  <c r="Q76" i="12" s="1"/>
  <c r="R31" i="13"/>
  <c r="S31" i="13" s="1"/>
  <c r="T31" i="13" s="1"/>
  <c r="L66" i="13"/>
  <c r="M66" i="13" s="1"/>
  <c r="R66" i="13" s="1"/>
  <c r="S66" i="13" s="1"/>
  <c r="T66" i="13" s="1"/>
  <c r="Q9" i="16"/>
  <c r="R9" i="16" s="1"/>
  <c r="S9" i="16" s="1"/>
  <c r="Q56" i="16"/>
  <c r="R56" i="16" s="1"/>
  <c r="S56" i="16" s="1"/>
  <c r="Q73" i="17"/>
  <c r="R73" i="17" s="1"/>
  <c r="S73" i="17" s="1"/>
  <c r="Q4" i="19"/>
  <c r="R4" i="19" s="1"/>
  <c r="S4" i="19" s="1"/>
  <c r="Q17" i="17"/>
  <c r="R17" i="17" s="1"/>
  <c r="S17" i="17" s="1"/>
  <c r="Q31" i="17"/>
  <c r="R31" i="17" s="1"/>
  <c r="S31" i="17" s="1"/>
  <c r="O4" i="3"/>
  <c r="P4" i="3" s="1"/>
  <c r="R56" i="13"/>
  <c r="S56" i="13" s="1"/>
  <c r="T56" i="13" s="1"/>
  <c r="Q3" i="16"/>
  <c r="R3" i="16" s="1"/>
  <c r="S3" i="16" s="1"/>
  <c r="Q25" i="16"/>
  <c r="R25" i="16" s="1"/>
  <c r="S25" i="16" s="1"/>
  <c r="Q31" i="19"/>
  <c r="R31" i="19" s="1"/>
  <c r="S31" i="19" s="1"/>
  <c r="Q55" i="16"/>
  <c r="R55" i="16" s="1"/>
  <c r="S55" i="16" s="1"/>
  <c r="Q76" i="17"/>
  <c r="R76" i="17" s="1"/>
  <c r="S76" i="17" s="1"/>
  <c r="O9" i="12"/>
  <c r="P9" i="12" s="1"/>
  <c r="Q9" i="12" s="1"/>
  <c r="O32" i="12"/>
  <c r="P32" i="12" s="1"/>
  <c r="Q32" i="12" s="1"/>
  <c r="O36" i="12"/>
  <c r="P36" i="12" s="1"/>
  <c r="Q36" i="12" s="1"/>
  <c r="Q55" i="19"/>
  <c r="R55" i="19" s="1"/>
  <c r="S55" i="19" s="1"/>
  <c r="R7" i="13"/>
  <c r="S7" i="13" s="1"/>
  <c r="T7" i="13" s="1"/>
  <c r="R42" i="13"/>
  <c r="S42" i="13" s="1"/>
  <c r="T42" i="13" s="1"/>
  <c r="Q6" i="16"/>
  <c r="R6" i="16" s="1"/>
  <c r="S6" i="16" s="1"/>
  <c r="Q21" i="17"/>
  <c r="R21" i="17" s="1"/>
  <c r="S21" i="17" s="1"/>
  <c r="M12" i="5"/>
  <c r="N12" i="5" s="1"/>
  <c r="O12" i="5" s="1"/>
  <c r="M12" i="6"/>
  <c r="N12" i="6" s="1"/>
  <c r="O12" i="6" s="1"/>
  <c r="Q10" i="16"/>
  <c r="R10" i="16" s="1"/>
  <c r="S10" i="16" s="1"/>
  <c r="Q40" i="16"/>
  <c r="R40" i="16" s="1"/>
  <c r="S40" i="16" s="1"/>
  <c r="Q61" i="16"/>
  <c r="R61" i="16" s="1"/>
  <c r="S61" i="16" s="1"/>
  <c r="Q64" i="17"/>
  <c r="R64" i="17" s="1"/>
  <c r="S64" i="17" s="1"/>
  <c r="Q16" i="19"/>
  <c r="R16" i="19" s="1"/>
  <c r="S16" i="19" s="1"/>
  <c r="Q40" i="19"/>
  <c r="R40" i="19" s="1"/>
  <c r="S40" i="19" s="1"/>
  <c r="Q69" i="17"/>
  <c r="R69" i="17" s="1"/>
  <c r="S69" i="17" s="1"/>
  <c r="M24" i="6"/>
  <c r="N24" i="6" s="1"/>
  <c r="N30" i="11"/>
  <c r="O30" i="11" s="1"/>
  <c r="P30" i="11" s="1"/>
  <c r="N53" i="11"/>
  <c r="N57" i="11"/>
  <c r="O57" i="11" s="1"/>
  <c r="P57" i="11" s="1"/>
  <c r="N61" i="11"/>
  <c r="O61" i="11" s="1"/>
  <c r="P61" i="11" s="1"/>
  <c r="N65" i="11"/>
  <c r="O65" i="11" s="1"/>
  <c r="P65" i="11" s="1"/>
  <c r="R22" i="13"/>
  <c r="S22" i="13" s="1"/>
  <c r="Q17" i="16"/>
  <c r="R17" i="16" s="1"/>
  <c r="S17" i="16" s="1"/>
  <c r="Q22" i="17"/>
  <c r="R22" i="17" s="1"/>
  <c r="S22" i="17" s="1"/>
  <c r="Q61" i="17"/>
  <c r="R61" i="17" s="1"/>
  <c r="S61" i="17" s="1"/>
  <c r="Q77" i="17"/>
  <c r="R77" i="17" s="1"/>
  <c r="S77" i="17" s="1"/>
  <c r="Q70" i="16"/>
  <c r="R70" i="16" s="1"/>
  <c r="S70" i="16" s="1"/>
  <c r="Q7" i="19"/>
  <c r="R7" i="19" s="1"/>
  <c r="S7" i="19" s="1"/>
  <c r="M22" i="9"/>
  <c r="N22" i="9" s="1"/>
  <c r="O22" i="9" s="1"/>
  <c r="M26" i="9"/>
  <c r="N26" i="9" s="1"/>
  <c r="O26" i="9" s="1"/>
  <c r="M30" i="9"/>
  <c r="N30" i="9" s="1"/>
  <c r="O30" i="9" s="1"/>
  <c r="Q58" i="16"/>
  <c r="R58" i="16" s="1"/>
  <c r="S58" i="16" s="1"/>
  <c r="Q65" i="17"/>
  <c r="R65" i="17" s="1"/>
  <c r="S65" i="17" s="1"/>
  <c r="Q13" i="19"/>
  <c r="R13" i="19" s="1"/>
  <c r="S13" i="19" s="1"/>
  <c r="Q59" i="19"/>
  <c r="R59" i="19" s="1"/>
  <c r="S59" i="19" s="1"/>
  <c r="Q36" i="21"/>
  <c r="R36" i="21" s="1"/>
  <c r="S36" i="21" s="1"/>
  <c r="Q48" i="21"/>
  <c r="R48" i="21" s="1"/>
  <c r="S48" i="21" s="1"/>
  <c r="R51" i="13"/>
  <c r="S51" i="13" s="1"/>
  <c r="T51" i="13" s="1"/>
  <c r="O15" i="12"/>
  <c r="P15" i="12" s="1"/>
  <c r="Q15" i="12" s="1"/>
  <c r="Q27" i="17"/>
  <c r="R27" i="17" s="1"/>
  <c r="S27" i="17" s="1"/>
  <c r="Q34" i="17"/>
  <c r="R34" i="17" s="1"/>
  <c r="S34" i="17" s="1"/>
  <c r="M5" i="4"/>
  <c r="N5" i="4" s="1"/>
  <c r="M9" i="4"/>
  <c r="N9" i="4" s="1"/>
  <c r="O9" i="4" s="1"/>
  <c r="M13" i="4"/>
  <c r="N13" i="4" s="1"/>
  <c r="O13" i="4" s="1"/>
  <c r="M9" i="5"/>
  <c r="N9" i="5" s="1"/>
  <c r="O9" i="5" s="1"/>
  <c r="M18" i="7"/>
  <c r="N18" i="7" s="1"/>
  <c r="O18" i="7" s="1"/>
  <c r="M16" i="8"/>
  <c r="N16" i="8" s="1"/>
  <c r="O16" i="8" s="1"/>
  <c r="M20" i="8"/>
  <c r="M41" i="10"/>
  <c r="N41" i="10" s="1"/>
  <c r="O41" i="10" s="1"/>
  <c r="M53" i="10"/>
  <c r="N53" i="10" s="1"/>
  <c r="O53" i="10" s="1"/>
  <c r="M57" i="10"/>
  <c r="N57" i="10" s="1"/>
  <c r="O57" i="10" s="1"/>
  <c r="N8" i="11"/>
  <c r="O8" i="11" s="1"/>
  <c r="P8" i="11" s="1"/>
  <c r="N12" i="11"/>
  <c r="O12" i="11" s="1"/>
  <c r="P12" i="11" s="1"/>
  <c r="N46" i="11"/>
  <c r="O46" i="11" s="1"/>
  <c r="P46" i="11" s="1"/>
  <c r="N50" i="11"/>
  <c r="O50" i="11" s="1"/>
  <c r="P50" i="11" s="1"/>
  <c r="N54" i="11"/>
  <c r="O54" i="11" s="1"/>
  <c r="P54" i="11" s="1"/>
  <c r="N58" i="11"/>
  <c r="O58" i="11" s="1"/>
  <c r="P58" i="11" s="1"/>
  <c r="N62" i="11"/>
  <c r="O62" i="11" s="1"/>
  <c r="P62" i="11" s="1"/>
  <c r="N69" i="11"/>
  <c r="O69" i="11" s="1"/>
  <c r="P69" i="11" s="1"/>
  <c r="O78" i="12"/>
  <c r="P78" i="12" s="1"/>
  <c r="Q78" i="12" s="1"/>
  <c r="R17" i="13"/>
  <c r="S17" i="13" s="1"/>
  <c r="T17" i="13" s="1"/>
  <c r="R40" i="13"/>
  <c r="S40" i="13" s="1"/>
  <c r="T40" i="13" s="1"/>
  <c r="Q41" i="16"/>
  <c r="R41" i="16" s="1"/>
  <c r="S41" i="16" s="1"/>
  <c r="Q73" i="16"/>
  <c r="R73" i="16" s="1"/>
  <c r="S73" i="16" s="1"/>
  <c r="Q76" i="16"/>
  <c r="R76" i="16" s="1"/>
  <c r="S76" i="16" s="1"/>
  <c r="Q5" i="17"/>
  <c r="R5" i="17" s="1"/>
  <c r="S5" i="17" s="1"/>
  <c r="Q58" i="17"/>
  <c r="R58" i="17" s="1"/>
  <c r="S58" i="17" s="1"/>
  <c r="Q62" i="17"/>
  <c r="R62" i="17" s="1"/>
  <c r="S62" i="17" s="1"/>
  <c r="Q33" i="17"/>
  <c r="R33" i="17" s="1"/>
  <c r="S33" i="17" s="1"/>
  <c r="Q43" i="17"/>
  <c r="R43" i="17" s="1"/>
  <c r="S43" i="17" s="1"/>
  <c r="R18" i="13"/>
  <c r="S18" i="13" s="1"/>
  <c r="T18" i="13" s="1"/>
  <c r="Q64" i="16"/>
  <c r="R64" i="16" s="1"/>
  <c r="S64" i="16" s="1"/>
  <c r="Q61" i="19"/>
  <c r="R61" i="19" s="1"/>
  <c r="S61" i="19" s="1"/>
  <c r="Q16" i="16"/>
  <c r="R16" i="16" s="1"/>
  <c r="S16" i="16" s="1"/>
  <c r="Q37" i="16"/>
  <c r="R37" i="16" s="1"/>
  <c r="S37" i="16" s="1"/>
  <c r="Q16" i="17"/>
  <c r="R16" i="17" s="1"/>
  <c r="S16" i="17" s="1"/>
  <c r="Q56" i="19"/>
  <c r="R56" i="19" s="1"/>
  <c r="S56" i="19" s="1"/>
  <c r="O14" i="3"/>
  <c r="P14" i="3" s="1"/>
  <c r="M52" i="10"/>
  <c r="N52" i="10" s="1"/>
  <c r="O52" i="10" s="1"/>
  <c r="N40" i="11"/>
  <c r="O40" i="11" s="1"/>
  <c r="P40" i="11" s="1"/>
  <c r="O7" i="12"/>
  <c r="P7" i="12" s="1"/>
  <c r="Q7" i="12" s="1"/>
  <c r="O24" i="12"/>
  <c r="P24" i="12" s="1"/>
  <c r="Q24" i="12" s="1"/>
  <c r="O41" i="12"/>
  <c r="P41" i="12" s="1"/>
  <c r="Q41" i="12" s="1"/>
  <c r="O47" i="12"/>
  <c r="P47" i="12" s="1"/>
  <c r="Q47" i="12" s="1"/>
  <c r="O51" i="12"/>
  <c r="P51" i="12" s="1"/>
  <c r="Q51" i="12" s="1"/>
  <c r="O55" i="12"/>
  <c r="P55" i="12" s="1"/>
  <c r="Q55" i="12" s="1"/>
  <c r="O59" i="12"/>
  <c r="P59" i="12" s="1"/>
  <c r="Q59" i="12" s="1"/>
  <c r="O63" i="12"/>
  <c r="P63" i="12" s="1"/>
  <c r="Q63" i="12" s="1"/>
  <c r="R12" i="13"/>
  <c r="S12" i="13" s="1"/>
  <c r="T12" i="13" s="1"/>
  <c r="Q20" i="16"/>
  <c r="Q46" i="16"/>
  <c r="R46" i="16" s="1"/>
  <c r="Q59" i="16"/>
  <c r="R59" i="16" s="1"/>
  <c r="S59" i="16" s="1"/>
  <c r="Q71" i="16"/>
  <c r="R71" i="16" s="1"/>
  <c r="S71" i="16" s="1"/>
  <c r="Q77" i="16"/>
  <c r="R77" i="16" s="1"/>
  <c r="S77" i="16" s="1"/>
  <c r="Q18" i="17"/>
  <c r="R18" i="17" s="1"/>
  <c r="S18" i="17" s="1"/>
  <c r="Q45" i="17"/>
  <c r="R45" i="17" s="1"/>
  <c r="S45" i="17" s="1"/>
  <c r="Q50" i="17"/>
  <c r="R50" i="17" s="1"/>
  <c r="S50" i="17" s="1"/>
  <c r="Q42" i="19"/>
  <c r="R42" i="19" s="1"/>
  <c r="S42" i="19" s="1"/>
  <c r="Q45" i="19"/>
  <c r="R45" i="19" s="1"/>
  <c r="S45" i="19" s="1"/>
  <c r="Q48" i="19"/>
  <c r="R48" i="19" s="1"/>
  <c r="S48" i="19" s="1"/>
  <c r="Q70" i="19"/>
  <c r="R70" i="19" s="1"/>
  <c r="S70" i="19" s="1"/>
  <c r="M25" i="7"/>
  <c r="N25" i="7" s="1"/>
  <c r="O25" i="7" s="1"/>
  <c r="M29" i="7"/>
  <c r="M8" i="10"/>
  <c r="N8" i="10" s="1"/>
  <c r="O8" i="10" s="1"/>
  <c r="M12" i="10"/>
  <c r="N12" i="10" s="1"/>
  <c r="O12" i="10" s="1"/>
  <c r="M16" i="10"/>
  <c r="N16" i="10" s="1"/>
  <c r="O16" i="10" s="1"/>
  <c r="M56" i="10"/>
  <c r="N56" i="10" s="1"/>
  <c r="O56" i="10" s="1"/>
  <c r="R58" i="13"/>
  <c r="S58" i="13" s="1"/>
  <c r="T58" i="13" s="1"/>
  <c r="R71" i="13"/>
  <c r="S71" i="13" s="1"/>
  <c r="T71" i="13" s="1"/>
  <c r="Q43" i="16"/>
  <c r="R43" i="16" s="1"/>
  <c r="S43" i="16" s="1"/>
  <c r="Q74" i="16"/>
  <c r="R74" i="16" s="1"/>
  <c r="S74" i="16" s="1"/>
  <c r="Q80" i="16"/>
  <c r="R80" i="16" s="1"/>
  <c r="S80" i="16" s="1"/>
  <c r="Q12" i="17"/>
  <c r="R12" i="17" s="1"/>
  <c r="S12" i="17" s="1"/>
  <c r="Q71" i="17"/>
  <c r="R71" i="17" s="1"/>
  <c r="S71" i="17" s="1"/>
  <c r="Q53" i="19"/>
  <c r="R53" i="19" s="1"/>
  <c r="S53" i="19" s="1"/>
  <c r="Q67" i="19"/>
  <c r="R67" i="19" s="1"/>
  <c r="S67" i="19" s="1"/>
  <c r="R19" i="15"/>
  <c r="R26" i="15"/>
  <c r="M17" i="4"/>
  <c r="N17" i="4" s="1"/>
  <c r="M17" i="7"/>
  <c r="N17" i="7" s="1"/>
  <c r="O17" i="7" s="1"/>
  <c r="M21" i="7"/>
  <c r="N21" i="7" s="1"/>
  <c r="O21" i="7" s="1"/>
  <c r="M7" i="8"/>
  <c r="N7" i="8" s="1"/>
  <c r="O7" i="8" s="1"/>
  <c r="M24" i="8"/>
  <c r="N24" i="8" s="1"/>
  <c r="O24" i="8" s="1"/>
  <c r="M28" i="8"/>
  <c r="N28" i="8" s="1"/>
  <c r="O28" i="8" s="1"/>
  <c r="M32" i="8"/>
  <c r="N32" i="8" s="1"/>
  <c r="O32" i="8" s="1"/>
  <c r="M7" i="9"/>
  <c r="N7" i="9" s="1"/>
  <c r="O7" i="9" s="1"/>
  <c r="M14" i="9"/>
  <c r="N14" i="9" s="1"/>
  <c r="O14" i="9" s="1"/>
  <c r="M26" i="10"/>
  <c r="N26" i="10" s="1"/>
  <c r="O26" i="10" s="1"/>
  <c r="M33" i="10"/>
  <c r="N33" i="10" s="1"/>
  <c r="M37" i="10"/>
  <c r="M45" i="10"/>
  <c r="N45" i="10" s="1"/>
  <c r="O45" i="10" s="1"/>
  <c r="N44" i="11"/>
  <c r="O44" i="11" s="1"/>
  <c r="P44" i="11" s="1"/>
  <c r="N51" i="11"/>
  <c r="O51" i="11" s="1"/>
  <c r="P51" i="11" s="1"/>
  <c r="N55" i="11"/>
  <c r="O55" i="11" s="1"/>
  <c r="P55" i="11" s="1"/>
  <c r="N59" i="11"/>
  <c r="O59" i="11" s="1"/>
  <c r="P59" i="11" s="1"/>
  <c r="N63" i="11"/>
  <c r="O28" i="12"/>
  <c r="P28" i="12" s="1"/>
  <c r="Q28" i="12" s="1"/>
  <c r="O35" i="12"/>
  <c r="P35" i="12" s="1"/>
  <c r="Q35" i="12" s="1"/>
  <c r="R47" i="13"/>
  <c r="S47" i="13" s="1"/>
  <c r="T47" i="13" s="1"/>
  <c r="Q48" i="17"/>
  <c r="R48" i="17" s="1"/>
  <c r="S48" i="17" s="1"/>
  <c r="Q53" i="17"/>
  <c r="R53" i="17" s="1"/>
  <c r="S53" i="17" s="1"/>
  <c r="Q34" i="19"/>
  <c r="R34" i="19" s="1"/>
  <c r="S34" i="19" s="1"/>
  <c r="Q37" i="19"/>
  <c r="R37" i="19" s="1"/>
  <c r="S37" i="19" s="1"/>
  <c r="M43" i="14"/>
  <c r="N43" i="14" s="1"/>
  <c r="O43" i="14" s="1"/>
  <c r="M94" i="14"/>
  <c r="N94" i="14" s="1"/>
  <c r="O94" i="14" s="1"/>
  <c r="M98" i="14"/>
  <c r="N98" i="14" s="1"/>
  <c r="O98" i="14" s="1"/>
  <c r="M17" i="6"/>
  <c r="N17" i="6" s="1"/>
  <c r="O17" i="6" s="1"/>
  <c r="M21" i="6"/>
  <c r="N21" i="6" s="1"/>
  <c r="O21" i="6" s="1"/>
  <c r="M21" i="8"/>
  <c r="N21" i="8" s="1"/>
  <c r="O21" i="8" s="1"/>
  <c r="N34" i="11"/>
  <c r="O34" i="11" s="1"/>
  <c r="P34" i="11" s="1"/>
  <c r="N67" i="11"/>
  <c r="O67" i="11" s="1"/>
  <c r="P67" i="11" s="1"/>
  <c r="O11" i="12"/>
  <c r="P11" i="12" s="1"/>
  <c r="Q11" i="12" s="1"/>
  <c r="R6" i="13"/>
  <c r="S6" i="13" s="1"/>
  <c r="T6" i="13" s="1"/>
  <c r="R30" i="13"/>
  <c r="S30" i="13" s="1"/>
  <c r="T30" i="13" s="1"/>
  <c r="R33" i="13"/>
  <c r="S33" i="13" s="1"/>
  <c r="T33" i="13" s="1"/>
  <c r="R68" i="13"/>
  <c r="S68" i="13" s="1"/>
  <c r="T68" i="13" s="1"/>
  <c r="Q69" i="16"/>
  <c r="R69" i="16" s="1"/>
  <c r="S69" i="16" s="1"/>
  <c r="Q78" i="16"/>
  <c r="Q19" i="19"/>
  <c r="R19" i="19" s="1"/>
  <c r="S19" i="19" s="1"/>
  <c r="Q22" i="19"/>
  <c r="R22" i="19" s="1"/>
  <c r="S22" i="19" s="1"/>
  <c r="Q25" i="19"/>
  <c r="R25" i="19" s="1"/>
  <c r="S25" i="19" s="1"/>
  <c r="Q28" i="19"/>
  <c r="R28" i="19" s="1"/>
  <c r="S28" i="19" s="1"/>
  <c r="Q51" i="19"/>
  <c r="R51" i="19" s="1"/>
  <c r="S51" i="19" s="1"/>
  <c r="Q74" i="19"/>
  <c r="R74" i="19" s="1"/>
  <c r="S74" i="19" s="1"/>
  <c r="Q12" i="21"/>
  <c r="R12" i="21" s="1"/>
  <c r="S12" i="21" s="1"/>
  <c r="Q65" i="24"/>
  <c r="R65" i="24" s="1"/>
  <c r="S65" i="24" s="1"/>
  <c r="Q74" i="24"/>
  <c r="R74" i="24" s="1"/>
  <c r="S74" i="24" s="1"/>
  <c r="M11" i="8"/>
  <c r="N11" i="8" s="1"/>
  <c r="O11" i="8" s="1"/>
  <c r="M11" i="9"/>
  <c r="N11" i="9" s="1"/>
  <c r="O11" i="9" s="1"/>
  <c r="M5" i="10"/>
  <c r="N5" i="10" s="1"/>
  <c r="O5" i="10" s="1"/>
  <c r="M9" i="10"/>
  <c r="N9" i="10" s="1"/>
  <c r="O9" i="10" s="1"/>
  <c r="M13" i="10"/>
  <c r="N13" i="10" s="1"/>
  <c r="O13" i="10" s="1"/>
  <c r="M30" i="10"/>
  <c r="N30" i="10" s="1"/>
  <c r="O30" i="10" s="1"/>
  <c r="N64" i="11"/>
  <c r="O64" i="11" s="1"/>
  <c r="P64" i="11" s="1"/>
  <c r="O39" i="12"/>
  <c r="P39" i="12" s="1"/>
  <c r="Q39" i="12" s="1"/>
  <c r="O45" i="12"/>
  <c r="P45" i="12" s="1"/>
  <c r="Q45" i="12" s="1"/>
  <c r="Q51" i="17"/>
  <c r="R51" i="17" s="1"/>
  <c r="S51" i="17" s="1"/>
  <c r="Q56" i="17"/>
  <c r="R56" i="17" s="1"/>
  <c r="S56" i="17" s="1"/>
  <c r="Q59" i="17"/>
  <c r="R59" i="17" s="1"/>
  <c r="S59" i="17" s="1"/>
  <c r="Q74" i="17"/>
  <c r="Q43" i="19"/>
  <c r="R43" i="19" s="1"/>
  <c r="S43" i="19" s="1"/>
  <c r="Q46" i="19"/>
  <c r="Q64" i="19"/>
  <c r="R64" i="19" s="1"/>
  <c r="S64" i="19" s="1"/>
  <c r="M22" i="7"/>
  <c r="N22" i="7" s="1"/>
  <c r="M34" i="10"/>
  <c r="N34" i="10" s="1"/>
  <c r="O34" i="10" s="1"/>
  <c r="M38" i="10"/>
  <c r="N38" i="10" s="1"/>
  <c r="O38" i="10" s="1"/>
  <c r="M42" i="10"/>
  <c r="N42" i="10" s="1"/>
  <c r="O42" i="10" s="1"/>
  <c r="M46" i="10"/>
  <c r="N46" i="10" s="1"/>
  <c r="O46" i="10" s="1"/>
  <c r="N13" i="11"/>
  <c r="O13" i="11" s="1"/>
  <c r="P13" i="11" s="1"/>
  <c r="N38" i="11"/>
  <c r="O38" i="11" s="1"/>
  <c r="P38" i="11" s="1"/>
  <c r="O22" i="12"/>
  <c r="P22" i="12" s="1"/>
  <c r="Q22" i="12" s="1"/>
  <c r="R23" i="13"/>
  <c r="S23" i="13" s="1"/>
  <c r="T23" i="13" s="1"/>
  <c r="R76" i="13"/>
  <c r="S76" i="13" s="1"/>
  <c r="T76" i="13" s="1"/>
  <c r="M9" i="6"/>
  <c r="N9" i="6" s="1"/>
  <c r="O9" i="6" s="1"/>
  <c r="M18" i="6"/>
  <c r="N18" i="6" s="1"/>
  <c r="M15" i="8"/>
  <c r="N15" i="8" s="1"/>
  <c r="O15" i="8" s="1"/>
  <c r="N21" i="11"/>
  <c r="O21" i="11" s="1"/>
  <c r="P21" i="11" s="1"/>
  <c r="N28" i="11"/>
  <c r="O28" i="11" s="1"/>
  <c r="P28" i="11" s="1"/>
  <c r="O49" i="12"/>
  <c r="P49" i="12" s="1"/>
  <c r="Q49" i="12" s="1"/>
  <c r="O53" i="12"/>
  <c r="P53" i="12" s="1"/>
  <c r="Q53" i="12" s="1"/>
  <c r="O57" i="12"/>
  <c r="O61" i="12"/>
  <c r="R21" i="13"/>
  <c r="S21" i="13" s="1"/>
  <c r="T21" i="13" s="1"/>
  <c r="Q27" i="16"/>
  <c r="R27" i="16" s="1"/>
  <c r="S27" i="16" s="1"/>
  <c r="Q79" i="16"/>
  <c r="R79" i="16" s="1"/>
  <c r="S79" i="16" s="1"/>
  <c r="Q4" i="17"/>
  <c r="Q7" i="17"/>
  <c r="Q38" i="17"/>
  <c r="R38" i="17" s="1"/>
  <c r="S38" i="17" s="1"/>
  <c r="Q54" i="17"/>
  <c r="R54" i="17" s="1"/>
  <c r="S54" i="17" s="1"/>
  <c r="Q67" i="17"/>
  <c r="R67" i="17" s="1"/>
  <c r="S67" i="17" s="1"/>
  <c r="Q32" i="19"/>
  <c r="R32" i="19" s="1"/>
  <c r="S32" i="19" s="1"/>
  <c r="Q35" i="19"/>
  <c r="R35" i="19" s="1"/>
  <c r="Q38" i="19"/>
  <c r="Q75" i="19"/>
  <c r="R75" i="19" s="1"/>
  <c r="S75" i="19" s="1"/>
  <c r="R21" i="15"/>
  <c r="M27" i="7"/>
  <c r="N27" i="7" s="1"/>
  <c r="O27" i="7" s="1"/>
  <c r="M10" i="10"/>
  <c r="N10" i="10" s="1"/>
  <c r="O10" i="10" s="1"/>
  <c r="M14" i="10"/>
  <c r="M24" i="10"/>
  <c r="N24" i="10" s="1"/>
  <c r="O24" i="10" s="1"/>
  <c r="M54" i="10"/>
  <c r="N54" i="10" s="1"/>
  <c r="O54" i="10" s="1"/>
  <c r="N14" i="11"/>
  <c r="O14" i="11" s="1"/>
  <c r="P14" i="11" s="1"/>
  <c r="N42" i="11"/>
  <c r="O42" i="11" s="1"/>
  <c r="P42" i="11" s="1"/>
  <c r="O5" i="12"/>
  <c r="O26" i="12"/>
  <c r="P26" i="12" s="1"/>
  <c r="Q26" i="12" s="1"/>
  <c r="R26" i="13"/>
  <c r="S26" i="13" s="1"/>
  <c r="T26" i="13" s="1"/>
  <c r="R54" i="13"/>
  <c r="S54" i="13" s="1"/>
  <c r="T54" i="13" s="1"/>
  <c r="R73" i="13"/>
  <c r="S73" i="13" s="1"/>
  <c r="R80" i="13"/>
  <c r="S80" i="13" s="1"/>
  <c r="T80" i="13" s="1"/>
  <c r="Q13" i="16"/>
  <c r="R13" i="16" s="1"/>
  <c r="Q35" i="16"/>
  <c r="Q48" i="16"/>
  <c r="R48" i="16" s="1"/>
  <c r="S48" i="16" s="1"/>
  <c r="Q5" i="19"/>
  <c r="R5" i="19" s="1"/>
  <c r="S5" i="19" s="1"/>
  <c r="Q8" i="19"/>
  <c r="R8" i="19" s="1"/>
  <c r="S8" i="19" s="1"/>
  <c r="Q11" i="19"/>
  <c r="R11" i="19" s="1"/>
  <c r="S11" i="19" s="1"/>
  <c r="Q14" i="19"/>
  <c r="R14" i="19" s="1"/>
  <c r="S14" i="19" s="1"/>
  <c r="Q17" i="19"/>
  <c r="R17" i="19" s="1"/>
  <c r="S17" i="19" s="1"/>
  <c r="Q20" i="19"/>
  <c r="R20" i="19" s="1"/>
  <c r="S20" i="19" s="1"/>
  <c r="Q23" i="19"/>
  <c r="R23" i="19" s="1"/>
  <c r="S23" i="19" s="1"/>
  <c r="Q26" i="19"/>
  <c r="R26" i="19" s="1"/>
  <c r="S26" i="19" s="1"/>
  <c r="Q72" i="19"/>
  <c r="M19" i="4"/>
  <c r="M19" i="8"/>
  <c r="N19" i="8" s="1"/>
  <c r="O19" i="8" s="1"/>
  <c r="M22" i="8"/>
  <c r="N22" i="8" s="1"/>
  <c r="O22" i="8" s="1"/>
  <c r="M26" i="8"/>
  <c r="N26" i="8" s="1"/>
  <c r="O26" i="8" s="1"/>
  <c r="M30" i="8"/>
  <c r="N30" i="8" s="1"/>
  <c r="M34" i="8"/>
  <c r="N34" i="8" s="1"/>
  <c r="M35" i="10"/>
  <c r="N35" i="10" s="1"/>
  <c r="O35" i="10" s="1"/>
  <c r="M39" i="10"/>
  <c r="N39" i="10" s="1"/>
  <c r="O39" i="10" s="1"/>
  <c r="M43" i="10"/>
  <c r="N43" i="10" s="1"/>
  <c r="O43" i="10" s="1"/>
  <c r="M47" i="10"/>
  <c r="N47" i="10" s="1"/>
  <c r="O47" i="10" s="1"/>
  <c r="O37" i="12"/>
  <c r="P37" i="12" s="1"/>
  <c r="Q37" i="12" s="1"/>
  <c r="O43" i="12"/>
  <c r="R14" i="13"/>
  <c r="S14" i="13" s="1"/>
  <c r="R28" i="13"/>
  <c r="Q30" i="16"/>
  <c r="R30" i="16" s="1"/>
  <c r="S30" i="16" s="1"/>
  <c r="Q36" i="17"/>
  <c r="R36" i="17" s="1"/>
  <c r="Q44" i="17"/>
  <c r="R44" i="17" s="1"/>
  <c r="S44" i="17" s="1"/>
  <c r="Q57" i="17"/>
  <c r="R57" i="17" s="1"/>
  <c r="S57" i="17" s="1"/>
  <c r="Q60" i="17"/>
  <c r="R60" i="17" s="1"/>
  <c r="S60" i="17" s="1"/>
  <c r="Q41" i="19"/>
  <c r="R41" i="19" s="1"/>
  <c r="S41" i="19" s="1"/>
  <c r="Q44" i="19"/>
  <c r="R44" i="19" s="1"/>
  <c r="S44" i="19" s="1"/>
  <c r="Q47" i="19"/>
  <c r="R47" i="19" s="1"/>
  <c r="S47" i="19" s="1"/>
  <c r="Q69" i="19"/>
  <c r="R69" i="19" s="1"/>
  <c r="S69" i="19" s="1"/>
  <c r="M89" i="14"/>
  <c r="N89" i="14" s="1"/>
  <c r="O89" i="14" s="1"/>
  <c r="M10" i="5"/>
  <c r="M9" i="8"/>
  <c r="M20" i="9"/>
  <c r="N20" i="9" s="1"/>
  <c r="O20" i="9" s="1"/>
  <c r="M28" i="9"/>
  <c r="N28" i="9" s="1"/>
  <c r="O28" i="9" s="1"/>
  <c r="M32" i="9"/>
  <c r="N32" i="9" s="1"/>
  <c r="O32" i="9" s="1"/>
  <c r="M28" i="10"/>
  <c r="N28" i="10" s="1"/>
  <c r="O28" i="10" s="1"/>
  <c r="M51" i="10"/>
  <c r="N51" i="10" s="1"/>
  <c r="O51" i="10" s="1"/>
  <c r="Q19" i="16"/>
  <c r="R19" i="16" s="1"/>
  <c r="S19" i="16" s="1"/>
  <c r="Q42" i="16"/>
  <c r="R42" i="16" s="1"/>
  <c r="S42" i="16" s="1"/>
  <c r="Q20" i="17"/>
  <c r="R20" i="17" s="1"/>
  <c r="Q39" i="17"/>
  <c r="R39" i="17" s="1"/>
  <c r="S39" i="17" s="1"/>
  <c r="Q70" i="17"/>
  <c r="R70" i="17" s="1"/>
  <c r="S70" i="17" s="1"/>
  <c r="Q66" i="19"/>
  <c r="R66" i="19" s="1"/>
  <c r="S66" i="19" s="1"/>
  <c r="Q69" i="21"/>
  <c r="R69" i="21" s="1"/>
  <c r="S69" i="21" s="1"/>
  <c r="M7" i="7"/>
  <c r="N7" i="7" s="1"/>
  <c r="O7" i="7" s="1"/>
  <c r="M13" i="7"/>
  <c r="N13" i="7" s="1"/>
  <c r="O13" i="7" s="1"/>
  <c r="M24" i="7"/>
  <c r="N24" i="7" s="1"/>
  <c r="O24" i="7" s="1"/>
  <c r="M28" i="7"/>
  <c r="N28" i="7" s="1"/>
  <c r="O28" i="7" s="1"/>
  <c r="M23" i="8"/>
  <c r="N23" i="8" s="1"/>
  <c r="O23" i="8" s="1"/>
  <c r="M27" i="8"/>
  <c r="N27" i="8" s="1"/>
  <c r="O27" i="8" s="1"/>
  <c r="M31" i="8"/>
  <c r="N31" i="8" s="1"/>
  <c r="O31" i="8" s="1"/>
  <c r="M35" i="8"/>
  <c r="N35" i="8" s="1"/>
  <c r="O35" i="8" s="1"/>
  <c r="M7" i="10"/>
  <c r="N7" i="10" s="1"/>
  <c r="O7" i="10" s="1"/>
  <c r="M11" i="10"/>
  <c r="N11" i="10" s="1"/>
  <c r="O11" i="10" s="1"/>
  <c r="M15" i="10"/>
  <c r="N15" i="10" s="1"/>
  <c r="O15" i="10" s="1"/>
  <c r="N36" i="11"/>
  <c r="O36" i="11" s="1"/>
  <c r="P36" i="11" s="1"/>
  <c r="O6" i="12"/>
  <c r="O13" i="12"/>
  <c r="P13" i="12" s="1"/>
  <c r="Q13" i="12" s="1"/>
  <c r="O20" i="12"/>
  <c r="P20" i="12" s="1"/>
  <c r="Q20" i="12" s="1"/>
  <c r="O34" i="12"/>
  <c r="P34" i="12" s="1"/>
  <c r="Q34" i="12" s="1"/>
  <c r="R29" i="13"/>
  <c r="S29" i="13" s="1"/>
  <c r="T29" i="13" s="1"/>
  <c r="Q22" i="16"/>
  <c r="R22" i="16" s="1"/>
  <c r="S22" i="16" s="1"/>
  <c r="Q33" i="16"/>
  <c r="R33" i="16" s="1"/>
  <c r="S33" i="16" s="1"/>
  <c r="Q52" i="16"/>
  <c r="R52" i="16" s="1"/>
  <c r="S52" i="16" s="1"/>
  <c r="Q65" i="16"/>
  <c r="Q14" i="17"/>
  <c r="R14" i="17" s="1"/>
  <c r="S14" i="17" s="1"/>
  <c r="Q42" i="17"/>
  <c r="R42" i="17" s="1"/>
  <c r="S42" i="17" s="1"/>
  <c r="Q47" i="17"/>
  <c r="R47" i="17" s="1"/>
  <c r="S47" i="17" s="1"/>
  <c r="Q68" i="17"/>
  <c r="R68" i="17" s="1"/>
  <c r="S68" i="17" s="1"/>
  <c r="Q30" i="19"/>
  <c r="R30" i="19" s="1"/>
  <c r="S30" i="19" s="1"/>
  <c r="Q33" i="19"/>
  <c r="R33" i="19" s="1"/>
  <c r="S33" i="19" s="1"/>
  <c r="Q36" i="19"/>
  <c r="R36" i="19" s="1"/>
  <c r="S36" i="19" s="1"/>
  <c r="Q39" i="19"/>
  <c r="R39" i="19" s="1"/>
  <c r="S39" i="19" s="1"/>
  <c r="Q76" i="19"/>
  <c r="R76" i="19" s="1"/>
  <c r="S76" i="19" s="1"/>
  <c r="Q10" i="21"/>
  <c r="R10" i="21" s="1"/>
  <c r="M14" i="5"/>
  <c r="N14" i="5" s="1"/>
  <c r="O14" i="5" s="1"/>
  <c r="M7" i="6"/>
  <c r="N7" i="6" s="1"/>
  <c r="O7" i="6" s="1"/>
  <c r="M11" i="6"/>
  <c r="N11" i="6" s="1"/>
  <c r="O11" i="6" s="1"/>
  <c r="M20" i="7"/>
  <c r="N20" i="7" s="1"/>
  <c r="M13" i="8"/>
  <c r="N13" i="8" s="1"/>
  <c r="O13" i="8" s="1"/>
  <c r="M13" i="9"/>
  <c r="N13" i="9" s="1"/>
  <c r="O13" i="9" s="1"/>
  <c r="M17" i="9"/>
  <c r="M21" i="9"/>
  <c r="M25" i="9"/>
  <c r="N25" i="9" s="1"/>
  <c r="O25" i="9" s="1"/>
  <c r="M29" i="9"/>
  <c r="M32" i="10"/>
  <c r="N32" i="10" s="1"/>
  <c r="O32" i="10" s="1"/>
  <c r="R20" i="13"/>
  <c r="Q39" i="16"/>
  <c r="R39" i="16" s="1"/>
  <c r="S39" i="16" s="1"/>
  <c r="Q49" i="16"/>
  <c r="R49" i="16" s="1"/>
  <c r="S49" i="16" s="1"/>
  <c r="Q68" i="16"/>
  <c r="Q11" i="17"/>
  <c r="R11" i="17" s="1"/>
  <c r="S11" i="17" s="1"/>
  <c r="Q63" i="17"/>
  <c r="R63" i="17" s="1"/>
  <c r="S63" i="17" s="1"/>
  <c r="Q3" i="19"/>
  <c r="R3" i="19" s="1"/>
  <c r="S3" i="19" s="1"/>
  <c r="Q6" i="19"/>
  <c r="R6" i="19" s="1"/>
  <c r="S6" i="19" s="1"/>
  <c r="Q9" i="19"/>
  <c r="R9" i="19" s="1"/>
  <c r="Q12" i="19"/>
  <c r="Q15" i="19"/>
  <c r="R15" i="19" s="1"/>
  <c r="S15" i="19" s="1"/>
  <c r="Q18" i="19"/>
  <c r="R18" i="19" s="1"/>
  <c r="S18" i="19" s="1"/>
  <c r="Q21" i="19"/>
  <c r="R21" i="19" s="1"/>
  <c r="S21" i="19" s="1"/>
  <c r="Q24" i="19"/>
  <c r="R24" i="19" s="1"/>
  <c r="S24" i="19" s="1"/>
  <c r="Q27" i="19"/>
  <c r="R27" i="19" s="1"/>
  <c r="S27" i="19" s="1"/>
  <c r="Q50" i="19"/>
  <c r="R50" i="19" s="1"/>
  <c r="S50" i="19" s="1"/>
  <c r="Q73" i="19"/>
  <c r="R73" i="19" s="1"/>
  <c r="S73" i="19" s="1"/>
  <c r="O15" i="6"/>
  <c r="P6" i="3"/>
  <c r="N16" i="6"/>
  <c r="O16" i="6" s="1"/>
  <c r="O10" i="3"/>
  <c r="R10" i="13"/>
  <c r="R13" i="13"/>
  <c r="O9" i="3"/>
  <c r="P9" i="3" s="1"/>
  <c r="R5" i="13"/>
  <c r="R8" i="13"/>
  <c r="P17" i="12"/>
  <c r="Q17" i="12" s="1"/>
  <c r="R9" i="13"/>
  <c r="R32" i="13"/>
  <c r="R34" i="13"/>
  <c r="R41" i="13"/>
  <c r="R43" i="13"/>
  <c r="R50" i="13"/>
  <c r="R52" i="13"/>
  <c r="R64" i="13"/>
  <c r="R78" i="13"/>
  <c r="R75" i="13"/>
  <c r="Q15" i="16"/>
  <c r="Q53" i="16"/>
  <c r="Q63" i="16"/>
  <c r="Q66" i="16"/>
  <c r="Q9" i="17"/>
  <c r="R79" i="13"/>
  <c r="R34" i="16"/>
  <c r="S34" i="16" s="1"/>
  <c r="R35" i="13"/>
  <c r="R37" i="13"/>
  <c r="R44" i="13"/>
  <c r="R46" i="13"/>
  <c r="R53" i="13"/>
  <c r="R65" i="13"/>
  <c r="R72" i="13"/>
  <c r="Q21" i="16"/>
  <c r="Q47" i="16"/>
  <c r="Q57" i="16"/>
  <c r="Q72" i="16"/>
  <c r="Q13" i="17"/>
  <c r="R61" i="13"/>
  <c r="R70" i="13"/>
  <c r="R77" i="13"/>
  <c r="R59" i="13"/>
  <c r="R81" i="13"/>
  <c r="Q5" i="16"/>
  <c r="Q8" i="16"/>
  <c r="Q11" i="16"/>
  <c r="Q36" i="16"/>
  <c r="R11" i="13"/>
  <c r="R67" i="13"/>
  <c r="R74" i="13"/>
  <c r="Q62" i="16"/>
  <c r="Q19" i="17"/>
  <c r="Q32" i="17"/>
  <c r="Q35" i="17"/>
  <c r="Q71" i="19"/>
  <c r="Q54" i="19"/>
  <c r="Q68" i="19"/>
  <c r="Q29" i="19"/>
  <c r="Q57" i="19"/>
  <c r="Q26" i="17"/>
  <c r="Q29" i="17"/>
  <c r="Q63" i="19"/>
  <c r="Q40" i="21"/>
  <c r="R40" i="21" s="1"/>
  <c r="S40" i="21" s="1"/>
  <c r="Q33" i="21"/>
  <c r="R33" i="21" s="1"/>
  <c r="S33" i="21" s="1"/>
  <c r="M95" i="14"/>
  <c r="N95" i="14" s="1"/>
  <c r="O95" i="14" s="1"/>
  <c r="M99" i="14"/>
  <c r="N99" i="14" s="1"/>
  <c r="O99" i="14" s="1"/>
  <c r="Q18" i="21"/>
  <c r="R18" i="21" s="1"/>
  <c r="S18" i="21" s="1"/>
  <c r="Q30" i="21"/>
  <c r="R30" i="21" s="1"/>
  <c r="S30" i="21" s="1"/>
  <c r="M33" i="14"/>
  <c r="N33" i="14" s="1"/>
  <c r="O33" i="14" s="1"/>
  <c r="M76" i="14"/>
  <c r="N76" i="14" s="1"/>
  <c r="O76" i="14" s="1"/>
  <c r="M100" i="14"/>
  <c r="N100" i="14" s="1"/>
  <c r="O100" i="14" s="1"/>
  <c r="Q54" i="21"/>
  <c r="R54" i="21" s="1"/>
  <c r="S54" i="21" s="1"/>
  <c r="Q3" i="21"/>
  <c r="R3" i="21" s="1"/>
  <c r="S3" i="21" s="1"/>
  <c r="Q66" i="21"/>
  <c r="R66" i="21" s="1"/>
  <c r="S66" i="21" s="1"/>
  <c r="M93" i="14"/>
  <c r="N93" i="14" s="1"/>
  <c r="O93" i="14" s="1"/>
  <c r="M96" i="14"/>
  <c r="N96" i="14" s="1"/>
  <c r="O96" i="14" s="1"/>
  <c r="M87" i="14"/>
  <c r="N87" i="14" s="1"/>
  <c r="O87" i="14" s="1"/>
  <c r="M37" i="14"/>
  <c r="N37" i="14" s="1"/>
  <c r="O37" i="14" s="1"/>
  <c r="M77" i="14"/>
  <c r="N77" i="14" s="1"/>
  <c r="O77" i="14" s="1"/>
  <c r="M9" i="14"/>
  <c r="N9" i="14" s="1"/>
  <c r="O9" i="14" s="1"/>
  <c r="M15" i="14"/>
  <c r="N15" i="14" s="1"/>
  <c r="O15" i="14" s="1"/>
  <c r="M61" i="14"/>
  <c r="N61" i="14" s="1"/>
  <c r="O61" i="14" s="1"/>
  <c r="M44" i="14"/>
  <c r="N44" i="14" s="1"/>
  <c r="O44" i="14" s="1"/>
  <c r="M59" i="14"/>
  <c r="N59" i="14" s="1"/>
  <c r="M68" i="14"/>
  <c r="N68" i="14" s="1"/>
  <c r="O68" i="14" s="1"/>
  <c r="M71" i="14"/>
  <c r="N71" i="14" s="1"/>
  <c r="M74" i="14"/>
  <c r="N74" i="14" s="1"/>
  <c r="M10" i="14"/>
  <c r="N10" i="14" s="1"/>
  <c r="O10" i="14" s="1"/>
  <c r="M20" i="14"/>
  <c r="N20" i="14" s="1"/>
  <c r="O20" i="14" s="1"/>
  <c r="M57" i="14"/>
  <c r="N57" i="14" s="1"/>
  <c r="O57" i="14" s="1"/>
  <c r="M32" i="14"/>
  <c r="M35" i="14"/>
  <c r="N35" i="14" s="1"/>
  <c r="M36" i="14"/>
  <c r="N36" i="14" s="1"/>
  <c r="O36" i="14" s="1"/>
  <c r="M25" i="14"/>
  <c r="N25" i="14" s="1"/>
  <c r="O25" i="14" s="1"/>
  <c r="M53" i="14"/>
  <c r="N53" i="14" s="1"/>
  <c r="O53" i="14" s="1"/>
  <c r="M56" i="14"/>
  <c r="N56" i="14" s="1"/>
  <c r="M67" i="14"/>
  <c r="N67" i="14" s="1"/>
  <c r="O67" i="14" s="1"/>
  <c r="M70" i="14"/>
  <c r="N70" i="14" s="1"/>
  <c r="O70" i="14" s="1"/>
  <c r="M14" i="14"/>
  <c r="N14" i="14" s="1"/>
  <c r="O14" i="14" s="1"/>
  <c r="M17" i="14"/>
  <c r="N17" i="14" s="1"/>
  <c r="M48" i="14"/>
  <c r="N48" i="14" s="1"/>
  <c r="O48" i="14" s="1"/>
  <c r="M7" i="14"/>
  <c r="N7" i="14" s="1"/>
  <c r="M19" i="14"/>
  <c r="N19" i="14" s="1"/>
  <c r="O19" i="14" s="1"/>
  <c r="M22" i="14"/>
  <c r="N22" i="14" s="1"/>
  <c r="O22" i="14" s="1"/>
  <c r="M30" i="14"/>
  <c r="N30" i="14" s="1"/>
  <c r="O30" i="14" s="1"/>
  <c r="M41" i="14"/>
  <c r="N41" i="14" s="1"/>
  <c r="M85" i="14"/>
  <c r="N85" i="14" s="1"/>
  <c r="M88" i="14"/>
  <c r="N88" i="14" s="1"/>
  <c r="O88" i="14" s="1"/>
  <c r="M42" i="14"/>
  <c r="N42" i="14" s="1"/>
  <c r="O42" i="14" s="1"/>
  <c r="M45" i="14"/>
  <c r="N45" i="14" s="1"/>
  <c r="O45" i="14" s="1"/>
  <c r="M62" i="14"/>
  <c r="N62" i="14" s="1"/>
  <c r="O62" i="14" s="1"/>
  <c r="M12" i="14"/>
  <c r="N12" i="14" s="1"/>
  <c r="M18" i="14"/>
  <c r="N18" i="14" s="1"/>
  <c r="O18" i="14" s="1"/>
  <c r="M21" i="14"/>
  <c r="N21" i="14" s="1"/>
  <c r="O21" i="14" s="1"/>
  <c r="M29" i="14"/>
  <c r="N29" i="14" s="1"/>
  <c r="O29" i="14" s="1"/>
  <c r="M60" i="14"/>
  <c r="M83" i="14"/>
  <c r="N83" i="14" s="1"/>
  <c r="O83" i="14" s="1"/>
  <c r="M97" i="14"/>
  <c r="N97" i="14" s="1"/>
  <c r="O97" i="14" s="1"/>
  <c r="M13" i="14"/>
  <c r="N13" i="14" s="1"/>
  <c r="O13" i="14" s="1"/>
  <c r="M52" i="14"/>
  <c r="N52" i="14" s="1"/>
  <c r="O52" i="14" s="1"/>
  <c r="M66" i="14"/>
  <c r="M69" i="14"/>
  <c r="N69" i="14" s="1"/>
  <c r="M75" i="14"/>
  <c r="N75" i="14" s="1"/>
  <c r="O75" i="14" s="1"/>
  <c r="M101" i="14"/>
  <c r="N101" i="14" s="1"/>
  <c r="M46" i="14"/>
  <c r="N46" i="14" s="1"/>
  <c r="O46" i="14" s="1"/>
  <c r="M54" i="14"/>
  <c r="N54" i="14" s="1"/>
  <c r="O54" i="14" s="1"/>
  <c r="M73" i="14"/>
  <c r="N73" i="14" s="1"/>
  <c r="O73" i="14" s="1"/>
  <c r="M79" i="14"/>
  <c r="N79" i="14" s="1"/>
  <c r="O79" i="14" s="1"/>
  <c r="M23" i="14"/>
  <c r="N23" i="14" s="1"/>
  <c r="O23" i="14" s="1"/>
  <c r="M31" i="14"/>
  <c r="N31" i="14" s="1"/>
  <c r="O31" i="14" s="1"/>
  <c r="M34" i="14"/>
  <c r="N34" i="14" s="1"/>
  <c r="O34" i="14" s="1"/>
  <c r="M47" i="14"/>
  <c r="N47" i="14" s="1"/>
  <c r="M55" i="14"/>
  <c r="N55" i="14" s="1"/>
  <c r="O55" i="14" s="1"/>
  <c r="M58" i="14"/>
  <c r="N58" i="14" s="1"/>
  <c r="O58" i="14" s="1"/>
  <c r="M16" i="14"/>
  <c r="N16" i="14" s="1"/>
  <c r="O16" i="14" s="1"/>
  <c r="M24" i="14"/>
  <c r="N24" i="14" s="1"/>
  <c r="O24" i="14" s="1"/>
  <c r="M72" i="14"/>
  <c r="N72" i="14" s="1"/>
  <c r="O72" i="14" s="1"/>
  <c r="M78" i="14"/>
  <c r="N78" i="14" s="1"/>
  <c r="O78" i="14" s="1"/>
  <c r="M8" i="14"/>
  <c r="N8" i="14" s="1"/>
  <c r="O8" i="14" s="1"/>
  <c r="M11" i="14"/>
  <c r="N11" i="14" s="1"/>
  <c r="O11" i="14" s="1"/>
  <c r="Q7" i="24"/>
  <c r="R7" i="24" s="1"/>
  <c r="S7" i="24" s="1"/>
  <c r="Q56" i="24"/>
  <c r="R56" i="24" s="1"/>
  <c r="S56" i="24" s="1"/>
  <c r="Q29" i="24"/>
  <c r="R29" i="24" s="1"/>
  <c r="S29" i="24" s="1"/>
  <c r="Q75" i="24"/>
  <c r="R75" i="24" s="1"/>
  <c r="S75" i="24" s="1"/>
  <c r="Q62" i="24"/>
  <c r="R62" i="24" s="1"/>
  <c r="S62" i="24" s="1"/>
  <c r="Q41" i="24"/>
  <c r="R41" i="24" s="1"/>
  <c r="S41" i="24" s="1"/>
  <c r="Q34" i="24"/>
  <c r="R34" i="24" s="1"/>
  <c r="S34" i="24" s="1"/>
  <c r="Q9" i="24"/>
  <c r="R9" i="24" s="1"/>
  <c r="S9" i="24" s="1"/>
  <c r="Q4" i="24"/>
  <c r="R4" i="24" s="1"/>
  <c r="S4" i="24" s="1"/>
  <c r="Q18" i="24"/>
  <c r="R18" i="24" s="1"/>
  <c r="S18" i="24" s="1"/>
  <c r="Q49" i="24"/>
  <c r="R49" i="24" s="1"/>
  <c r="S49" i="24" s="1"/>
  <c r="Q30" i="24"/>
  <c r="R30" i="24" s="1"/>
  <c r="S30" i="24" s="1"/>
  <c r="Q48" i="24"/>
  <c r="R48" i="24" s="1"/>
  <c r="S48" i="24" s="1"/>
  <c r="Q8" i="24"/>
  <c r="R8" i="24" s="1"/>
  <c r="S8" i="24" s="1"/>
  <c r="Q45" i="24"/>
  <c r="R45" i="24" s="1"/>
  <c r="S45" i="24" s="1"/>
  <c r="Q69" i="24"/>
  <c r="R69" i="24" s="1"/>
  <c r="S69" i="24" s="1"/>
  <c r="Q67" i="24"/>
  <c r="R67" i="24" s="1"/>
  <c r="S67" i="24" s="1"/>
  <c r="Q11" i="21"/>
  <c r="R11" i="21" s="1"/>
  <c r="S11" i="21" s="1"/>
  <c r="Q47" i="21"/>
  <c r="R47" i="21" s="1"/>
  <c r="S47" i="21" s="1"/>
  <c r="Q50" i="21"/>
  <c r="R50" i="21" s="1"/>
  <c r="S50" i="21" s="1"/>
  <c r="Q68" i="21"/>
  <c r="R68" i="21" s="1"/>
  <c r="S68" i="21" s="1"/>
  <c r="Q22" i="21"/>
  <c r="R22" i="21" s="1"/>
  <c r="S22" i="21" s="1"/>
  <c r="Q78" i="21"/>
  <c r="R78" i="21" s="1"/>
  <c r="S78" i="21" s="1"/>
  <c r="Q32" i="21"/>
  <c r="R32" i="21" s="1"/>
  <c r="S32" i="21" s="1"/>
  <c r="Q6" i="21"/>
  <c r="R6" i="21" s="1"/>
  <c r="S6" i="21" s="1"/>
  <c r="Q14" i="21"/>
  <c r="R14" i="21" s="1"/>
  <c r="S14" i="21" s="1"/>
  <c r="Q58" i="21"/>
  <c r="R58" i="21" s="1"/>
  <c r="S58" i="21" s="1"/>
  <c r="Q49" i="21"/>
  <c r="R49" i="21" s="1"/>
  <c r="S49" i="21" s="1"/>
  <c r="Q43" i="21"/>
  <c r="R43" i="21" s="1"/>
  <c r="S43" i="21" s="1"/>
  <c r="Q23" i="21"/>
  <c r="R23" i="21" s="1"/>
  <c r="S23" i="21" s="1"/>
  <c r="Q59" i="21"/>
  <c r="R59" i="21" s="1"/>
  <c r="S59" i="21" s="1"/>
  <c r="Q13" i="21"/>
  <c r="R13" i="21" s="1"/>
  <c r="S13" i="21" s="1"/>
  <c r="Q46" i="21"/>
  <c r="R46" i="21" s="1"/>
  <c r="S46" i="21" s="1"/>
  <c r="Q62" i="21"/>
  <c r="R62" i="21" s="1"/>
  <c r="S62" i="21" s="1"/>
  <c r="Q20" i="21"/>
  <c r="R20" i="21" s="1"/>
  <c r="S20" i="21" s="1"/>
  <c r="Q37" i="21"/>
  <c r="R37" i="21" s="1"/>
  <c r="S37" i="21" s="1"/>
  <c r="Q56" i="21"/>
  <c r="Q73" i="21"/>
  <c r="R73" i="21" s="1"/>
  <c r="S73" i="21" s="1"/>
  <c r="Q4" i="21"/>
  <c r="R4" i="21" s="1"/>
  <c r="Q17" i="21"/>
  <c r="R17" i="21" s="1"/>
  <c r="S17" i="21" s="1"/>
  <c r="Q24" i="21"/>
  <c r="R24" i="21" s="1"/>
  <c r="Q34" i="21"/>
  <c r="R34" i="21" s="1"/>
  <c r="S34" i="21" s="1"/>
  <c r="Q53" i="21"/>
  <c r="R53" i="21" s="1"/>
  <c r="S53" i="21" s="1"/>
  <c r="Q60" i="21"/>
  <c r="R60" i="21" s="1"/>
  <c r="S60" i="21" s="1"/>
  <c r="Q70" i="21"/>
  <c r="R70" i="21" s="1"/>
  <c r="S70" i="21" s="1"/>
  <c r="Q65" i="21"/>
  <c r="R65" i="21" s="1"/>
  <c r="S65" i="21" s="1"/>
  <c r="Q26" i="21"/>
  <c r="R26" i="21" s="1"/>
  <c r="S26" i="21" s="1"/>
  <c r="Q31" i="21"/>
  <c r="R31" i="21" s="1"/>
  <c r="S31" i="21" s="1"/>
  <c r="Q67" i="21"/>
  <c r="R67" i="21" s="1"/>
  <c r="S67" i="21" s="1"/>
  <c r="Q29" i="21"/>
  <c r="R29" i="21" s="1"/>
  <c r="S29" i="21" s="1"/>
  <c r="Q8" i="21"/>
  <c r="R8" i="21" s="1"/>
  <c r="S8" i="21" s="1"/>
  <c r="Q28" i="21"/>
  <c r="R28" i="21" s="1"/>
  <c r="S28" i="21" s="1"/>
  <c r="Q64" i="21"/>
  <c r="Q5" i="21"/>
  <c r="R5" i="21" s="1"/>
  <c r="S5" i="21" s="1"/>
  <c r="Q15" i="21"/>
  <c r="R15" i="21" s="1"/>
  <c r="S15" i="21" s="1"/>
  <c r="Q25" i="21"/>
  <c r="R25" i="21" s="1"/>
  <c r="S25" i="21" s="1"/>
  <c r="Q44" i="21"/>
  <c r="R44" i="21" s="1"/>
  <c r="S44" i="21" s="1"/>
  <c r="Q51" i="21"/>
  <c r="R51" i="21" s="1"/>
  <c r="S51" i="21" s="1"/>
  <c r="Q61" i="21"/>
  <c r="R61" i="21" s="1"/>
  <c r="S61" i="21" s="1"/>
  <c r="Q41" i="21"/>
  <c r="R41" i="21" s="1"/>
  <c r="S41" i="21" s="1"/>
  <c r="Q19" i="21"/>
  <c r="R19" i="21" s="1"/>
  <c r="S19" i="21" s="1"/>
  <c r="Q38" i="21"/>
  <c r="R38" i="21" s="1"/>
  <c r="Q45" i="21"/>
  <c r="R45" i="21" s="1"/>
  <c r="S45" i="21" s="1"/>
  <c r="Q55" i="21"/>
  <c r="R55" i="21" s="1"/>
  <c r="S55" i="21" s="1"/>
  <c r="Q74" i="21"/>
  <c r="R74" i="21" s="1"/>
  <c r="S74" i="21" s="1"/>
  <c r="Q16" i="21"/>
  <c r="R16" i="21" s="1"/>
  <c r="S16" i="21" s="1"/>
  <c r="Q35" i="21"/>
  <c r="R35" i="21" s="1"/>
  <c r="S35" i="21" s="1"/>
  <c r="Q52" i="21"/>
  <c r="R52" i="21" s="1"/>
  <c r="S52" i="21" s="1"/>
  <c r="Q71" i="21"/>
  <c r="R71" i="21" s="1"/>
  <c r="S71" i="21" s="1"/>
  <c r="Q42" i="24"/>
  <c r="R42" i="24" s="1"/>
  <c r="S42" i="24" s="1"/>
  <c r="Q27" i="24"/>
  <c r="R27" i="24" s="1"/>
  <c r="S27" i="24" s="1"/>
  <c r="Q11" i="24"/>
  <c r="R11" i="24" s="1"/>
  <c r="S11" i="24" s="1"/>
  <c r="Q15" i="24"/>
  <c r="R15" i="24" s="1"/>
  <c r="S15" i="24" s="1"/>
  <c r="Q72" i="24"/>
  <c r="R72" i="24" s="1"/>
  <c r="S72" i="24" s="1"/>
  <c r="Q54" i="24"/>
  <c r="R54" i="24" s="1"/>
  <c r="S54" i="24" s="1"/>
  <c r="Q47" i="24"/>
  <c r="R47" i="24" s="1"/>
  <c r="S47" i="24" s="1"/>
  <c r="Q66" i="24"/>
  <c r="R66" i="24" s="1"/>
  <c r="S66" i="24" s="1"/>
  <c r="Q5" i="24"/>
  <c r="R5" i="24" s="1"/>
  <c r="S5" i="24" s="1"/>
  <c r="Q33" i="24"/>
  <c r="R33" i="24" s="1"/>
  <c r="S33" i="24" s="1"/>
  <c r="Q14" i="24"/>
  <c r="R14" i="24" s="1"/>
  <c r="S14" i="24" s="1"/>
  <c r="Q63" i="24"/>
  <c r="R63" i="24" s="1"/>
  <c r="S63" i="24" s="1"/>
  <c r="Q12" i="24"/>
  <c r="R12" i="24" s="1"/>
  <c r="S12" i="24" s="1"/>
  <c r="Q23" i="24"/>
  <c r="R23" i="24" s="1"/>
  <c r="S23" i="24" s="1"/>
  <c r="Q51" i="24"/>
  <c r="R51" i="24" s="1"/>
  <c r="S51" i="24" s="1"/>
  <c r="Q20" i="24"/>
  <c r="R20" i="24" s="1"/>
  <c r="S20" i="24" s="1"/>
  <c r="Q31" i="24"/>
  <c r="Q38" i="24"/>
  <c r="R38" i="24" s="1"/>
  <c r="S38" i="24" s="1"/>
  <c r="Q55" i="24"/>
  <c r="R55" i="24" s="1"/>
  <c r="S55" i="24" s="1"/>
  <c r="Q3" i="24"/>
  <c r="R3" i="24" s="1"/>
  <c r="S3" i="24" s="1"/>
  <c r="Q13" i="24"/>
  <c r="R13" i="24" s="1"/>
  <c r="S13" i="24" s="1"/>
  <c r="Q28" i="24"/>
  <c r="R28" i="24" s="1"/>
  <c r="S28" i="24" s="1"/>
  <c r="Q59" i="24"/>
  <c r="R59" i="24" s="1"/>
  <c r="S59" i="24" s="1"/>
  <c r="Q10" i="24"/>
  <c r="R10" i="24" s="1"/>
  <c r="S10" i="24" s="1"/>
  <c r="Q17" i="24"/>
  <c r="R17" i="24" s="1"/>
  <c r="S17" i="24" s="1"/>
  <c r="Q52" i="24"/>
  <c r="R52" i="24" s="1"/>
  <c r="S52" i="24" s="1"/>
  <c r="Q60" i="24"/>
  <c r="R60" i="24" s="1"/>
  <c r="S60" i="24" s="1"/>
  <c r="Q26" i="24"/>
  <c r="R26" i="24" s="1"/>
  <c r="S26" i="24" s="1"/>
  <c r="Q36" i="24"/>
  <c r="R36" i="24" s="1"/>
  <c r="Q46" i="24"/>
  <c r="R46" i="24" s="1"/>
  <c r="S46" i="24" s="1"/>
  <c r="Q70" i="24"/>
  <c r="R70" i="24" s="1"/>
  <c r="S70" i="24" s="1"/>
  <c r="Q57" i="24"/>
  <c r="R57" i="24" s="1"/>
  <c r="S57" i="24" s="1"/>
  <c r="Q39" i="24"/>
  <c r="R39" i="24" s="1"/>
  <c r="S39" i="24" s="1"/>
  <c r="Q22" i="24"/>
  <c r="R22" i="24" s="1"/>
  <c r="S22" i="24" s="1"/>
  <c r="Q40" i="24"/>
  <c r="R40" i="24" s="1"/>
  <c r="S40" i="24" s="1"/>
  <c r="Q50" i="24"/>
  <c r="R50" i="24" s="1"/>
  <c r="S50" i="24" s="1"/>
  <c r="Q64" i="24"/>
  <c r="R64" i="24" s="1"/>
  <c r="S64" i="24" s="1"/>
  <c r="Q19" i="24"/>
  <c r="R19" i="24" s="1"/>
  <c r="S19" i="24" s="1"/>
  <c r="Q37" i="24"/>
  <c r="R37" i="24" s="1"/>
  <c r="S37" i="24" s="1"/>
  <c r="Q44" i="24"/>
  <c r="R44" i="24" s="1"/>
  <c r="S44" i="24" s="1"/>
  <c r="Q76" i="24"/>
  <c r="R76" i="24" s="1"/>
  <c r="S76" i="24" s="1"/>
  <c r="Q6" i="24"/>
  <c r="Q16" i="24"/>
  <c r="Q43" i="24"/>
  <c r="Q53" i="24"/>
  <c r="Q24" i="24"/>
  <c r="Q35" i="24"/>
  <c r="Q61" i="24"/>
  <c r="Q71" i="24"/>
  <c r="Q21" i="24"/>
  <c r="Q32" i="24"/>
  <c r="Q58" i="24"/>
  <c r="Q68" i="24"/>
  <c r="Q42" i="21"/>
  <c r="Q9" i="21"/>
  <c r="Q39" i="21"/>
  <c r="Q76" i="21"/>
  <c r="Q7" i="21"/>
  <c r="Q27" i="21"/>
  <c r="Q63" i="21"/>
  <c r="Q21" i="21"/>
  <c r="Q57" i="21"/>
  <c r="T55" i="13" l="1"/>
  <c r="O36" i="8"/>
  <c r="S41" i="17"/>
  <c r="M15" i="3"/>
  <c r="T22" i="13"/>
  <c r="O16" i="7"/>
  <c r="O10" i="7"/>
  <c r="O30" i="8"/>
  <c r="S36" i="17"/>
  <c r="N20" i="8"/>
  <c r="O20" i="8" s="1"/>
  <c r="O17" i="4"/>
  <c r="O53" i="11"/>
  <c r="P53" i="11" s="1"/>
  <c r="R38" i="19"/>
  <c r="S38" i="19" s="1"/>
  <c r="O13" i="3"/>
  <c r="O15" i="3" s="1"/>
  <c r="P6" i="12"/>
  <c r="Q6" i="12" s="1"/>
  <c r="P5" i="12"/>
  <c r="Q5" i="12" s="1"/>
  <c r="N37" i="10"/>
  <c r="O37" i="10" s="1"/>
  <c r="O18" i="6"/>
  <c r="S46" i="16"/>
  <c r="S35" i="19"/>
  <c r="R68" i="16"/>
  <c r="S68" i="16" s="1"/>
  <c r="O33" i="10"/>
  <c r="M19" i="5"/>
  <c r="M21" i="4"/>
  <c r="R65" i="16"/>
  <c r="S65" i="16" s="1"/>
  <c r="O24" i="6"/>
  <c r="R7" i="17"/>
  <c r="S7" i="17" s="1"/>
  <c r="O34" i="8"/>
  <c r="O22" i="7"/>
  <c r="S9" i="19"/>
  <c r="T73" i="13"/>
  <c r="P57" i="12"/>
  <c r="Q57" i="12" s="1"/>
  <c r="N14" i="10"/>
  <c r="O14" i="10" s="1"/>
  <c r="O20" i="7"/>
  <c r="O29" i="9"/>
  <c r="R4" i="17"/>
  <c r="S4" i="17" s="1"/>
  <c r="R20" i="16"/>
  <c r="S20" i="16" s="1"/>
  <c r="N10" i="5"/>
  <c r="O10" i="5" s="1"/>
  <c r="R35" i="16"/>
  <c r="S35" i="16" s="1"/>
  <c r="N19" i="4"/>
  <c r="O19" i="4" s="1"/>
  <c r="S20" i="17"/>
  <c r="N29" i="9"/>
  <c r="R46" i="19"/>
  <c r="S46" i="19" s="1"/>
  <c r="R12" i="19"/>
  <c r="S12" i="19" s="1"/>
  <c r="S13" i="16"/>
  <c r="P61" i="12"/>
  <c r="Q61" i="12" s="1"/>
  <c r="S28" i="13"/>
  <c r="T28" i="13" s="1"/>
  <c r="N29" i="7"/>
  <c r="O29" i="7" s="1"/>
  <c r="N21" i="9"/>
  <c r="O21" i="9" s="1"/>
  <c r="S10" i="21"/>
  <c r="R72" i="19"/>
  <c r="S72" i="19" s="1"/>
  <c r="R74" i="17"/>
  <c r="S74" i="17" s="1"/>
  <c r="R78" i="16"/>
  <c r="S78" i="16" s="1"/>
  <c r="T14" i="13"/>
  <c r="N9" i="8"/>
  <c r="O9" i="8" s="1"/>
  <c r="N17" i="9"/>
  <c r="O17" i="9" s="1"/>
  <c r="P43" i="12"/>
  <c r="Q43" i="12" s="1"/>
  <c r="O63" i="11"/>
  <c r="P63" i="11" s="1"/>
  <c r="S20" i="13"/>
  <c r="T20" i="13" s="1"/>
  <c r="R47" i="16"/>
  <c r="S47" i="16" s="1"/>
  <c r="S35" i="13"/>
  <c r="T35" i="13" s="1"/>
  <c r="S79" i="13"/>
  <c r="T79" i="13" s="1"/>
  <c r="R9" i="17"/>
  <c r="S9" i="17" s="1"/>
  <c r="S5" i="13"/>
  <c r="T5" i="13" s="1"/>
  <c r="R29" i="17"/>
  <c r="S29" i="17" s="1"/>
  <c r="R8" i="16"/>
  <c r="S8" i="16" s="1"/>
  <c r="R66" i="16"/>
  <c r="S66" i="16" s="1"/>
  <c r="S78" i="13"/>
  <c r="T78" i="13" s="1"/>
  <c r="O5" i="5"/>
  <c r="R63" i="19"/>
  <c r="S63" i="19" s="1"/>
  <c r="R19" i="17"/>
  <c r="S19" i="17" s="1"/>
  <c r="R5" i="16"/>
  <c r="S5" i="16" s="1"/>
  <c r="R63" i="16"/>
  <c r="S63" i="16" s="1"/>
  <c r="S64" i="13"/>
  <c r="T64" i="13" s="1"/>
  <c r="S81" i="13"/>
  <c r="T81" i="13" s="1"/>
  <c r="S77" i="13"/>
  <c r="T77" i="13" s="1"/>
  <c r="R21" i="16"/>
  <c r="S21" i="16" s="1"/>
  <c r="R53" i="16"/>
  <c r="S53" i="16" s="1"/>
  <c r="S52" i="13"/>
  <c r="T52" i="13" s="1"/>
  <c r="O5" i="4"/>
  <c r="S59" i="13"/>
  <c r="T59" i="13" s="1"/>
  <c r="S50" i="13"/>
  <c r="T50" i="13" s="1"/>
  <c r="R32" i="17"/>
  <c r="S32" i="17" s="1"/>
  <c r="S74" i="13"/>
  <c r="T74" i="13" s="1"/>
  <c r="S70" i="13"/>
  <c r="T70" i="13" s="1"/>
  <c r="S72" i="13"/>
  <c r="T72" i="13" s="1"/>
  <c r="R57" i="19"/>
  <c r="S57" i="19" s="1"/>
  <c r="S67" i="13"/>
  <c r="T67" i="13" s="1"/>
  <c r="R36" i="16"/>
  <c r="S36" i="16" s="1"/>
  <c r="S61" i="13"/>
  <c r="T61" i="13" s="1"/>
  <c r="S65" i="13"/>
  <c r="T65" i="13" s="1"/>
  <c r="S43" i="13"/>
  <c r="T43" i="13" s="1"/>
  <c r="R26" i="17"/>
  <c r="S26" i="17" s="1"/>
  <c r="S41" i="13"/>
  <c r="T41" i="13" s="1"/>
  <c r="R11" i="16"/>
  <c r="S11" i="16" s="1"/>
  <c r="R68" i="19"/>
  <c r="S68" i="19" s="1"/>
  <c r="R62" i="16"/>
  <c r="S62" i="16" s="1"/>
  <c r="S34" i="13"/>
  <c r="T34" i="13" s="1"/>
  <c r="S10" i="13"/>
  <c r="T10" i="13" s="1"/>
  <c r="R29" i="19"/>
  <c r="S29" i="19" s="1"/>
  <c r="S11" i="13"/>
  <c r="T11" i="13" s="1"/>
  <c r="S53" i="13"/>
  <c r="T53" i="13" s="1"/>
  <c r="S32" i="13"/>
  <c r="T32" i="13" s="1"/>
  <c r="O41" i="14"/>
  <c r="R13" i="17"/>
  <c r="S13" i="17" s="1"/>
  <c r="S46" i="13"/>
  <c r="T46" i="13" s="1"/>
  <c r="R71" i="19"/>
  <c r="S71" i="19" s="1"/>
  <c r="S13" i="13"/>
  <c r="T13" i="13" s="1"/>
  <c r="O35" i="14"/>
  <c r="R54" i="19"/>
  <c r="S54" i="19" s="1"/>
  <c r="R72" i="16"/>
  <c r="S72" i="16" s="1"/>
  <c r="S44" i="13"/>
  <c r="T44" i="13" s="1"/>
  <c r="R15" i="16"/>
  <c r="S15" i="16" s="1"/>
  <c r="S9" i="13"/>
  <c r="T9" i="13" s="1"/>
  <c r="R35" i="17"/>
  <c r="S35" i="17" s="1"/>
  <c r="R57" i="16"/>
  <c r="S57" i="16" s="1"/>
  <c r="S37" i="13"/>
  <c r="T37" i="13" s="1"/>
  <c r="S75" i="13"/>
  <c r="T75" i="13" s="1"/>
  <c r="S8" i="13"/>
  <c r="T8" i="13" s="1"/>
  <c r="O59" i="14"/>
  <c r="O47" i="14"/>
  <c r="O71" i="14"/>
  <c r="O17" i="14"/>
  <c r="N32" i="14"/>
  <c r="O32" i="14" s="1"/>
  <c r="O74" i="14"/>
  <c r="O7" i="14"/>
  <c r="N60" i="14"/>
  <c r="O60" i="14" s="1"/>
  <c r="O56" i="14"/>
  <c r="O101" i="14"/>
  <c r="O69" i="14"/>
  <c r="O85" i="14"/>
  <c r="N66" i="14"/>
  <c r="O66" i="14" s="1"/>
  <c r="O12" i="14"/>
  <c r="S24" i="21"/>
  <c r="S38" i="21"/>
  <c r="S4" i="21"/>
  <c r="R64" i="21"/>
  <c r="S64" i="21" s="1"/>
  <c r="R56" i="21"/>
  <c r="S56" i="21" s="1"/>
  <c r="S36" i="24"/>
  <c r="R31" i="24"/>
  <c r="S31" i="24" s="1"/>
  <c r="R53" i="24"/>
  <c r="S53" i="24" s="1"/>
  <c r="R58" i="24"/>
  <c r="S58" i="24" s="1"/>
  <c r="R32" i="24"/>
  <c r="S32" i="24" s="1"/>
  <c r="R6" i="24"/>
  <c r="S6" i="24" s="1"/>
  <c r="R68" i="24"/>
  <c r="S68" i="24" s="1"/>
  <c r="R43" i="24"/>
  <c r="S43" i="24" s="1"/>
  <c r="R16" i="24"/>
  <c r="S16" i="24" s="1"/>
  <c r="R21" i="24"/>
  <c r="S21" i="24" s="1"/>
  <c r="R71" i="24"/>
  <c r="S71" i="24" s="1"/>
  <c r="R61" i="24"/>
  <c r="S61" i="24" s="1"/>
  <c r="R35" i="24"/>
  <c r="S35" i="24" s="1"/>
  <c r="R24" i="24"/>
  <c r="S24" i="24" s="1"/>
  <c r="R57" i="21"/>
  <c r="S57" i="21" s="1"/>
  <c r="R39" i="21"/>
  <c r="S39" i="21" s="1"/>
  <c r="R63" i="21"/>
  <c r="S63" i="21" s="1"/>
  <c r="R9" i="21"/>
  <c r="S9" i="21" s="1"/>
  <c r="R27" i="21"/>
  <c r="S27" i="21" s="1"/>
  <c r="R76" i="21"/>
  <c r="S76" i="21" s="1"/>
  <c r="R7" i="21"/>
  <c r="S7" i="21" s="1"/>
  <c r="R21" i="21"/>
  <c r="S21" i="21" s="1"/>
  <c r="R42" i="21"/>
  <c r="S42" i="21" s="1"/>
  <c r="N19" i="5" l="1"/>
  <c r="P13" i="3"/>
  <c r="P15" i="3" s="1"/>
  <c r="O21" i="4"/>
  <c r="N21" i="4"/>
  <c r="O19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no need to account, become rental pool from 01.12.2024
	-Juristic Manager LaGreen Hotel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B00-000001000000}">
      <text>
        <r>
          <rPr>
            <sz val="10"/>
            <color rgb="FF000000"/>
            <rFont val="Arial"/>
            <family val="2"/>
            <scheme val="minor"/>
          </rPr>
          <t>But in common/singing fund google sheet is "Alina Verteba"
	-Juristic Manager LaGreen Hotel</t>
        </r>
      </text>
    </comment>
    <comment ref="D18" authorId="0" shapeId="0" xr:uid="{00000000-0006-0000-0B00-000002000000}">
      <text>
        <r>
          <rPr>
            <sz val="10"/>
            <color rgb="FF000000"/>
            <rFont val="Arial"/>
            <family val="2"/>
            <scheme val="minor"/>
          </rPr>
          <t>From BMS K.Ben put wrong no. to B305 so please use this unit to calculate first.
	-Juristic Manager LaGreen Hotel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8" authorId="0" shapeId="0" xr:uid="{00000000-0006-0000-0C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" authorId="0" shapeId="0" xr:uid="{00000000-0006-0000-0D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" authorId="0" shapeId="0" xr:uid="{00000000-0006-0000-0E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7" authorId="0" shapeId="0" xr:uid="{00000000-0006-0000-0F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8" authorId="0" shapeId="0" xr:uid="{00000000-0006-0000-10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" authorId="0" shapeId="0" xr:uid="{00000000-0006-0000-1100-000001000000}">
      <text>
        <r>
          <rPr>
            <sz val="10"/>
            <color rgb="FF000000"/>
            <rFont val="Arial"/>
            <family val="2"/>
            <scheme val="minor"/>
          </rPr>
          <t>Pls. use B305 to replace cuz Khun Ben doesn't change the name yet.
	-Juristic Manager LaGreen Hotel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X55" authorId="0" shapeId="0" xr:uid="{00000000-0006-0000-1200-000004000000}">
      <text>
        <r>
          <rPr>
            <sz val="10"/>
            <color rgb="FF000000"/>
            <rFont val="Arial"/>
            <family val="2"/>
            <scheme val="minor"/>
          </rPr>
          <t>no need, the keycards were not given yet
	-Juristic Manager LaGreen Hotel</t>
        </r>
      </text>
    </comment>
  </commentList>
</comments>
</file>

<file path=xl/sharedStrings.xml><?xml version="1.0" encoding="utf-8"?>
<sst xmlns="http://schemas.openxmlformats.org/spreadsheetml/2006/main" count="6174" uniqueCount="842">
  <si>
    <t>Utilities of Apr 2024</t>
  </si>
  <si>
    <t>No.</t>
  </si>
  <si>
    <t>ROOM</t>
  </si>
  <si>
    <t>REASON_DESC</t>
  </si>
  <si>
    <t>Name</t>
  </si>
  <si>
    <t>LABEL</t>
  </si>
  <si>
    <t>Check In Date</t>
  </si>
  <si>
    <t>Utlities charge</t>
  </si>
  <si>
    <t>B102</t>
  </si>
  <si>
    <t>Personnel Use</t>
  </si>
  <si>
    <t xml:space="preserve">Danara Kangozhina / Aidar Nigmetov </t>
  </si>
  <si>
    <t>3B</t>
  </si>
  <si>
    <t>14/03/24</t>
  </si>
  <si>
    <t>Charge</t>
  </si>
  <si>
    <t>B210</t>
  </si>
  <si>
    <t>Olga Vorlond</t>
  </si>
  <si>
    <t>JNR</t>
  </si>
  <si>
    <t>B212</t>
  </si>
  <si>
    <t>Sergey Zolotykh</t>
  </si>
  <si>
    <t>23/03/24</t>
  </si>
  <si>
    <t>B404</t>
  </si>
  <si>
    <t>Mr.Sergey Shapovalov</t>
  </si>
  <si>
    <t>Add on opera roomOOO</t>
  </si>
  <si>
    <t>B414</t>
  </si>
  <si>
    <t>Ivan Perelygin and Nataliya Perelygina</t>
  </si>
  <si>
    <t>29/02/2024</t>
  </si>
  <si>
    <t xml:space="preserve">already checked in on 29 Feb 2024, I agreed with guests that they will pay for utilies when they will be back to Thailand </t>
  </si>
  <si>
    <t>B416</t>
  </si>
  <si>
    <t xml:space="preserve"> Natalia Korenchenko </t>
  </si>
  <si>
    <t>21/03/24</t>
  </si>
  <si>
    <t>Pending</t>
  </si>
  <si>
    <t>not check in yet, did not signed act yet</t>
  </si>
  <si>
    <t>B502</t>
  </si>
  <si>
    <t xml:space="preserve">Shamil Akhmetov </t>
  </si>
  <si>
    <t>26/4/2024</t>
  </si>
  <si>
    <t>B507</t>
  </si>
  <si>
    <t>Drobina Galina</t>
  </si>
  <si>
    <t>ST</t>
  </si>
  <si>
    <t>21/3/2024</t>
  </si>
  <si>
    <t xml:space="preserve">not check in yet, did not signed act yet /  check in 14 May 2024 by Anatasiia </t>
  </si>
  <si>
    <t>B508</t>
  </si>
  <si>
    <t>2B</t>
  </si>
  <si>
    <t>B510</t>
  </si>
  <si>
    <t xml:space="preserve">Selyukov Sergei </t>
  </si>
  <si>
    <t>22/3/2024</t>
  </si>
  <si>
    <t>B512</t>
  </si>
  <si>
    <t>Selyukov Sergei</t>
  </si>
  <si>
    <t>B513</t>
  </si>
  <si>
    <t>Denis Grigoriev</t>
  </si>
  <si>
    <t>B515</t>
  </si>
  <si>
    <t>Ivan Sokolov</t>
  </si>
  <si>
    <t>15/03/24</t>
  </si>
  <si>
    <t>he was living only 2 weeks, now his room still doing defects</t>
  </si>
  <si>
    <t>B516</t>
  </si>
  <si>
    <t>Elena Kuznetsova</t>
  </si>
  <si>
    <t>B523</t>
  </si>
  <si>
    <t>Maxim Chernov</t>
  </si>
  <si>
    <t>B608</t>
  </si>
  <si>
    <t xml:space="preserve">Jean-Francois Harvey </t>
  </si>
  <si>
    <t>22/4/2024</t>
  </si>
  <si>
    <t>B623</t>
  </si>
  <si>
    <t>Ms. Anna Lobanova</t>
  </si>
  <si>
    <t>19/2/2024</t>
  </si>
  <si>
    <t>B702</t>
  </si>
  <si>
    <t>Mr. Barrett Reynolds</t>
  </si>
  <si>
    <t>15/4/2024</t>
  </si>
  <si>
    <t>Long Stay</t>
  </si>
  <si>
    <t xml:space="preserve">Total </t>
  </si>
  <si>
    <t>Pening bill</t>
  </si>
  <si>
    <t>Actu</t>
  </si>
  <si>
    <t>March</t>
  </si>
  <si>
    <t>May</t>
  </si>
  <si>
    <t>Apirl</t>
  </si>
  <si>
    <t>June</t>
  </si>
  <si>
    <t>July</t>
  </si>
  <si>
    <t>Utilities of 1-30 Apr 2024</t>
  </si>
  <si>
    <t>Room no.</t>
  </si>
  <si>
    <t>Guest name</t>
  </si>
  <si>
    <t>Guest e-mail</t>
  </si>
  <si>
    <t>Period Check</t>
  </si>
  <si>
    <t>days</t>
  </si>
  <si>
    <t>Type of Guest</t>
  </si>
  <si>
    <t>water</t>
  </si>
  <si>
    <t>Eletricity</t>
  </si>
  <si>
    <t>Total amount</t>
  </si>
  <si>
    <t>Vat</t>
  </si>
  <si>
    <t>Total Amount</t>
  </si>
  <si>
    <t>Payment statu</t>
  </si>
  <si>
    <t>Check In</t>
  </si>
  <si>
    <t>Check Out</t>
  </si>
  <si>
    <t>Total using</t>
  </si>
  <si>
    <t>THB</t>
  </si>
  <si>
    <t>SVC 10%</t>
  </si>
  <si>
    <t>B715</t>
  </si>
  <si>
    <t>Mr. Kravchenko, Danil</t>
  </si>
  <si>
    <t>danil.krv@icloud.com</t>
  </si>
  <si>
    <t>27/3/2024</t>
  </si>
  <si>
    <t>30/04/2024</t>
  </si>
  <si>
    <t>RG</t>
  </si>
  <si>
    <t>Complate</t>
  </si>
  <si>
    <t>B-615</t>
  </si>
  <si>
    <t>Kuznecova Elizaveta / 428882010</t>
  </si>
  <si>
    <t>Layan Verde</t>
  </si>
  <si>
    <t>Anastasia Sedacheva/428882485</t>
  </si>
  <si>
    <t>-</t>
  </si>
  <si>
    <t>Danara Kangozhina / Aidar Nigmetov</t>
  </si>
  <si>
    <t>Bikosja@mail.ru /a7303n@yahoo.com</t>
  </si>
  <si>
    <t>PS</t>
  </si>
  <si>
    <t>sent invoice to Vera</t>
  </si>
  <si>
    <t>olgavorlond@gmail.com</t>
  </si>
  <si>
    <t>natasha_665@mail.ru</t>
  </si>
  <si>
    <t xml:space="preserve">Ivan Perelygin </t>
  </si>
  <si>
    <t>They are in Russia now, we agreed that when they come next time they will pay and leave deposit for future to deduct the utilities charge</t>
  </si>
  <si>
    <t>Jean-Francois Harvey</t>
  </si>
  <si>
    <t>honjfharvey@dominicaconsulateinvietnam.org</t>
  </si>
  <si>
    <t>Nick.Lobanov@gmail.com</t>
  </si>
  <si>
    <t>Tammy_l@hotmail.com</t>
  </si>
  <si>
    <t xml:space="preserve">He stay in the room 2 night but using water is very hihg </t>
  </si>
  <si>
    <t>แก้ไขสูตรวันที่ 5 มิถุนายน 2567</t>
  </si>
  <si>
    <t>Utilities of 1-31 May 2024</t>
  </si>
  <si>
    <t>Personal Use</t>
  </si>
  <si>
    <t>Room type</t>
  </si>
  <si>
    <t>Before amount</t>
  </si>
  <si>
    <t>SVC</t>
  </si>
  <si>
    <t>Billing</t>
  </si>
  <si>
    <t>Paid Date</t>
  </si>
  <si>
    <t>Type D</t>
  </si>
  <si>
    <t>CC Invoice by resson</t>
  </si>
  <si>
    <t>Vera still discuss with guest to do desposit</t>
  </si>
  <si>
    <t>B123</t>
  </si>
  <si>
    <t>Type B</t>
  </si>
  <si>
    <t>KABANOV IURII, KABANOV ALEKSANDR</t>
  </si>
  <si>
    <r>
      <rPr>
        <u/>
        <sz val="14"/>
        <color rgb="FF0563C1"/>
        <rFont val="&quot;Times New Roman&quot;"/>
        <charset val="134"/>
      </rPr>
      <t>yuriygeobti@gmail.ru</t>
    </r>
    <r>
      <rPr>
        <u/>
        <sz val="14"/>
        <color rgb="FF0563C1"/>
        <rFont val="&quot;Times New Roman&quot;"/>
        <charset val="134"/>
      </rPr>
      <t xml:space="preserve"> / kabanov1177@gmail.com</t>
    </r>
  </si>
  <si>
    <t>Piad by another</t>
  </si>
  <si>
    <t>Notice 1ST</t>
  </si>
  <si>
    <t xml:space="preserve">Guest is not live in the room </t>
  </si>
  <si>
    <t>B317</t>
  </si>
  <si>
    <t>Type A</t>
  </si>
  <si>
    <t>Irina Ilchenko</t>
  </si>
  <si>
    <t>finfilosof@gmail.com</t>
  </si>
  <si>
    <t>B321</t>
  </si>
  <si>
    <t>Anna Kovalenko, Mark Khlynovskyi</t>
  </si>
  <si>
    <t>Paid by deposit</t>
  </si>
  <si>
    <t>Sergey Shapovalov</t>
  </si>
  <si>
    <t>Vapelsinov@gmail.com</t>
  </si>
  <si>
    <t>Sent</t>
  </si>
  <si>
    <t>Perelygin24@mail.ru</t>
  </si>
  <si>
    <t>Shamil Akhmetov</t>
  </si>
  <si>
    <t>partnersh@mail.ru / +447956556257</t>
  </si>
  <si>
    <t>Gasemyonova@yandex.ru / +79059662222</t>
  </si>
  <si>
    <t>mascomkru@gmail.com / +971 52 303 2925</t>
  </si>
  <si>
    <t>kuznetsovi_g_e@mail.ru</t>
  </si>
  <si>
    <t>Maxim.chernov.msc@gmail.com</t>
  </si>
  <si>
    <t>Ask for PP alreadt send for his e-mail</t>
  </si>
  <si>
    <t>Type C</t>
  </si>
  <si>
    <t>Deposit 10000 / 09 June 2024</t>
  </si>
  <si>
    <t>Combi D+A</t>
  </si>
  <si>
    <t>Utilities of 1-30 June 2024</t>
  </si>
  <si>
    <t>CC LGP/ Verde</t>
  </si>
  <si>
    <r>
      <rPr>
        <u/>
        <sz val="14"/>
        <rFont val="&quot;Times New Roman&quot;"/>
        <charset val="134"/>
      </rPr>
      <t>yuriygeobti@gmail.ru</t>
    </r>
    <r>
      <rPr>
        <u/>
        <sz val="14"/>
        <rFont val="&quot;Times New Roman&quot;"/>
        <charset val="134"/>
      </rPr>
      <t xml:space="preserve"> / kabanov1177@gmail.com</t>
    </r>
  </si>
  <si>
    <t>Sent By Whatsapp</t>
  </si>
  <si>
    <t>15/02/2025</t>
  </si>
  <si>
    <t>Waiting Invoice</t>
  </si>
  <si>
    <t>Change to RTP/IFM from RDM 8.7.2024</t>
  </si>
  <si>
    <t>paid but not marked in summary</t>
  </si>
  <si>
    <t>liteikina_dasha@mail.ru / +7 999 396-67-46</t>
  </si>
  <si>
    <t>14/02/2025</t>
  </si>
  <si>
    <t>17/02/2025 -PM-9064</t>
  </si>
  <si>
    <t>Utilities of 1-31 July 2024</t>
  </si>
  <si>
    <r>
      <rPr>
        <u/>
        <sz val="14"/>
        <color rgb="FF0563C1"/>
        <rFont val="&quot;Times New Roman&quot;"/>
        <charset val="134"/>
      </rPr>
      <t>yuriygeobti@gmail.ru</t>
    </r>
    <r>
      <rPr>
        <u/>
        <sz val="14"/>
        <color rgb="FF000000"/>
        <rFont val="&quot;Times New Roman&quot;"/>
        <charset val="134"/>
      </rPr>
      <t xml:space="preserve"> / kabanov1177@gmail.com</t>
    </r>
  </si>
  <si>
    <t>Sent by Whatsapp</t>
  </si>
  <si>
    <t>B323</t>
  </si>
  <si>
    <t>Dmitrii Sukhotin</t>
  </si>
  <si>
    <t>sudico@mail.ru/79214243232</t>
  </si>
  <si>
    <t>Sergei Seliukov</t>
  </si>
  <si>
    <t>Egikian Karina</t>
  </si>
  <si>
    <t>In progress</t>
  </si>
  <si>
    <t>Utilities of 1-31 Aug 2024</t>
  </si>
  <si>
    <t>https://docs.google.com/spreadsheets/d/1LuwUHPQaYLnbys6fv_I-kmaXW--g6Qz-9OI0l2_9HhU/edit?gid=517464489#gid=517464489</t>
  </si>
  <si>
    <t>D205</t>
  </si>
  <si>
    <t>Takhir</t>
  </si>
  <si>
    <t>do not send any notices</t>
  </si>
  <si>
    <t>D206</t>
  </si>
  <si>
    <t>B101</t>
  </si>
  <si>
    <t>Antonina Alimova</t>
  </si>
  <si>
    <t>Layan Group</t>
  </si>
  <si>
    <t>B223</t>
  </si>
  <si>
    <t>Omelchenko Gennadiy</t>
  </si>
  <si>
    <r>
      <rPr>
        <sz val="12"/>
        <color theme="1"/>
        <rFont val="Arial"/>
        <family val="2"/>
      </rPr>
      <t>Bohemia1977</t>
    </r>
    <r>
      <rPr>
        <sz val="11"/>
        <color theme="1"/>
        <rFont val="Arial"/>
        <family val="2"/>
      </rPr>
      <t xml:space="preserve">@gmail.com / </t>
    </r>
  </si>
  <si>
    <t>E-mail</t>
  </si>
  <si>
    <t>no need to pay</t>
  </si>
  <si>
    <t>irusssya@mail.ru</t>
  </si>
  <si>
    <t>Whatapp</t>
  </si>
  <si>
    <t>7 999 396-67-46</t>
  </si>
  <si>
    <t>18.10.2024</t>
  </si>
  <si>
    <t>paid in Dec</t>
  </si>
  <si>
    <t>partnersh@mail.ru/+79166318848</t>
  </si>
  <si>
    <t>B503</t>
  </si>
  <si>
    <t>Daria Kan</t>
  </si>
  <si>
    <r>
      <rPr>
        <u/>
        <sz val="19"/>
        <color rgb="FF000000"/>
        <rFont val="Angsana New"/>
        <family val="1"/>
      </rPr>
      <t>liteikina_dasha@mail.ru</t>
    </r>
    <r>
      <rPr>
        <u/>
        <sz val="19"/>
        <color rgb="FF000000"/>
        <rFont val="Angsana New"/>
        <family val="1"/>
      </rPr>
      <t xml:space="preserve"> / +7 924 289-28-25</t>
    </r>
  </si>
  <si>
    <t>Citral20051983@gmail.com / 7 968 631-83-77</t>
  </si>
  <si>
    <t>C424</t>
  </si>
  <si>
    <t>Mr.PAVEL IVANOV</t>
  </si>
  <si>
    <t>ivanov_pavel@list.ru / +79670456060</t>
  </si>
  <si>
    <t>C620</t>
  </si>
  <si>
    <t>Mr. ILIA BONDARENKO / Omelchenko Gennadiy</t>
  </si>
  <si>
    <t>bonilia@list.ru / +7 914 905-17-01</t>
  </si>
  <si>
    <t>C702</t>
  </si>
  <si>
    <t xml:space="preserve">Mrs. Irina Makarova </t>
  </si>
  <si>
    <t>1410202@gmail.com</t>
  </si>
  <si>
    <t>Utilities of 1Sept-01 Oct 2024</t>
  </si>
  <si>
    <t xml:space="preserve"> </t>
  </si>
  <si>
    <t>Payment</t>
  </si>
  <si>
    <t>Paid Date/comment</t>
  </si>
  <si>
    <t>Invoice sent via</t>
  </si>
  <si>
    <t>LGP</t>
  </si>
  <si>
    <t>PAID</t>
  </si>
  <si>
    <r>
      <rPr>
        <u/>
        <sz val="14"/>
        <color rgb="FF0563C1"/>
        <rFont val="Times New Roman"/>
        <family val="1"/>
      </rPr>
      <t>yuriygeobti@gmail.ru</t>
    </r>
    <r>
      <rPr>
        <u/>
        <sz val="14"/>
        <color rgb="FF000000"/>
        <rFont val="Times New Roman"/>
        <family val="1"/>
      </rPr>
      <t xml:space="preserve"> / kabanov1177@gmail.com</t>
    </r>
  </si>
  <si>
    <t>email</t>
  </si>
  <si>
    <t>17/10 Whats app 11/13/2024</t>
  </si>
  <si>
    <t>66 82 618 3250 - agent whats app</t>
  </si>
  <si>
    <t>B206</t>
  </si>
  <si>
    <t>Iasiukevich Oleg</t>
  </si>
  <si>
    <t>oleg.apriori@gmail.com/7 958 139-92-38</t>
  </si>
  <si>
    <t>MAKSIM ZAPUSKALOV/new owner/</t>
  </si>
  <si>
    <t>Braindlol@gmail.com</t>
  </si>
  <si>
    <t>10/11/2024 - whats app</t>
  </si>
  <si>
    <t>66 85 517 6774 - agent whats app</t>
  </si>
  <si>
    <t>B219</t>
  </si>
  <si>
    <t>Elena Grigorieva</t>
  </si>
  <si>
    <t>elen.grigoreva@mail.ru/+7 965 026-02-12</t>
  </si>
  <si>
    <r>
      <rPr>
        <sz val="14"/>
        <color theme="1"/>
        <rFont val="Times New Roman"/>
        <family val="1"/>
      </rPr>
      <t>Bohemia1977</t>
    </r>
    <r>
      <rPr>
        <sz val="14"/>
        <color theme="1"/>
        <rFont val="Times New Roman"/>
        <family val="1"/>
      </rPr>
      <t xml:space="preserve">@gmail.com / </t>
    </r>
    <r>
      <rPr>
        <sz val="14"/>
        <color theme="1"/>
        <rFont val="Times New Roman"/>
        <family val="1"/>
      </rPr>
      <t>+7 777 300 2549</t>
    </r>
  </si>
  <si>
    <t>whats app</t>
  </si>
  <si>
    <t>10/25/2024 - whats app</t>
  </si>
  <si>
    <t>17/10 Whats app</t>
  </si>
  <si>
    <t>66 61 804 1891 - agent whats app</t>
  </si>
  <si>
    <t xml:space="preserve">sudico@mail.ru/79214243232 </t>
  </si>
  <si>
    <t>B402</t>
  </si>
  <si>
    <t>Denis Teplitskii</t>
  </si>
  <si>
    <t>itm2004@mail.ru/+7 912 805-46-09</t>
  </si>
  <si>
    <t>whats app to Nataliya</t>
  </si>
  <si>
    <r>
      <rPr>
        <u/>
        <sz val="14"/>
        <color rgb="FF000000"/>
        <rFont val="Times New Roman"/>
        <family val="1"/>
      </rPr>
      <t>liteikina_dasha@mail.ru</t>
    </r>
    <r>
      <rPr>
        <u/>
        <sz val="14"/>
        <color rgb="FF000000"/>
        <rFont val="Times New Roman"/>
        <family val="1"/>
      </rPr>
      <t xml:space="preserve"> / +7 924 289-28-25</t>
    </r>
  </si>
  <si>
    <t>10/10/2024 - whats app</t>
  </si>
  <si>
    <t>20/01/2025 - CASH</t>
  </si>
  <si>
    <t>PAID 20/01/2025 CASH</t>
  </si>
  <si>
    <t>9519603@gmail.com/79773842484</t>
  </si>
  <si>
    <t>RESALE</t>
  </si>
  <si>
    <t>Deduct from Deposit PM9072</t>
  </si>
  <si>
    <t>Deduct from Deposit PM9071</t>
  </si>
  <si>
    <t>not charge, no guests, fix defects only</t>
  </si>
  <si>
    <t xml:space="preserve">Mr. ILIA BONDARENKO </t>
  </si>
  <si>
    <t>not charge until SPS has works, Sept and Oct</t>
  </si>
  <si>
    <t>not charge coz SPS fixed defects</t>
  </si>
  <si>
    <t>C701</t>
  </si>
  <si>
    <t>Mrs. Iuliia Shvartshtein</t>
  </si>
  <si>
    <t>juliash3@rambler.ru</t>
  </si>
  <si>
    <t>C302</t>
  </si>
  <si>
    <t>Mrs Polina and Mikhail Karnadud</t>
  </si>
  <si>
    <t>polina.gurova@gmail.com, paotw@yandex.com/89091580679, 8968 822-62-19</t>
  </si>
  <si>
    <t>10/12/2024 - email</t>
  </si>
  <si>
    <t>C611</t>
  </si>
  <si>
    <t>Mr. Ruslan Tsygankov</t>
  </si>
  <si>
    <t>Rusl125@mail.ru/+7 981 749-33-33</t>
  </si>
  <si>
    <t>22/11/2024 -whats app</t>
  </si>
  <si>
    <t>Utilities of 1 Oct-01 Nov 2024</t>
  </si>
  <si>
    <t>yuriygeobti@gmail.com/ kabanov1177@gmail.com; Lanavel.bantai@gmail.com</t>
  </si>
  <si>
    <t xml:space="preserve"> +66 90 045 3682 - agent whats app</t>
  </si>
  <si>
    <t>email+Whats app</t>
  </si>
  <si>
    <t>PM9073- 05/12/2024</t>
  </si>
  <si>
    <t>Bohemia1977@gmail.com / +7 777 300 2549</t>
  </si>
  <si>
    <t>25/02/2025</t>
  </si>
  <si>
    <t>water from 01/10/2024 to 01/11/2024  Electricty from 10/10/2024 to 11/11/2024</t>
  </si>
  <si>
    <t>PAID  20/01/2025 - CASH | The number is not on WhatsApp</t>
  </si>
  <si>
    <t>PAID 20/01/2025 CASH | The number is not on WhatsApp  (I found it under a different number) +7 995 923-83-77</t>
  </si>
  <si>
    <t>Send the notification to B507 Drobina Galina</t>
  </si>
  <si>
    <t>no charge</t>
  </si>
  <si>
    <t>C503</t>
  </si>
  <si>
    <t>Inna Okolovich</t>
  </si>
  <si>
    <t>Elias94100@gmail.com/+852 66266512</t>
  </si>
  <si>
    <t>C513</t>
  </si>
  <si>
    <t>Utilities of 1 Nov- 01 Dec 2024</t>
  </si>
  <si>
    <t>2nd-follow up_12.12.2024- sent email+Whats app</t>
  </si>
  <si>
    <t>this month send to  +380 50 358 7271</t>
  </si>
  <si>
    <t xml:space="preserve"> +66 82 618 3250 - agent WhatsApp</t>
  </si>
  <si>
    <t>13/12/2024</t>
  </si>
  <si>
    <t xml:space="preserve"> +66 90 045 3682 - agent WhatsApp</t>
  </si>
  <si>
    <t>2nd-follow up_12.12.2024- sent email+Whats app agent</t>
  </si>
  <si>
    <t>Braindlol@gmail.com/+7 904 932-06-05</t>
  </si>
  <si>
    <t xml:space="preserve"> +66 85 517 6774 - agent WhatsApp</t>
  </si>
  <si>
    <t>PM 9073/NO NEED TO SEND e-mail -05/12/2024</t>
  </si>
  <si>
    <t xml:space="preserve"> +66 61 804 1891 - agent WhatsApp</t>
  </si>
  <si>
    <t>8/12/2024 -He request to get a receipt from K.Aom send him email</t>
  </si>
  <si>
    <t>26/12/2024</t>
  </si>
  <si>
    <t>LGP Pay</t>
  </si>
  <si>
    <t>LGP will pay for them</t>
  </si>
  <si>
    <r>
      <rPr>
        <sz val="11"/>
        <color theme="1"/>
        <rFont val="Tahoma"/>
        <family val="2"/>
      </rPr>
      <t xml:space="preserve">Deposit utilities PM 9057 27/01/2025 | they will come to pay all on 25/12 </t>
    </r>
    <r>
      <rPr>
        <sz val="11"/>
        <color rgb="FFFF0000"/>
        <rFont val="Tahoma"/>
        <family val="2"/>
      </rPr>
      <t>|They paid only Aug, Sep, Oct on 26.12.2024</t>
    </r>
    <r>
      <rPr>
        <sz val="11"/>
        <color theme="1"/>
        <rFont val="Tahoma"/>
        <family val="2"/>
      </rPr>
      <t xml:space="preserve">    ***not for Nov**</t>
    </r>
  </si>
  <si>
    <t>The number is not on WhatsApp -9/12/2024</t>
  </si>
  <si>
    <r>
      <rPr>
        <sz val="11"/>
        <color theme="1"/>
        <rFont val="Tahoma"/>
        <family val="2"/>
      </rPr>
      <t>The number is not on WhatsApp  (I found it under a different number)</t>
    </r>
    <r>
      <rPr>
        <i/>
        <sz val="11"/>
        <color theme="1"/>
        <rFont val="Tahoma"/>
        <family val="2"/>
      </rPr>
      <t xml:space="preserve"> +7 995 923-83-77 -PAID 9/12/2024</t>
    </r>
  </si>
  <si>
    <t xml:space="preserve">Send the notification to B507 Drobina Galina also send invoice for B513 to her </t>
  </si>
  <si>
    <t>no need to account, become rental pool from 01.12.2024</t>
  </si>
  <si>
    <t>B509</t>
  </si>
  <si>
    <t>Sergei Simakin</t>
  </si>
  <si>
    <t>sergeysima64@icloud.com/+7 908 658-65-55</t>
  </si>
  <si>
    <t>B-213</t>
  </si>
  <si>
    <t>Terenteva Anastasiia</t>
  </si>
  <si>
    <t>Anastasiia.terenteva94@gmail.com/ +7 914-339-09-66</t>
  </si>
  <si>
    <r>
      <rPr>
        <sz val="11"/>
        <color theme="1"/>
        <rFont val="Tahoma"/>
        <family val="2"/>
      </rPr>
      <t xml:space="preserve">Can't found whatsapp no./ </t>
    </r>
    <r>
      <rPr>
        <sz val="11"/>
        <color rgb="FFFF0000"/>
        <rFont val="Tahoma"/>
        <family val="2"/>
      </rPr>
      <t>PAID 19/12/2024</t>
    </r>
  </si>
  <si>
    <t>2nd-follow up_13.12.2024- sent email+whatsapp</t>
  </si>
  <si>
    <t>B613</t>
  </si>
  <si>
    <t>Artsiom Shcharbakou</t>
  </si>
  <si>
    <t xml:space="preserve">scherbakov.aa@gmail.com/+ 48 692 177 607 </t>
  </si>
  <si>
    <t>B615</t>
  </si>
  <si>
    <t>Elena Shloma</t>
  </si>
  <si>
    <t>E.shloma@gmail.com/+6590258587</t>
  </si>
  <si>
    <t>15/122/2024</t>
  </si>
  <si>
    <t>polina.gurova@gmail.com, paotw@yandex.com/+79091580679, +7968 822-62-19</t>
  </si>
  <si>
    <t>email can't sent -PAID 13/12/2024</t>
  </si>
  <si>
    <t>2nd-follow up_13.12.2024- sent whatsapp</t>
  </si>
  <si>
    <t>C208</t>
  </si>
  <si>
    <t>sudico@mail.ru/+7 921 424-32-32</t>
  </si>
  <si>
    <t>PAID 10/12/2024@1,049 ,2nd paid @72.62 12.12.2024</t>
  </si>
  <si>
    <t>C207</t>
  </si>
  <si>
    <t>Sergei Krasikov</t>
  </si>
  <si>
    <t>seeward@mail.ru/+ 7 964 596-99-04</t>
  </si>
  <si>
    <r>
      <rPr>
        <b/>
        <sz val="11"/>
        <color rgb="FFFF0000"/>
        <rFont val="Tahoma"/>
        <family val="2"/>
      </rPr>
      <t xml:space="preserve">resale / </t>
    </r>
    <r>
      <rPr>
        <sz val="11"/>
        <color rgb="FF000000"/>
        <rFont val="Tahoma"/>
        <family val="2"/>
      </rPr>
      <t>PAID 05/12/2024</t>
    </r>
  </si>
  <si>
    <t>C412</t>
  </si>
  <si>
    <t>Sergei Lobanov</t>
  </si>
  <si>
    <t>sergeylobanov1997@gmail.com/+7 977 564-39-95</t>
  </si>
  <si>
    <t>C703</t>
  </si>
  <si>
    <t>Alla Burkova, Dmitrii &amp; Igor Veremeenko</t>
  </si>
  <si>
    <t>igor2025@yandex.ru/+ 7 914 758-04-23</t>
  </si>
  <si>
    <t>Sergey Simakin</t>
  </si>
  <si>
    <t>already paid, no need invoice</t>
  </si>
  <si>
    <t>C709</t>
  </si>
  <si>
    <t>Evgeniya Skomarovskaya</t>
  </si>
  <si>
    <t>meditateev@gmail.com/+7 914 757-39-59</t>
  </si>
  <si>
    <t>C301</t>
  </si>
  <si>
    <t>Mr. Dmitrii Melnikov</t>
  </si>
  <si>
    <t>Mdi15101977@mail.ru/+7 927 260-07-07</t>
  </si>
  <si>
    <t>no need, the keycards were not given yet</t>
  </si>
  <si>
    <t>B202</t>
  </si>
  <si>
    <t>Oleksandr Shostakovsyi</t>
  </si>
  <si>
    <t>777ARNO@gmail.com /+380 98 554 9693</t>
  </si>
  <si>
    <r>
      <rPr>
        <b/>
        <sz val="11"/>
        <color rgb="FFFF0000"/>
        <rFont val="Tahoma"/>
        <family val="2"/>
      </rPr>
      <t>resale -</t>
    </r>
    <r>
      <rPr>
        <b/>
        <sz val="11"/>
        <color rgb="FF000000"/>
        <rFont val="Tahoma"/>
        <family val="2"/>
      </rPr>
      <t>9/12/2024</t>
    </r>
  </si>
  <si>
    <t>Natalia Korenchenko</t>
  </si>
  <si>
    <t>Natashakorenchenko@gmail.com/ +971 56 745 1610</t>
  </si>
  <si>
    <t>whatsapp</t>
  </si>
  <si>
    <t>B504</t>
  </si>
  <si>
    <t>Boris Ilichev</t>
  </si>
  <si>
    <t>b198199@gmail.com/ +7 953 315-34-74</t>
  </si>
  <si>
    <t>17/12/2024</t>
  </si>
  <si>
    <t>B714</t>
  </si>
  <si>
    <t>Mr. ARTEM PASHOV</t>
  </si>
  <si>
    <t>ppavelski11@gmail.com /+82 10-3130-4701</t>
  </si>
  <si>
    <t>Can't found whatsapp no.</t>
  </si>
  <si>
    <t>C203</t>
  </si>
  <si>
    <t>Anna Presniakova</t>
  </si>
  <si>
    <t>romashka444@list.ru /+7 916 175-11-00</t>
  </si>
  <si>
    <t xml:space="preserve">29/12/2024 @1,033 </t>
  </si>
  <si>
    <t>C601</t>
  </si>
  <si>
    <t>Polina Titovskaia</t>
  </si>
  <si>
    <t>accofpauline05@gmail.com /+351 910 057 186</t>
  </si>
  <si>
    <t>C603</t>
  </si>
  <si>
    <t>Giovanna Yindee Ferrara</t>
  </si>
  <si>
    <t>giannifer@hotmail.com /+66 81 397 1227</t>
  </si>
  <si>
    <t>Utilities of 1 Dec 2024- 01 Jan 2025</t>
  </si>
  <si>
    <t>f</t>
  </si>
  <si>
    <t>D202</t>
  </si>
  <si>
    <t>Konstantin Zhilkin</t>
  </si>
  <si>
    <t>kotazi@icloud.com / +66 82 725 69 43</t>
  </si>
  <si>
    <t>D203</t>
  </si>
  <si>
    <t>Elena Verteba</t>
  </si>
  <si>
    <r>
      <rPr>
        <u/>
        <sz val="11"/>
        <color rgb="FF000000"/>
        <rFont val="Arial"/>
        <family val="2"/>
      </rPr>
      <t>progres97@gmail.com, progres79@gmail.co</t>
    </r>
    <r>
      <rPr>
        <u/>
        <sz val="11"/>
        <color rgb="FF000000"/>
        <rFont val="Arial"/>
        <family val="2"/>
      </rPr>
      <t>m /7 987 210-58-90</t>
    </r>
  </si>
  <si>
    <t>Bikosja@mail.ru /a7303n@yahoo.com /"+7 702 999 1600, +7 701 766 8866"</t>
  </si>
  <si>
    <t>on 31/12 it will be rental pool, charge utilities until 31.12</t>
  </si>
  <si>
    <t>DEPOSIT 1100thb PM9100  - Outstanding 344.71 THB</t>
  </si>
  <si>
    <t>yuriygeobti@gmail.com/ kabanov1177@gmail.com; Lanavel.bantai@gmail.com 
Yurii +7-916-359-91-78, Aleksandr +7 916 923-55-48</t>
  </si>
  <si>
    <t>21/01/2025</t>
  </si>
  <si>
    <t>Anastasiia Terenteva</t>
  </si>
  <si>
    <t xml:space="preserve">phone no. no whhatapp </t>
  </si>
  <si>
    <t>PM 9073/NO NEED TO SEND e-mail, just post to PM</t>
  </si>
  <si>
    <t>POST 068/3359 - 06/01/2025</t>
  </si>
  <si>
    <t>B308</t>
  </si>
  <si>
    <t>Irina Pisareva</t>
  </si>
  <si>
    <t>Flamber21@gmail.com</t>
  </si>
  <si>
    <t>anna.kovalenko25@gmail.com 
,barlog77@gmail.com /79057136469</t>
  </si>
  <si>
    <t>Same owner C-208 - PAID 10/01/2025</t>
  </si>
  <si>
    <t>27/01/2025</t>
  </si>
  <si>
    <t>Vapelsinov@gmail.com /7 999 396-67-46</t>
  </si>
  <si>
    <t>PAID- 27.01.2025 -Deposit utilities PM 9057</t>
  </si>
  <si>
    <t>14/01/2025</t>
  </si>
  <si>
    <t xml:space="preserve">PAID deduct from deposit on 21/01/2025 |PM.9055 deposit for utilities @2000 21/01/2025 </t>
  </si>
  <si>
    <t>same owner B513 / PAID -06.01.2025</t>
  </si>
  <si>
    <t>Natashakorenchenko@gmail.com / +971 56 745 1610</t>
  </si>
  <si>
    <t>same owner B508 |PAID 16.01.2025</t>
  </si>
  <si>
    <t>same owner B416 |PAID 16.01.2025</t>
  </si>
  <si>
    <t>17/01/2025 - By cash</t>
  </si>
  <si>
    <t>Citral20051983@gmail.com / 7 995 923-83-77</t>
  </si>
  <si>
    <t>CASH @ 504.64 20/01/2025  (This in summary wrong amount  the corrected is THB 575.32)</t>
  </si>
  <si>
    <t>CASH @ 458.50 20/01/2025  (This in summary wrong amount  the corrected is THB 534.83)</t>
  </si>
  <si>
    <t>same owner B507 - PAID -06.01.2025</t>
  </si>
  <si>
    <t>Deduct from Deposit PM9072 /POST.068/3360_06/01/2025</t>
  </si>
  <si>
    <t>Deduct from Deposit PM9071 / POSST.068/3361_06/01/2025</t>
  </si>
  <si>
    <t>PAID in Cash at the front on 08/01/2025</t>
  </si>
  <si>
    <t>C118</t>
  </si>
  <si>
    <t>Aleksandr Sidorenko</t>
  </si>
  <si>
    <t>kireevaolgadv@gmail.com; 2933933@gmail.com/+7 951 011-87-09</t>
  </si>
  <si>
    <t>Same owner B323 -10/01/2025</t>
  </si>
  <si>
    <t>C212</t>
  </si>
  <si>
    <t>Mrs. Danara Kangozhina / Mr.Aidar Nigmetov</t>
  </si>
  <si>
    <t>same owner B102</t>
  </si>
  <si>
    <t>Mr. Dmitrii Melnikov, Mrs. Irina Melnikova, Mrs. Daria Melnikova, Mrs. Iana Melnikova</t>
  </si>
  <si>
    <t>Mdi15101977@mail.ru /+7 927 260-07-07</t>
  </si>
  <si>
    <t>24/01/2025</t>
  </si>
  <si>
    <t>C407</t>
  </si>
  <si>
    <t>Mr. Viacheslav Leonov</t>
  </si>
  <si>
    <t>leon1332delta@mail.ru /+7 928 768 0022</t>
  </si>
  <si>
    <t>Deposit 5000 thb on 09.01 PM9074</t>
  </si>
  <si>
    <t>C408</t>
  </si>
  <si>
    <t>Andrey Losinskiy</t>
  </si>
  <si>
    <t>65euro@gmail.com / +7 911 744-74-44</t>
  </si>
  <si>
    <t>07/010/2025</t>
  </si>
  <si>
    <t>same owner C513// 07.01.2025</t>
  </si>
  <si>
    <t>same owner C503 // 07.01.2025</t>
  </si>
  <si>
    <t>C505</t>
  </si>
  <si>
    <t>Lora Katz</t>
  </si>
  <si>
    <t>larisak333@yahoo.com/+1 (416) 704-0899</t>
  </si>
  <si>
    <r>
      <rPr>
        <sz val="11"/>
        <color theme="1"/>
        <rFont val="Tahoma"/>
        <family val="2"/>
      </rPr>
      <t xml:space="preserve">Deduct from Deposit PM9043 - </t>
    </r>
    <r>
      <rPr>
        <b/>
        <sz val="11"/>
        <color theme="1"/>
        <rFont val="Tahoma"/>
        <family val="2"/>
      </rPr>
      <t>POST. 068/3376 07.01.2025</t>
    </r>
  </si>
  <si>
    <t>C504</t>
  </si>
  <si>
    <t>Ekaterina Neizvestnaia</t>
  </si>
  <si>
    <t>vipo09081@gmail.com, sm-katerina@yandex.ru /+7 985 999 0570</t>
  </si>
  <si>
    <t>same owner same email C504,C508,C510 |PAID 15/01/2025</t>
  </si>
  <si>
    <t>C508</t>
  </si>
  <si>
    <t>Ilia Neizvestnyi</t>
  </si>
  <si>
    <t>C510</t>
  </si>
  <si>
    <t>Vassili Neizvestnoi</t>
  </si>
  <si>
    <t>C512</t>
  </si>
  <si>
    <t>Arsen Ambartsumyan</t>
  </si>
  <si>
    <t>semen.prorab@gmail.com/+7 962 953-77-00</t>
  </si>
  <si>
    <t>Ovchinnikov/ Polina Titovskaia</t>
  </si>
  <si>
    <t>17/02/2025</t>
  </si>
  <si>
    <t>C610</t>
  </si>
  <si>
    <t>Igor Zhukov</t>
  </si>
  <si>
    <t>i.zhukov@goodstone.ru /+7 903 217-99-42</t>
  </si>
  <si>
    <t>C612</t>
  </si>
  <si>
    <t>Evgeny Kazanin</t>
  </si>
  <si>
    <t>w6190008@yandex.ru /+7 919 777-17-17</t>
  </si>
  <si>
    <t>C614</t>
  </si>
  <si>
    <t>Valeriia Kazanina</t>
  </si>
  <si>
    <t>valeriia9999@bk.ru  /+7 930 000-99-99</t>
  </si>
  <si>
    <t>C613</t>
  </si>
  <si>
    <t>Mr. Andrei Smirnov</t>
  </si>
  <si>
    <t>Smirnov_a_a@inbox.ru/7 964 568-88-55</t>
  </si>
  <si>
    <t>moved to calculated invoice for Jan-2025</t>
  </si>
  <si>
    <t>15/01/2024</t>
  </si>
  <si>
    <t>C624</t>
  </si>
  <si>
    <t>Svetlana Lisianskaia</t>
  </si>
  <si>
    <t>1115006@mail.ru / +7 926 111-50-06</t>
  </si>
  <si>
    <t>1410202@gmail.com /79031410202</t>
  </si>
  <si>
    <t>C713</t>
  </si>
  <si>
    <t>Mr. Denis Popov</t>
  </si>
  <si>
    <t>enisey2008@bk.ru        / +7 9135384055</t>
  </si>
  <si>
    <t>not charge for December as her didnot stay yet</t>
  </si>
  <si>
    <t>C720</t>
  </si>
  <si>
    <t>Mr. Andrei Pavlov</t>
  </si>
  <si>
    <t>9145622@gmail.com / 79219145622</t>
  </si>
  <si>
    <t>C724</t>
  </si>
  <si>
    <t>Alla Iakubson</t>
  </si>
  <si>
    <t>Samaralla@yandex.ru / +34 664 83 88 71</t>
  </si>
  <si>
    <t>Utilities of  01 Jan 2025 - 01 Feb 2025</t>
  </si>
  <si>
    <t>147/251</t>
  </si>
  <si>
    <t>147/252</t>
  </si>
  <si>
    <t>147/2</t>
  </si>
  <si>
    <t>147/248</t>
  </si>
  <si>
    <t>147/249</t>
  </si>
  <si>
    <t>147/9</t>
  </si>
  <si>
    <t>Whats app to Agent</t>
  </si>
  <si>
    <t>380 50 358 7271 - send message to this phone</t>
  </si>
  <si>
    <t>147/37</t>
  </si>
  <si>
    <t>147/35</t>
  </si>
  <si>
    <t>07/02/2025 - send to agent +66 90 045 3682</t>
  </si>
  <si>
    <t>147/33</t>
  </si>
  <si>
    <t>MAKSIM ZAPUSKALOV /new owner/</t>
  </si>
  <si>
    <t>16/02/2025 at 739 THB.</t>
  </si>
  <si>
    <t>147/24</t>
  </si>
  <si>
    <t>147/27</t>
  </si>
  <si>
    <t>12/02/2025 | PM 9073/NO NEED TO SEND e-mail, just post to PM</t>
  </si>
  <si>
    <t>147/29</t>
  </si>
  <si>
    <t>147/38</t>
  </si>
  <si>
    <t>B301</t>
  </si>
  <si>
    <t>Andrii Paziuk</t>
  </si>
  <si>
    <t>andrii.paziuk74@gmail.com / 380 50 441 8354</t>
  </si>
  <si>
    <t>07/02/2025 | 642 thb. Cash</t>
  </si>
  <si>
    <t>147/39</t>
  </si>
  <si>
    <t>B303</t>
  </si>
  <si>
    <t>Gusev Alexey</t>
  </si>
  <si>
    <t>algous@algousstudio.ru / +7 911 226-99-27</t>
  </si>
  <si>
    <t>147/53</t>
  </si>
  <si>
    <t>147/45</t>
  </si>
  <si>
    <t>irusssya@mail.ru / +7 926 092-35-83</t>
  </si>
  <si>
    <t>147/47</t>
  </si>
  <si>
    <t>147/48</t>
  </si>
  <si>
    <t xml:space="preserve">08/02/2025 - Same owner C-208 </t>
  </si>
  <si>
    <t>147/76</t>
  </si>
  <si>
    <t>itm2004@mail.ru /+7 912 805-46-09</t>
  </si>
  <si>
    <t>147/75</t>
  </si>
  <si>
    <t>18/02/2025</t>
  </si>
  <si>
    <t>147/70</t>
  </si>
  <si>
    <t>12/02/2025 | Deduct deposit   - 9057</t>
  </si>
  <si>
    <t>147/96</t>
  </si>
  <si>
    <t>partnersh@mail.ru /+79166318848</t>
  </si>
  <si>
    <t>147/78</t>
  </si>
  <si>
    <t>147/95</t>
  </si>
  <si>
    <t>12/02/2025 |Deduct deposit PM9055</t>
  </si>
  <si>
    <t>147/80</t>
  </si>
  <si>
    <t xml:space="preserve">08/02/2025- same owner B513 </t>
  </si>
  <si>
    <t>147/69</t>
  </si>
  <si>
    <t>16/02/2025</t>
  </si>
  <si>
    <t>147/93</t>
  </si>
  <si>
    <t>147/92</t>
  </si>
  <si>
    <t>Citral20051983@gmail.com / +7 995 923-83-77</t>
  </si>
  <si>
    <t>147/91</t>
  </si>
  <si>
    <t>PM 9052 (Post to PM 9078)</t>
  </si>
  <si>
    <t>147/206</t>
  </si>
  <si>
    <t>C518</t>
  </si>
  <si>
    <t xml:space="preserve">Sergei Seliukov </t>
  </si>
  <si>
    <t>147/83</t>
  </si>
  <si>
    <t xml:space="preserve">08/02/2025- same owner B507 </t>
  </si>
  <si>
    <t>147/84</t>
  </si>
  <si>
    <t>147/113</t>
  </si>
  <si>
    <t>12/02/2025 | Deduct from Deposit PM9072</t>
  </si>
  <si>
    <t>147/108</t>
  </si>
  <si>
    <t xml:space="preserve">12/02/2025  |Deduct from Deposit PM9071 </t>
  </si>
  <si>
    <t>147/130</t>
  </si>
  <si>
    <t>11/02/2025 - CASH</t>
  </si>
  <si>
    <t>147/138</t>
  </si>
  <si>
    <t>C107</t>
  </si>
  <si>
    <t>Marina Smirnovav</t>
  </si>
  <si>
    <t>smirnova2205@yandex.ru / 79166651554</t>
  </si>
  <si>
    <t>147/142</t>
  </si>
  <si>
    <t>147/162</t>
  </si>
  <si>
    <t>C202</t>
  </si>
  <si>
    <t>Denis Lindenblot</t>
  </si>
  <si>
    <t>26@cn.ru / +7 913 916-54-26 , 79139443615</t>
  </si>
  <si>
    <t>147/151</t>
  </si>
  <si>
    <t>11/02/2025 |paid 2 times this amount, 1 time amount post to PM9075 as deposit for February</t>
  </si>
  <si>
    <t>147/161</t>
  </si>
  <si>
    <t xml:space="preserve">08/02/2025- Same owner B323 </t>
  </si>
  <si>
    <t>147/160</t>
  </si>
  <si>
    <t>C210</t>
  </si>
  <si>
    <t>Farkad Mamedov</t>
  </si>
  <si>
    <t>Farhad1990@bk.ru / 798511222026</t>
  </si>
  <si>
    <t>147/159</t>
  </si>
  <si>
    <t>Bikosja@mail.ru /a7303n@yahoo.com  / "+7 702 999 1600 /
+7 701 766 8866"</t>
  </si>
  <si>
    <t>147/163</t>
  </si>
  <si>
    <t>12/02/2025  |Deduct from Deposit PM9053</t>
  </si>
  <si>
    <t>147/181</t>
  </si>
  <si>
    <t>21/02/2025</t>
  </si>
  <si>
    <t>147/164</t>
  </si>
  <si>
    <t>C303</t>
  </si>
  <si>
    <t>Kamil Valiev</t>
  </si>
  <si>
    <t>kvaliev750@gmail.com  / 7 986 717-88-25</t>
  </si>
  <si>
    <t>11/022/2025</t>
  </si>
  <si>
    <t>147/177</t>
  </si>
  <si>
    <t>C310</t>
  </si>
  <si>
    <t>Vugar Mamedov</t>
  </si>
  <si>
    <t>Jobmail811@gmail.com / +7 985 112-20-50</t>
  </si>
  <si>
    <t>147/185</t>
  </si>
  <si>
    <r>
      <rPr>
        <sz val="11"/>
        <color rgb="FF000000"/>
        <rFont val="Tahoma"/>
        <family val="2"/>
      </rPr>
      <t xml:space="preserve">2nd-Paid 13/02/2025 @136.83 |1st-PAID 13/02/2025 </t>
    </r>
    <r>
      <rPr>
        <sz val="11"/>
        <color rgb="FF000000"/>
        <rFont val="Tahoma"/>
        <family val="2"/>
      </rPr>
      <t>|  Deposit 1st 5000 thb on 09.01 PM9074</t>
    </r>
  </si>
  <si>
    <t>147/195</t>
  </si>
  <si>
    <t>147/194</t>
  </si>
  <si>
    <t>C410</t>
  </si>
  <si>
    <t xml:space="preserve">Vladimir Soldatov </t>
  </si>
  <si>
    <t>vladimir@kir-bet.ru /7926-958-22-20</t>
  </si>
  <si>
    <t>20/02/2025</t>
  </si>
  <si>
    <t>147/193</t>
  </si>
  <si>
    <t>147/190</t>
  </si>
  <si>
    <t>C422</t>
  </si>
  <si>
    <t>Artem Raksha</t>
  </si>
  <si>
    <t>Artemraksha@hotmail.com / +7 918 162-22-16</t>
  </si>
  <si>
    <t>147/189</t>
  </si>
  <si>
    <t>147/198</t>
  </si>
  <si>
    <t>11/02/2025 |same owner C513</t>
  </si>
  <si>
    <t>147/203</t>
  </si>
  <si>
    <t>11/02/2025 |same owner C503</t>
  </si>
  <si>
    <t>147/199</t>
  </si>
  <si>
    <t>12/02/2025  | Deduct from Deposit PM 9060</t>
  </si>
  <si>
    <t>147/200</t>
  </si>
  <si>
    <t>C507</t>
  </si>
  <si>
    <t>Mr. Valeriy Shchurov</t>
  </si>
  <si>
    <t>Sibtransreal@mail.ru/+7 902 940-97-88</t>
  </si>
  <si>
    <t>12/02/2025 | Deduct from Deposit Pm 9062</t>
  </si>
  <si>
    <t>147/211</t>
  </si>
  <si>
    <t>10/02/2025 | send to agent +66 90 045 3682</t>
  </si>
  <si>
    <t>147/209</t>
  </si>
  <si>
    <t>10/02/2025 -send to agent +66 90 045 3682</t>
  </si>
  <si>
    <t>147/208</t>
  </si>
  <si>
    <t>10/02/2025 - send to agent +66 90 045 3682</t>
  </si>
  <si>
    <t>147/207</t>
  </si>
  <si>
    <t>147/213</t>
  </si>
  <si>
    <t>147/214</t>
  </si>
  <si>
    <t>147/226</t>
  </si>
  <si>
    <t>11/02/2025- PM 9070</t>
  </si>
  <si>
    <t>147/218</t>
  </si>
  <si>
    <t>147/225</t>
  </si>
  <si>
    <t>147/224</t>
  </si>
  <si>
    <t>147/219</t>
  </si>
  <si>
    <t>147/221</t>
  </si>
  <si>
    <t>147/220</t>
  </si>
  <si>
    <t>147/243</t>
  </si>
  <si>
    <t>1410202@gmail.com  /79031410202</t>
  </si>
  <si>
    <t>13/02/2025</t>
  </si>
  <si>
    <t>147/235</t>
  </si>
  <si>
    <t>147/238</t>
  </si>
  <si>
    <t>paid 4.4.25// posted 02.05.25</t>
  </si>
  <si>
    <t>147/236</t>
  </si>
  <si>
    <t>Water Meter numbers</t>
  </si>
  <si>
    <t>Water consumption</t>
  </si>
  <si>
    <t>Electricity Meter numbers</t>
  </si>
  <si>
    <t>kotazi@icloud.com / +7 981 918-88-14</t>
  </si>
  <si>
    <t>paid on 5/3/25 // posted on 23/04/25</t>
  </si>
  <si>
    <t>progres97@gmail.com, progres79@gmail.com /7 987 210-58-90</t>
  </si>
  <si>
    <t>send to agent +66 90 045 3682</t>
  </si>
  <si>
    <t>Maksim Zapuskalov /new owner</t>
  </si>
  <si>
    <t>Braindlol@gmail.com /7 904 932-06-05</t>
  </si>
  <si>
    <t>Cash 05/03/2025</t>
  </si>
  <si>
    <t xml:space="preserve"> 14/03/2025</t>
  </si>
  <si>
    <t>147/44</t>
  </si>
  <si>
    <t>B315</t>
  </si>
  <si>
    <t>Pavel Maklakov</t>
  </si>
  <si>
    <t>maklaud87@mail.ru  /7 925 016-48-78</t>
  </si>
  <si>
    <t xml:space="preserve"> 11/04/2025</t>
  </si>
  <si>
    <t xml:space="preserve">Same owner C-208 </t>
  </si>
  <si>
    <t>Perelygin24@mail.ru / 79131892901</t>
  </si>
  <si>
    <t>Deduct deposit   - 9057</t>
  </si>
  <si>
    <t>B/F 05/03/2025</t>
  </si>
  <si>
    <t>liteikina_dasha@mail.ru / +7 924 289-28-25</t>
  </si>
  <si>
    <t>Deduct deposit PM9055</t>
  </si>
  <si>
    <t xml:space="preserve">same owner B513 </t>
  </si>
  <si>
    <t>B/F 14/03/2025</t>
  </si>
  <si>
    <t>For Feb no need to send as it was rental pool, start from March charge for utilities</t>
  </si>
  <si>
    <t>PM 9078</t>
  </si>
  <si>
    <t xml:space="preserve">same owner B507 </t>
  </si>
  <si>
    <t>147/116</t>
  </si>
  <si>
    <t>B602</t>
  </si>
  <si>
    <t>Andrey Stepanov</t>
  </si>
  <si>
    <t>valery.galaxy@gmail.com  / 79266462787</t>
  </si>
  <si>
    <t xml:space="preserve">Deduct from Deposit PM9071 </t>
  </si>
  <si>
    <t>Mr. Artem Pashov</t>
  </si>
  <si>
    <t>Cash 06/03/2025</t>
  </si>
  <si>
    <t>Marina Smirnova</t>
  </si>
  <si>
    <t>147/139</t>
  </si>
  <si>
    <t>C113</t>
  </si>
  <si>
    <t>Mr. Aleksandr Iuvzhenko</t>
  </si>
  <si>
    <t>nex66@mail.ru  /79149264141</t>
  </si>
  <si>
    <t>òn 12.03.25</t>
  </si>
  <si>
    <t>147/141</t>
  </si>
  <si>
    <t>C120</t>
  </si>
  <si>
    <t>valery.galaxy@gmail.com  /79266462787</t>
  </si>
  <si>
    <t>Deduct from PM 9061</t>
  </si>
  <si>
    <t>PM9075 as deposit for February</t>
  </si>
  <si>
    <t xml:space="preserve">Same owner B323 </t>
  </si>
  <si>
    <t>13.03.25</t>
  </si>
  <si>
    <r>
      <rPr>
        <sz val="16"/>
        <color theme="1"/>
        <rFont val="Times New Roman"/>
        <family val="1"/>
      </rPr>
      <t xml:space="preserve">same owner B102 
</t>
    </r>
    <r>
      <rPr>
        <sz val="16"/>
        <color rgb="FFFF0000"/>
        <rFont val="Times New Roman"/>
        <family val="1"/>
      </rPr>
      <t>Deduct from PM 9068</t>
    </r>
  </si>
  <si>
    <t>Deduct from Deposit PM9053</t>
  </si>
  <si>
    <t xml:space="preserve"> PM9074</t>
  </si>
  <si>
    <t>65euro@gmail.com /  +7 911 744-74-44/  +66 95 435 0488</t>
  </si>
  <si>
    <t>on 14/03/2025</t>
  </si>
  <si>
    <t>Deduct from Deposit PM 9077</t>
  </si>
  <si>
    <t>Mr.Pavel Ivanov</t>
  </si>
  <si>
    <t>Elias94100@gmail.com/+752 66266512</t>
  </si>
  <si>
    <t>same owner C513</t>
  </si>
  <si>
    <t>same owner C503</t>
  </si>
  <si>
    <t>Deduct from Deposit PM 9060</t>
  </si>
  <si>
    <t>Deduct from Deposit Pm 9062</t>
  </si>
  <si>
    <t>on 10/03/2025</t>
  </si>
  <si>
    <t>on 11/03/2025</t>
  </si>
  <si>
    <t>PM 9070</t>
  </si>
  <si>
    <t xml:space="preserve">PM9076 </t>
  </si>
  <si>
    <t>Mr.Ilia Bondarenko</t>
  </si>
  <si>
    <t>PM 9099</t>
  </si>
  <si>
    <t>paid 04.04.25 // posted 02.05.25</t>
  </si>
  <si>
    <t>Paid on 19/05/2025 / post 22/05/2025</t>
  </si>
  <si>
    <r>
      <rPr>
        <b/>
        <sz val="16"/>
        <color theme="1"/>
        <rFont val="Times New Roman"/>
        <family val="1"/>
      </rPr>
      <t>380 50 358 7271</t>
    </r>
    <r>
      <rPr>
        <sz val="16"/>
        <color theme="1"/>
        <rFont val="Times New Roman"/>
        <family val="1"/>
      </rPr>
      <t xml:space="preserve"> - send message to this phone</t>
    </r>
  </si>
  <si>
    <r>
      <rPr>
        <b/>
        <sz val="16"/>
        <color rgb="FF000000"/>
        <rFont val="Times New Roman"/>
        <family val="1"/>
      </rPr>
      <t>380 50 358 7271</t>
    </r>
    <r>
      <rPr>
        <sz val="16"/>
        <color rgb="FF000000"/>
        <rFont val="Times New Roman"/>
        <family val="1"/>
      </rPr>
      <t xml:space="preserve"> - send message to this phone</t>
    </r>
  </si>
  <si>
    <r>
      <rPr>
        <sz val="16"/>
        <color rgb="FFFF0000"/>
        <rFont val="Times New Roman"/>
        <family val="1"/>
      </rPr>
      <t>PM 9073</t>
    </r>
    <r>
      <rPr>
        <sz val="16"/>
        <color theme="1"/>
        <rFont val="Times New Roman"/>
        <family val="1"/>
      </rPr>
      <t>/NO NEED TO SEND e-mail, just post to PM</t>
    </r>
  </si>
  <si>
    <t xml:space="preserve">Send  WhatsApp group to Layan B303 maintenance </t>
  </si>
  <si>
    <r>
      <rPr>
        <i/>
        <sz val="16"/>
        <color theme="1"/>
        <rFont val="Times New Roman"/>
        <family val="1"/>
      </rPr>
      <t xml:space="preserve"> +66 61 804 1891 - agent WhatsApp ** </t>
    </r>
    <r>
      <rPr>
        <b/>
        <sz val="16"/>
        <color theme="1"/>
        <rFont val="Times New Roman"/>
        <family val="1"/>
      </rPr>
      <t>ส่งแจ้ง whatsapp</t>
    </r>
    <r>
      <rPr>
        <b/>
        <sz val="12"/>
        <color theme="1"/>
        <rFont val="Times New Roman"/>
        <family val="1"/>
      </rPr>
      <t xml:space="preserve"> B317</t>
    </r>
  </si>
  <si>
    <t>+7 908 103-75-35</t>
  </si>
  <si>
    <t>send to agent</t>
  </si>
  <si>
    <t xml:space="preserve">Natalia Perelygina </t>
  </si>
  <si>
    <r>
      <rPr>
        <u/>
        <sz val="10"/>
        <color theme="10"/>
        <rFont val="Arial"/>
        <family val="2"/>
        <scheme val="minor"/>
      </rPr>
      <t>Perelygin24@mail.ru /</t>
    </r>
    <r>
      <rPr>
        <b/>
        <u/>
        <sz val="10"/>
        <color theme="10"/>
        <rFont val="Arial"/>
        <family val="2"/>
        <scheme val="minor"/>
      </rPr>
      <t xml:space="preserve"> </t>
    </r>
    <r>
      <rPr>
        <u/>
        <sz val="10"/>
        <color theme="10"/>
        <rFont val="Arial"/>
        <family val="2"/>
        <scheme val="minor"/>
      </rPr>
      <t>advokatnp2007@mail.ru **/ 79131892901/</t>
    </r>
    <r>
      <rPr>
        <b/>
        <u/>
        <sz val="10"/>
        <color theme="10"/>
        <rFont val="Arial"/>
        <family val="2"/>
        <scheme val="minor"/>
      </rPr>
      <t>7</t>
    </r>
    <r>
      <rPr>
        <u/>
        <sz val="10"/>
        <color theme="10"/>
        <rFont val="Arial"/>
        <family val="2"/>
        <scheme val="minor"/>
      </rPr>
      <t xml:space="preserve"> 983 202-56-96 **</t>
    </r>
  </si>
  <si>
    <t>Mr. ILIA DROBIN</t>
  </si>
  <si>
    <t>drobin_87@mail.ru/79059110000</t>
  </si>
  <si>
    <t>jfharvey@harveylawcorporation.com / honjfharvey@dominicaconsulateinvietnam.org</t>
  </si>
  <si>
    <t>147/134</t>
  </si>
  <si>
    <t>Brarrett Maguire Reynolds</t>
  </si>
  <si>
    <t>Tammy_l@hotmail.com /1( 778 ) 5524770 /+17785524745 *</t>
  </si>
  <si>
    <t>same owner B602</t>
  </si>
  <si>
    <t>Start to Rental pool program on 1 Mar'25</t>
  </si>
  <si>
    <t>*** ask kn.Anastasiia</t>
  </si>
  <si>
    <t>147/158</t>
  </si>
  <si>
    <t>C218</t>
  </si>
  <si>
    <t>Natalia Drobinina</t>
  </si>
  <si>
    <t>drobininanton77@gmail.com /79183462228</t>
  </si>
  <si>
    <t>Mdi15101977@mail.ru  / +7 927 260-07-07</t>
  </si>
  <si>
    <t>vladimir@kir-bet.ru /7926-958-22-20/ Welcome.capital.pro@gmail.com</t>
  </si>
  <si>
    <t xml:space="preserve"> Deduct from Deposit Pm 9062</t>
  </si>
  <si>
    <t>+7 985 999-05-70</t>
  </si>
  <si>
    <t>giannifer@hotmail.com /+66 81 397 1227 /+66 84 307 6006</t>
  </si>
  <si>
    <t>+7 988 569-89-30</t>
  </si>
  <si>
    <t>PM9098</t>
  </si>
  <si>
    <t>pa</t>
  </si>
  <si>
    <t xml:space="preserve">   </t>
  </si>
  <si>
    <t>Paid on 19/05/25 // Post on 22/05/25</t>
  </si>
  <si>
    <t>**</t>
  </si>
  <si>
    <r>
      <rPr>
        <b/>
        <sz val="16"/>
        <color theme="1"/>
        <rFont val="Times New Roman"/>
        <family val="1"/>
      </rPr>
      <t xml:space="preserve">                  380 50 358 7271</t>
    </r>
    <r>
      <rPr>
        <sz val="16"/>
        <color theme="1"/>
        <rFont val="Times New Roman"/>
        <family val="1"/>
      </rPr>
      <t xml:space="preserve"> - send message to this phone</t>
    </r>
  </si>
  <si>
    <t xml:space="preserve">        +66 82 618 3250 - agent WhatsApp</t>
  </si>
  <si>
    <r>
      <rPr>
        <b/>
        <sz val="16"/>
        <color rgb="FF000000"/>
        <rFont val="Times New Roman"/>
        <family val="1"/>
      </rPr>
      <t>380 50 358 7271</t>
    </r>
    <r>
      <rPr>
        <sz val="16"/>
        <color rgb="FF000000"/>
        <rFont val="Times New Roman"/>
        <family val="1"/>
      </rPr>
      <t xml:space="preserve"> - send message to this phone // Post to Khun Vadym PM 9014</t>
    </r>
  </si>
  <si>
    <t>06/05/25 visa</t>
  </si>
  <si>
    <t xml:space="preserve"> +66 61 804 1891 - agent WhatsApp / ** ส่งแจ้ง whatsapp B317</t>
  </si>
  <si>
    <t>itm2004@mail.ru /+7 912 805-46-09 don't send to owner</t>
  </si>
  <si>
    <t>Rental pool</t>
  </si>
  <si>
    <t>PM 9096</t>
  </si>
  <si>
    <r>
      <rPr>
        <sz val="16"/>
        <color theme="1"/>
        <rFont val="Times New Roman"/>
        <family val="1"/>
      </rPr>
      <t xml:space="preserve">same owner B513 </t>
    </r>
    <r>
      <rPr>
        <sz val="16"/>
        <color theme="5"/>
        <rFont val="Times New Roman"/>
        <family val="1"/>
      </rPr>
      <t>PM9097</t>
    </r>
  </si>
  <si>
    <t>Kseniia Gorbunova &lt;welcome.capital.pro@gmail.com&gt; send Invoice to this E-mail</t>
  </si>
  <si>
    <r>
      <rPr>
        <sz val="16"/>
        <rFont val="Times New Roman"/>
        <family val="1"/>
      </rPr>
      <t xml:space="preserve">same owner B507 </t>
    </r>
    <r>
      <rPr>
        <sz val="16"/>
        <color theme="5"/>
        <rFont val="Times New Roman"/>
        <family val="1"/>
      </rPr>
      <t>PM9097</t>
    </r>
  </si>
  <si>
    <t>same owner C120</t>
  </si>
  <si>
    <t>jfharvey@harveylawcorporation.com / honjfharvey@dominicaconsulateinvietnam.org / +852 9446 8338</t>
  </si>
  <si>
    <t>Tammy_l@hotmail.com /1( 778 ) 5524770 /+17785524745</t>
  </si>
  <si>
    <t>Start to rental pool on 16Apr'25</t>
  </si>
  <si>
    <t>65euro@gmail.com / +66 95 435 0488</t>
  </si>
  <si>
    <t>06/05/2025 visa</t>
  </si>
  <si>
    <t>***</t>
  </si>
  <si>
    <t>piad 5/05/25 / posted 09/05/25</t>
  </si>
  <si>
    <t>giannifer@hotmail.com /+66 81 397 1227 /+66 84 307 6006 **</t>
  </si>
  <si>
    <t>Rusl125@mail.ru/+7 981 749-33-33 /+7 988 569-89-30 **</t>
  </si>
  <si>
    <t>paid on 01/07/25 / posted on 2/07/25</t>
  </si>
  <si>
    <r>
      <rPr>
        <sz val="16"/>
        <color theme="1"/>
        <rFont val="Times New Roman"/>
        <family val="1"/>
      </rPr>
      <t>380 50 358</t>
    </r>
    <r>
      <rPr>
        <b/>
        <sz val="16"/>
        <color theme="1"/>
        <rFont val="Times New Roman"/>
        <family val="1"/>
      </rPr>
      <t xml:space="preserve"> </t>
    </r>
    <r>
      <rPr>
        <sz val="16"/>
        <color theme="1"/>
        <rFont val="Times New Roman"/>
        <family val="1"/>
      </rPr>
      <t>7271 - send message to this phone / **</t>
    </r>
    <r>
      <rPr>
        <b/>
        <sz val="16"/>
        <color theme="1"/>
        <rFont val="Times New Roman"/>
        <family val="1"/>
      </rPr>
      <t xml:space="preserve"> +380 99 098 8292</t>
    </r>
  </si>
  <si>
    <t>B213</t>
  </si>
  <si>
    <t>Vitalli Zinovev</t>
  </si>
  <si>
    <t>vera.Milena@yandex.ru /+79243332400 ,+79242655535</t>
  </si>
  <si>
    <t>ให้คนสวนกดกริ่ง**</t>
  </si>
  <si>
    <t>Flamber21@gmail.com / +7 926 530-38-82</t>
  </si>
  <si>
    <t>Perelygina Natalia</t>
  </si>
  <si>
    <t>advokatnp2007@mail.ru / 7 983 202-56-96</t>
  </si>
  <si>
    <r>
      <rPr>
        <sz val="16"/>
        <color rgb="FF000000"/>
        <rFont val="Times New Roman"/>
        <family val="1"/>
      </rPr>
      <t xml:space="preserve">Send the notification to B507 Drobina Galina // </t>
    </r>
    <r>
      <rPr>
        <sz val="16"/>
        <color rgb="FFFF0000"/>
        <rFont val="Times New Roman"/>
        <family val="1"/>
      </rPr>
      <t>Start to join Rental pool on 15 Jun'25</t>
    </r>
  </si>
  <si>
    <t>ช่าง &amp; สวน เข้าใด้โดยไม่ต้องแจ้ง เจ้าของอนุญาตให้เข้าใด้</t>
  </si>
  <si>
    <t>;</t>
  </si>
  <si>
    <t>**water leaking from 23-25/05/25 no charge all 3 days // GDN 1 time/ month only guest not allow many time</t>
  </si>
  <si>
    <t>Igor Okolovich</t>
  </si>
  <si>
    <t>Whatsapp C513&amp;C503</t>
  </si>
  <si>
    <t xml:space="preserve">Rusl125@mail.ru/+7 981 749-33-33 </t>
  </si>
  <si>
    <t>คนสวนเข้าห้องต้องมีใครไปเป็นเพื่อน</t>
  </si>
  <si>
    <t>paid on 1/07/25 / posted on 2/07/25</t>
  </si>
  <si>
    <t>+66 84 889 5512</t>
  </si>
  <si>
    <r>
      <rPr>
        <sz val="16"/>
        <color theme="1"/>
        <rFont val="Times New Roman"/>
        <family val="1"/>
      </rPr>
      <t>send message to this phone</t>
    </r>
    <r>
      <rPr>
        <b/>
        <sz val="16"/>
        <color theme="1"/>
        <rFont val="Times New Roman"/>
        <family val="1"/>
      </rPr>
      <t xml:space="preserve"> ** +380 99 098 8292</t>
    </r>
  </si>
  <si>
    <r>
      <rPr>
        <b/>
        <sz val="16"/>
        <color rgb="FF000000"/>
        <rFont val="Times New Roman"/>
        <family val="1"/>
      </rPr>
      <t>on 2Jun-6Jun don't charge PU ,charge to khun Vadym PM</t>
    </r>
    <r>
      <rPr>
        <sz val="16"/>
        <color rgb="FF000000"/>
        <rFont val="Times New Roman"/>
        <family val="1"/>
      </rPr>
      <t xml:space="preserve"> 9014</t>
    </r>
  </si>
  <si>
    <t>+380 97 817 4767</t>
  </si>
  <si>
    <t>Suren Kikolyan</t>
  </si>
  <si>
    <t>Post to PM 9014 // Posted on 9/06/25</t>
  </si>
  <si>
    <t xml:space="preserve"> on 2Jun-6Jun charge to khun Vadym PM 9014</t>
  </si>
  <si>
    <t>11/07/20205</t>
  </si>
  <si>
    <t>vera.Milena@yandex.ru /*+79243332400 ,+79242655535</t>
  </si>
  <si>
    <t>ไม่มีลูกค้าอยู่ในห้อง</t>
  </si>
  <si>
    <t>PM 9094</t>
  </si>
  <si>
    <t>Perelygin24@mail.ru / +7 983 202-56-96</t>
  </si>
  <si>
    <t>Send to  Whatsapp Group B502</t>
  </si>
  <si>
    <t>PM9095</t>
  </si>
  <si>
    <t>ด่วน ให้โทร ห้ามให้ช่างสวนเข้าแขกก่อนอนุญาต</t>
  </si>
  <si>
    <t>same owner B513 PM9097 **</t>
  </si>
  <si>
    <t>PM 9078**</t>
  </si>
  <si>
    <t>whatsapp B623 / +7 913 995-31-81</t>
  </si>
  <si>
    <t xml:space="preserve"> GDN 1 time/ month only guest not allow many time</t>
  </si>
  <si>
    <t>polina.gurova@gmail.com, paotw@yandex.com/*+79091580679, +7968 822-62-19</t>
  </si>
  <si>
    <t>ไม่มีต้นไม้ ถ้าคนสวนจำเป็นต้องเข้า สามารถเข้าใด้ไม่มีแขก</t>
  </si>
  <si>
    <t>+66 95 269 9666</t>
  </si>
  <si>
    <t>DEC</t>
  </si>
  <si>
    <t>NOV</t>
  </si>
  <si>
    <t>OCT</t>
  </si>
  <si>
    <t>SEP</t>
  </si>
  <si>
    <t>AUG</t>
  </si>
  <si>
    <t>JUL</t>
  </si>
  <si>
    <t>JUN</t>
  </si>
  <si>
    <t>TOTAL</t>
  </si>
  <si>
    <t>UNIT NO.</t>
  </si>
  <si>
    <t>Remark:</t>
  </si>
  <si>
    <t>PM</t>
  </si>
  <si>
    <t>Amount</t>
  </si>
  <si>
    <t>Period Check - 2024</t>
  </si>
  <si>
    <t>Deposit left</t>
  </si>
  <si>
    <t>MAY</t>
  </si>
  <si>
    <t>Ilichev Boris</t>
  </si>
  <si>
    <t>Perelygin Ivan</t>
  </si>
  <si>
    <t>Period Check - 2025</t>
  </si>
  <si>
    <t>JAN</t>
  </si>
  <si>
    <t>FEB</t>
  </si>
  <si>
    <t>MAR</t>
  </si>
  <si>
    <t>APR</t>
  </si>
  <si>
    <t>C/O</t>
  </si>
  <si>
    <t>С507</t>
  </si>
  <si>
    <t>Move to 9078</t>
  </si>
  <si>
    <t>Darana Kangozhina</t>
  </si>
  <si>
    <t>B510,B512, C518</t>
  </si>
  <si>
    <t>C612 -C614</t>
  </si>
  <si>
    <t>มัดจำหมด C/O Pm นี้ ใด้เลย</t>
  </si>
  <si>
    <r>
      <t>Bikosja@mail.ru /a7303n@yahoo.com  /</t>
    </r>
    <r>
      <rPr>
        <b/>
        <sz val="16"/>
        <color theme="1"/>
        <rFont val="Times New Roman"/>
        <family val="1"/>
      </rPr>
      <t xml:space="preserve"> **+7 702 999 1600</t>
    </r>
    <r>
      <rPr>
        <sz val="16"/>
        <color theme="1"/>
        <rFont val="Times New Roman"/>
        <family val="1"/>
      </rPr>
      <t xml:space="preserve"> /
+7 701 766 8866"</t>
    </r>
  </si>
  <si>
    <t>Irina Makarova</t>
  </si>
  <si>
    <t>C705</t>
  </si>
  <si>
    <t>123-424@mail.ru / 79636866493</t>
  </si>
  <si>
    <t xml:space="preserve">Mr. Valery Ivanov </t>
  </si>
  <si>
    <t>147/231</t>
  </si>
  <si>
    <r>
      <t>progres97@gmail.com, 6054170@
 gmail.com /</t>
    </r>
    <r>
      <rPr>
        <b/>
        <u/>
        <sz val="16"/>
        <color rgb="FF000000"/>
        <rFont val="Times New Roman"/>
        <family val="1"/>
      </rPr>
      <t>+971585588968</t>
    </r>
  </si>
  <si>
    <t>PM 9093</t>
  </si>
  <si>
    <t>PM9093</t>
  </si>
  <si>
    <t>+66 82 418 6142</t>
  </si>
  <si>
    <t>Kn.Darin</t>
  </si>
  <si>
    <t>B501</t>
  </si>
  <si>
    <t>147/77</t>
  </si>
  <si>
    <t>Mr.Luca Calore</t>
  </si>
  <si>
    <t>Agent +66 95 257 1510</t>
  </si>
  <si>
    <t>coating.consultancy.ltd@gmail.com / +393385782250 / +66952571510 agent **</t>
  </si>
  <si>
    <t>Move to Rental pool on 1/08/2025</t>
  </si>
  <si>
    <t xml:space="preserve">Move to rental pool on 1/08/2025 </t>
  </si>
  <si>
    <t>Will move to Rental on 15/08/25 Utilities untill 14/08/25</t>
  </si>
  <si>
    <r>
      <t>send message to this phone</t>
    </r>
    <r>
      <rPr>
        <b/>
        <sz val="16"/>
        <color theme="1"/>
        <rFont val="Times New Roman"/>
        <family val="1"/>
      </rPr>
      <t xml:space="preserve"> ** +380 99 098 8292</t>
    </r>
  </si>
  <si>
    <t>in Aug put PM 9092</t>
  </si>
  <si>
    <t>Moved to rental pool in Aug 1st</t>
  </si>
  <si>
    <t>11/08/2025 cash</t>
  </si>
  <si>
    <t>PM 9080</t>
  </si>
  <si>
    <t>+66 82 736 2191</t>
  </si>
  <si>
    <t xml:space="preserve"> +66 82 736 2191 - agent WhatsApp</t>
  </si>
  <si>
    <t>PM  9097</t>
  </si>
  <si>
    <t>PM 9097</t>
  </si>
  <si>
    <t>PM9097</t>
  </si>
  <si>
    <t>ELENA VERTEBA</t>
  </si>
  <si>
    <t>PM 9091</t>
  </si>
  <si>
    <t>Anna Kovalenko</t>
  </si>
  <si>
    <t>PM 9090</t>
  </si>
  <si>
    <t>เงินหมด ลบใด้</t>
  </si>
  <si>
    <t>Kseniia Gorbunova &lt;welcome.capital.pro@gmail.com&gt; send Invoice to this E-mail / +6691 035 9917 Mikhail</t>
  </si>
  <si>
    <t>YEAR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</si>
</sst>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 mmmm\ yyyy"/>
    <numFmt numFmtId="165" formatCode="mmm\-yyyy"/>
    <numFmt numFmtId="166" formatCode="mm/yyyy"/>
    <numFmt numFmtId="167" formatCode="m/yyyy"/>
    <numFmt numFmtId="168" formatCode="_-* #,##0.00_-;\-* #,##0.00_-;_-* &quot;-&quot;??_-;_-@"/>
    <numFmt numFmtId="169" formatCode="d&quot;-&quot;mmm"/>
    <numFmt numFmtId="170" formatCode="mm/dd/yyyy"/>
  </numFmts>
  <fonts count="114">
    <font>
      <sz val="10"/>
      <color rgb="FF000000"/>
      <name val="Arial"/>
      <charset val="134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0"/>
      <name val="Arial"/>
      <family val="2"/>
    </font>
    <font>
      <sz val="14"/>
      <color rgb="FF000000"/>
      <name val="Times New Roman"/>
      <family val="1"/>
    </font>
    <font>
      <sz val="14"/>
      <color rgb="FF212529"/>
      <name val="Times New Roman"/>
      <family val="1"/>
    </font>
    <font>
      <sz val="10"/>
      <color rgb="FF000000"/>
      <name val="Arial"/>
      <family val="2"/>
      <scheme val="minor"/>
    </font>
    <font>
      <b/>
      <sz val="35"/>
      <color theme="1"/>
      <name val="&quot;Angsana New&quot;"/>
      <charset val="134"/>
    </font>
    <font>
      <sz val="11"/>
      <color theme="1"/>
      <name val="Tahoma"/>
      <family val="2"/>
    </font>
    <font>
      <b/>
      <sz val="25"/>
      <color theme="1"/>
      <name val="&quot;Angsana New&quot;"/>
      <charset val="134"/>
    </font>
    <font>
      <b/>
      <sz val="14"/>
      <color theme="1"/>
      <name val="&quot;Times New Roman&quot;"/>
      <charset val="134"/>
    </font>
    <font>
      <b/>
      <sz val="13"/>
      <color theme="1"/>
      <name val="&quot;Times New Roman&quot;"/>
      <charset val="134"/>
    </font>
    <font>
      <sz val="18"/>
      <color theme="1"/>
      <name val="&quot;Angsana New&quot;"/>
      <charset val="134"/>
    </font>
    <font>
      <sz val="14"/>
      <color theme="1"/>
      <name val="&quot;Times New Roman&quot;"/>
      <charset val="134"/>
    </font>
    <font>
      <sz val="12"/>
      <color rgb="FF000000"/>
      <name val="Arial"/>
      <family val="2"/>
    </font>
    <font>
      <u/>
      <sz val="11"/>
      <color rgb="FF000000"/>
      <name val="Arial"/>
      <family val="2"/>
    </font>
    <font>
      <sz val="13"/>
      <color theme="1"/>
      <name val="Times New Roman"/>
      <family val="1"/>
    </font>
    <font>
      <sz val="17"/>
      <color theme="1"/>
      <name val="Angsana New"/>
      <family val="1"/>
    </font>
    <font>
      <u/>
      <sz val="14"/>
      <color rgb="FF000000"/>
      <name val="Times New Roman"/>
      <family val="1"/>
    </font>
    <font>
      <sz val="17"/>
      <color theme="1"/>
      <name val="&quot;Angsana New&quot;"/>
      <charset val="134"/>
    </font>
    <font>
      <sz val="25"/>
      <color theme="1"/>
      <name val="Tahoma"/>
      <family val="2"/>
    </font>
    <font>
      <u/>
      <sz val="11"/>
      <color rgb="FF0000FF"/>
      <name val="Tahoma"/>
      <family val="2"/>
    </font>
    <font>
      <b/>
      <sz val="11"/>
      <color theme="1"/>
      <name val="&quot;Times New Roman&quot;"/>
      <charset val="134"/>
    </font>
    <font>
      <sz val="18"/>
      <color theme="1"/>
      <name val="Angsana New"/>
      <family val="1"/>
    </font>
    <font>
      <b/>
      <sz val="18"/>
      <color theme="1"/>
      <name val="&quot;Angsana New&quot;"/>
      <charset val="134"/>
    </font>
    <font>
      <sz val="18"/>
      <color rgb="FF000000"/>
      <name val="Angsana New"/>
      <family val="1"/>
    </font>
    <font>
      <sz val="10"/>
      <color theme="1"/>
      <name val="Arial"/>
      <family val="2"/>
      <scheme val="minor"/>
    </font>
    <font>
      <b/>
      <sz val="2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rgb="FF000000"/>
      <name val="&quot;Angsana New&quot;"/>
      <charset val="134"/>
    </font>
    <font>
      <sz val="22"/>
      <color theme="1"/>
      <name val="Angsana New"/>
      <family val="1"/>
    </font>
    <font>
      <sz val="11"/>
      <color rgb="FFCC0000"/>
      <name val="Tahoma"/>
      <family val="2"/>
    </font>
    <font>
      <b/>
      <sz val="18"/>
      <color rgb="FF000000"/>
      <name val="Angsana New"/>
      <family val="1"/>
    </font>
    <font>
      <b/>
      <sz val="17"/>
      <color rgb="FF000000"/>
      <name val="Angsana New"/>
      <family val="1"/>
    </font>
    <font>
      <sz val="11"/>
      <color rgb="FFFF0000"/>
      <name val="Tahoma"/>
      <family val="2"/>
    </font>
    <font>
      <sz val="11"/>
      <color rgb="FF000000"/>
      <name val="Tahoma"/>
      <family val="2"/>
    </font>
    <font>
      <b/>
      <sz val="11"/>
      <color rgb="FFFF0000"/>
      <name val="Tahoma"/>
      <family val="2"/>
    </font>
    <font>
      <b/>
      <sz val="17"/>
      <color rgb="FF000000"/>
      <name val="&quot;Angsana New&quot;"/>
      <charset val="134"/>
    </font>
    <font>
      <sz val="25"/>
      <color theme="1"/>
      <name val="Angsana New"/>
      <family val="1"/>
    </font>
    <font>
      <b/>
      <sz val="12"/>
      <color rgb="FF000000"/>
      <name val="Tahoma"/>
      <family val="2"/>
    </font>
    <font>
      <sz val="10"/>
      <color rgb="FFFF0000"/>
      <name val="Arial"/>
      <family val="2"/>
      <scheme val="minor"/>
    </font>
    <font>
      <sz val="25"/>
      <color theme="1"/>
      <name val="Arial"/>
      <family val="2"/>
      <scheme val="minor"/>
    </font>
    <font>
      <sz val="20"/>
      <color rgb="FF000000"/>
      <name val="&quot;Angsana New&quot;"/>
      <charset val="134"/>
    </font>
    <font>
      <sz val="20"/>
      <color rgb="FF1F1F1F"/>
      <name val="Angsana New"/>
      <family val="1"/>
    </font>
    <font>
      <u/>
      <sz val="19"/>
      <color rgb="FF000000"/>
      <name val="Angsana New"/>
      <family val="1"/>
    </font>
    <font>
      <u/>
      <sz val="14"/>
      <color theme="1"/>
      <name val="&quot;Times New Roman&quot;"/>
      <charset val="134"/>
    </font>
    <font>
      <u/>
      <sz val="14"/>
      <color rgb="FF000000"/>
      <name val="&quot;Times New Roman&quot;"/>
      <charset val="134"/>
    </font>
    <font>
      <sz val="17"/>
      <color rgb="FF222222"/>
      <name val="&quot;Angsana New&quot;"/>
      <charset val="134"/>
    </font>
    <font>
      <sz val="17"/>
      <color rgb="FF000000"/>
      <name val="Angsana New"/>
      <family val="1"/>
    </font>
    <font>
      <sz val="11"/>
      <color theme="1"/>
      <name val="&quot;Times New Roman&quot;"/>
      <charset val="134"/>
    </font>
    <font>
      <u/>
      <sz val="14"/>
      <color rgb="FF0000FF"/>
      <name val="&quot;Times New Roman&quot;"/>
      <charset val="134"/>
    </font>
    <font>
      <sz val="11"/>
      <color theme="1"/>
      <name val="Arial"/>
      <family val="2"/>
    </font>
    <font>
      <sz val="18"/>
      <color rgb="FFFFFFFF"/>
      <name val="&quot;Angsana New&quot;"/>
      <charset val="134"/>
    </font>
    <font>
      <sz val="17"/>
      <color rgb="FFFFFFFF"/>
      <name val="&quot;Angsana New&quot;"/>
      <charset val="134"/>
    </font>
    <font>
      <sz val="17"/>
      <color rgb="FFFFFFFF"/>
      <name val="Angsana New"/>
      <family val="1"/>
    </font>
    <font>
      <b/>
      <sz val="22"/>
      <color theme="1"/>
      <name val="Angsana New"/>
      <family val="1"/>
    </font>
    <font>
      <b/>
      <sz val="25"/>
      <color theme="1"/>
      <name val="Arial"/>
      <family val="2"/>
      <scheme val="minor"/>
    </font>
    <font>
      <b/>
      <sz val="25"/>
      <color rgb="FF000000"/>
      <name val="Arial"/>
      <family val="2"/>
      <scheme val="minor"/>
    </font>
    <font>
      <sz val="11"/>
      <color rgb="FFFFFFFF"/>
      <name val="Tahoma"/>
      <family val="2"/>
    </font>
    <font>
      <sz val="16"/>
      <color rgb="FF000000"/>
      <name val="Times New Roman"/>
      <family val="1"/>
    </font>
    <font>
      <b/>
      <sz val="16"/>
      <color theme="1"/>
      <name val="Times New Roman"/>
      <family val="1"/>
    </font>
    <font>
      <sz val="16"/>
      <name val="Times New Roman"/>
      <family val="1"/>
    </font>
    <font>
      <sz val="16"/>
      <color theme="1"/>
      <name val="Times New Roman"/>
      <family val="1"/>
    </font>
    <font>
      <u/>
      <sz val="10"/>
      <color theme="10"/>
      <name val="Arial"/>
      <family val="2"/>
      <scheme val="minor"/>
    </font>
    <font>
      <u/>
      <sz val="16"/>
      <color rgb="FF000000"/>
      <name val="Times New Roman"/>
      <family val="1"/>
    </font>
    <font>
      <sz val="16"/>
      <color rgb="FF1F1F1F"/>
      <name val="Times New Roman"/>
      <family val="1"/>
    </font>
    <font>
      <u/>
      <sz val="16"/>
      <color rgb="FF0563C1"/>
      <name val="Times New Roman"/>
      <family val="1"/>
    </font>
    <font>
      <sz val="16"/>
      <color rgb="FF222222"/>
      <name val="Times New Roman"/>
      <family val="1"/>
    </font>
    <font>
      <b/>
      <sz val="16"/>
      <color rgb="FF000000"/>
      <name val="Times New Roman"/>
      <family val="1"/>
    </font>
    <font>
      <i/>
      <sz val="16"/>
      <color theme="1"/>
      <name val="Times New Roman"/>
      <family val="1"/>
    </font>
    <font>
      <i/>
      <sz val="16"/>
      <color rgb="FF000000"/>
      <name val="Times New Roman"/>
      <family val="1"/>
    </font>
    <font>
      <sz val="16"/>
      <color rgb="FFFF0000"/>
      <name val="Times New Roman"/>
      <family val="1"/>
    </font>
    <font>
      <b/>
      <i/>
      <sz val="16"/>
      <color theme="1"/>
      <name val="Times New Roman"/>
      <family val="1"/>
    </font>
    <font>
      <sz val="16"/>
      <color theme="5"/>
      <name val="Times New Roman"/>
      <family val="1"/>
    </font>
    <font>
      <sz val="16"/>
      <color rgb="FF212529"/>
      <name val="Times New Roman"/>
      <family val="1"/>
    </font>
    <font>
      <u/>
      <sz val="16"/>
      <color theme="1"/>
      <name val="Times New Roman"/>
      <family val="1"/>
    </font>
    <font>
      <sz val="18"/>
      <color rgb="FF000000"/>
      <name val="&quot;Angsana New&quot;"/>
      <charset val="134"/>
    </font>
    <font>
      <sz val="14"/>
      <color rgb="FF1F1F1F"/>
      <name val="Times New Roman"/>
      <family val="1"/>
    </font>
    <font>
      <u/>
      <sz val="14"/>
      <color rgb="FF0563C1"/>
      <name val="Times New Roman"/>
      <family val="1"/>
    </font>
    <font>
      <sz val="14"/>
      <color rgb="FF222222"/>
      <name val="Times New Roman"/>
      <family val="1"/>
    </font>
    <font>
      <u/>
      <sz val="14"/>
      <color theme="1"/>
      <name val="Times New Roman"/>
      <family val="1"/>
    </font>
    <font>
      <i/>
      <sz val="11"/>
      <color theme="1"/>
      <name val="Tahoma"/>
      <family val="2"/>
    </font>
    <font>
      <sz val="11"/>
      <color rgb="FF000000"/>
      <name val="Docs-Tahoma"/>
      <charset val="134"/>
    </font>
    <font>
      <sz val="10"/>
      <color rgb="FF212529"/>
      <name val="-apple-system"/>
      <charset val="134"/>
    </font>
    <font>
      <sz val="10"/>
      <color rgb="FF000000"/>
      <name val="Arial"/>
      <family val="2"/>
    </font>
    <font>
      <sz val="10"/>
      <color theme="1"/>
      <name val="Tahoma"/>
      <family val="2"/>
    </font>
    <font>
      <sz val="14"/>
      <color rgb="FF000000"/>
      <name val="&quot;Times New Roman&quot;"/>
      <charset val="134"/>
    </font>
    <font>
      <strike/>
      <sz val="17"/>
      <color theme="1"/>
      <name val="Angsana New"/>
      <family val="1"/>
    </font>
    <font>
      <strike/>
      <sz val="14"/>
      <color theme="1"/>
      <name val="Times New Roman"/>
      <family val="1"/>
    </font>
    <font>
      <sz val="17"/>
      <color rgb="FF1F1F1F"/>
      <name val="&quot;Angsana New&quot;"/>
      <charset val="134"/>
    </font>
    <font>
      <u/>
      <sz val="14"/>
      <color rgb="FF0563C1"/>
      <name val="&quot;Times New Roman&quot;"/>
      <charset val="134"/>
    </font>
    <font>
      <b/>
      <sz val="11"/>
      <color theme="1"/>
      <name val="Tahoma"/>
      <family val="2"/>
    </font>
    <font>
      <b/>
      <sz val="20"/>
      <color theme="1"/>
      <name val="Calibri"/>
      <family val="2"/>
    </font>
    <font>
      <b/>
      <sz val="14"/>
      <color theme="1"/>
      <name val="Calibri"/>
      <family val="2"/>
    </font>
    <font>
      <b/>
      <sz val="8"/>
      <color theme="1"/>
      <name val="Calibri"/>
      <family val="2"/>
    </font>
    <font>
      <sz val="16"/>
      <color theme="1"/>
      <name val="&quot;Angsana New&quot;"/>
      <charset val="134"/>
    </font>
    <font>
      <u/>
      <sz val="16"/>
      <color rgb="FF0000FF"/>
      <name val="&quot;Angsana New&quot;"/>
      <charset val="134"/>
    </font>
    <font>
      <u/>
      <sz val="17"/>
      <color rgb="FF0000FF"/>
      <name val="&quot;Angsana New&quot;"/>
      <charset val="134"/>
    </font>
    <font>
      <sz val="11"/>
      <color theme="1"/>
      <name val="Calibri"/>
      <family val="2"/>
    </font>
    <font>
      <b/>
      <sz val="17"/>
      <color theme="1"/>
      <name val="&quot;Angsana New&quot;"/>
      <charset val="134"/>
    </font>
    <font>
      <u/>
      <sz val="11"/>
      <color rgb="FF0000FF"/>
      <name val="Calibri"/>
      <family val="2"/>
    </font>
    <font>
      <b/>
      <sz val="20"/>
      <color theme="1"/>
      <name val="&quot;Angsana New&quot;"/>
      <charset val="134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sz val="11"/>
      <color theme="1"/>
      <name val="&quot;Angsana New&quot;"/>
      <charset val="134"/>
    </font>
    <font>
      <b/>
      <sz val="16"/>
      <color theme="1"/>
      <name val="&quot;Angsana New&quot;"/>
      <charset val="134"/>
    </font>
    <font>
      <b/>
      <u/>
      <sz val="10"/>
      <color theme="10"/>
      <name val="Arial"/>
      <family val="2"/>
      <scheme val="minor"/>
    </font>
    <font>
      <b/>
      <sz val="11"/>
      <color rgb="FF000000"/>
      <name val="Tahoma"/>
      <family val="2"/>
    </font>
    <font>
      <sz val="12"/>
      <color theme="1"/>
      <name val="Arial"/>
      <family val="2"/>
    </font>
    <font>
      <u/>
      <sz val="14"/>
      <name val="&quot;Times New Roman&quot;"/>
      <charset val="134"/>
    </font>
    <font>
      <b/>
      <sz val="12"/>
      <color theme="1"/>
      <name val="Times New Roman"/>
      <family val="1"/>
    </font>
    <font>
      <b/>
      <u/>
      <sz val="16"/>
      <color rgb="FF000000"/>
      <name val="Times New Roman"/>
      <family val="1"/>
    </font>
    <font>
      <b/>
      <sz val="16"/>
      <color rgb="FFFF0000"/>
      <name val="Times New Roman"/>
      <family val="1"/>
    </font>
  </fonts>
  <fills count="9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000000"/>
        <bgColor rgb="FF000000"/>
      </patternFill>
    </fill>
    <fill>
      <patternFill patternType="solid">
        <fgColor rgb="FFB7B7B7"/>
        <bgColor rgb="FFB7B7B7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rgb="FFBDD7EE"/>
        <bgColor rgb="FFBDD7EE"/>
      </patternFill>
    </fill>
    <fill>
      <patternFill patternType="solid">
        <fgColor rgb="FFAEAAAA"/>
        <bgColor rgb="FFAEAAAA"/>
      </patternFill>
    </fill>
    <fill>
      <patternFill patternType="solid">
        <fgColor rgb="FFC6E0B4"/>
        <bgColor rgb="FFC6E0B4"/>
      </patternFill>
    </fill>
    <fill>
      <patternFill patternType="solid">
        <fgColor rgb="FFFF9900"/>
        <bgColor rgb="FFFF9900"/>
      </patternFill>
    </fill>
    <fill>
      <patternFill patternType="solid">
        <fgColor rgb="FFDDEBF7"/>
        <bgColor rgb="FFDDEBF7"/>
      </patternFill>
    </fill>
    <fill>
      <patternFill patternType="solid">
        <fgColor rgb="FFF2F2F2"/>
        <bgColor rgb="FFF2F2F2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6AA84F"/>
      </patternFill>
    </fill>
    <fill>
      <patternFill patternType="solid">
        <fgColor rgb="FFFFFF00"/>
        <bgColor rgb="FFFFFF00"/>
      </patternFill>
    </fill>
    <fill>
      <patternFill patternType="solid">
        <fgColor rgb="FFF9CB9C"/>
        <bgColor rgb="FFF9CB9C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5117038483843"/>
        <bgColor rgb="FFFFF2CC"/>
      </patternFill>
    </fill>
    <fill>
      <patternFill patternType="solid">
        <fgColor theme="0"/>
        <bgColor rgb="FFFFFFFF"/>
      </patternFill>
    </fill>
    <fill>
      <patternFill patternType="solid">
        <fgColor theme="6" tint="0.79995117038483843"/>
        <bgColor rgb="FFFF0000"/>
      </patternFill>
    </fill>
    <fill>
      <patternFill patternType="solid">
        <fgColor theme="0"/>
        <bgColor rgb="FFFF0000"/>
      </patternFill>
    </fill>
    <fill>
      <patternFill patternType="solid">
        <fgColor theme="6" tint="0.79995117038483843"/>
        <bgColor rgb="FFEA9999"/>
      </patternFill>
    </fill>
    <fill>
      <patternFill patternType="solid">
        <fgColor theme="0"/>
        <bgColor rgb="FFEA9999"/>
      </patternFill>
    </fill>
    <fill>
      <patternFill patternType="solid">
        <fgColor theme="6" tint="0.79995117038483843"/>
        <bgColor rgb="FFF4CCCC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4" tint="0.79995117038483843"/>
        <bgColor rgb="FFFFF2CC"/>
      </patternFill>
    </fill>
    <fill>
      <patternFill patternType="solid">
        <fgColor theme="4" tint="0.79995117038483843"/>
        <bgColor rgb="FFDDEBF7"/>
      </patternFill>
    </fill>
    <fill>
      <patternFill patternType="solid">
        <fgColor theme="6" tint="0.79995117038483843"/>
        <bgColor rgb="FFDDEBF7"/>
      </patternFill>
    </fill>
    <fill>
      <patternFill patternType="solid">
        <fgColor theme="6" tint="0.79995117038483843"/>
        <bgColor rgb="FFF2F2F2"/>
      </patternFill>
    </fill>
    <fill>
      <patternFill patternType="solid">
        <fgColor theme="4" tint="0.79995117038483843"/>
        <bgColor rgb="FFFF0000"/>
      </patternFill>
    </fill>
    <fill>
      <patternFill patternType="solid">
        <fgColor theme="4" tint="0.79995117038483843"/>
        <bgColor rgb="FFEA9999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59999389629810485"/>
        <bgColor rgb="FFC6E0B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FF0000"/>
      </patternFill>
    </fill>
    <fill>
      <patternFill patternType="solid">
        <fgColor theme="7" tint="0.59999389629810485"/>
        <bgColor rgb="FFEA9999"/>
      </patternFill>
    </fill>
    <fill>
      <patternFill patternType="solid">
        <fgColor theme="6" tint="0.79995117038483843"/>
        <bgColor rgb="FFFFFFFF"/>
      </patternFill>
    </fill>
    <fill>
      <patternFill patternType="solid">
        <fgColor theme="5" tint="0.79995117038483843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FF0000"/>
        <bgColor rgb="FFFFF2CC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DDEBF7"/>
      </patternFill>
    </fill>
    <fill>
      <patternFill patternType="solid">
        <fgColor rgb="FFFF0000"/>
        <bgColor theme="0"/>
      </patternFill>
    </fill>
    <fill>
      <patternFill patternType="solid">
        <fgColor rgb="FFFF0000"/>
        <bgColor rgb="FFF2F2F2"/>
      </patternFill>
    </fill>
    <fill>
      <patternFill patternType="solid">
        <fgColor rgb="FFFF0000"/>
        <bgColor rgb="FFC6E0B4"/>
      </patternFill>
    </fill>
    <fill>
      <patternFill patternType="solid">
        <fgColor rgb="FFFFFF00"/>
        <bgColor rgb="FFFFFFFF"/>
      </patternFill>
    </fill>
    <fill>
      <patternFill patternType="solid">
        <fgColor theme="6" tint="0.79995117038483843"/>
        <bgColor theme="0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rgb="FFFFF2CC"/>
      </patternFill>
    </fill>
    <fill>
      <patternFill patternType="solid">
        <fgColor rgb="FFC00000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00000"/>
        <bgColor rgb="FFDDEBF7"/>
      </patternFill>
    </fill>
    <fill>
      <patternFill patternType="solid">
        <fgColor rgb="FFC00000"/>
        <bgColor rgb="FFF2F2F2"/>
      </patternFill>
    </fill>
    <fill>
      <patternFill patternType="solid">
        <fgColor rgb="FFC00000"/>
        <bgColor rgb="FFFF0000"/>
      </patternFill>
    </fill>
    <fill>
      <patternFill patternType="solid">
        <fgColor rgb="FFC00000"/>
        <bgColor rgb="FFC6E0B4"/>
      </patternFill>
    </fill>
    <fill>
      <patternFill patternType="solid">
        <fgColor theme="7" tint="0.79995117038483843"/>
        <bgColor rgb="FFFF0000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4506668294322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FFF00"/>
        <bgColor rgb="FFFFF2CC"/>
      </patternFill>
    </fill>
    <fill>
      <patternFill patternType="solid">
        <fgColor rgb="FFFFFF00"/>
        <bgColor rgb="FFDDEBF7"/>
      </patternFill>
    </fill>
    <fill>
      <patternFill patternType="solid">
        <fgColor rgb="FFFFFF00"/>
        <bgColor rgb="FFFF0000"/>
      </patternFill>
    </fill>
    <fill>
      <patternFill patternType="solid">
        <fgColor theme="0"/>
        <bgColor rgb="FFF2F2F2"/>
      </patternFill>
    </fill>
    <fill>
      <patternFill patternType="solid">
        <fgColor theme="7" tint="0.79995117038483843"/>
        <bgColor rgb="FFC6E0B4"/>
      </patternFill>
    </fill>
    <fill>
      <patternFill patternType="solid">
        <fgColor rgb="FFFFFF00"/>
        <bgColor rgb="FFF2F2F2"/>
      </patternFill>
    </fill>
    <fill>
      <patternFill patternType="solid">
        <fgColor rgb="FFFFFF00"/>
        <bgColor rgb="FFC6E0B4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  <fill>
      <patternFill patternType="solid">
        <fgColor rgb="FFC5E0B3"/>
        <bgColor rgb="FFC5E0B3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rgb="FFFFF2C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rgb="FFFF00FF"/>
      </patternFill>
    </fill>
    <fill>
      <patternFill patternType="solid">
        <fgColor theme="8" tint="0.59999389629810485"/>
        <bgColor rgb="FF6AA84F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6AA84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FF0000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rgb="FFFF0000"/>
      </patternFill>
    </fill>
    <fill>
      <patternFill patternType="solid">
        <fgColor theme="6" tint="0.39997558519241921"/>
        <bgColor rgb="FFF6B26B"/>
      </patternFill>
    </fill>
    <fill>
      <patternFill patternType="solid">
        <fgColor theme="7"/>
        <bgColor rgb="FFF9CB9C"/>
      </patternFill>
    </fill>
    <fill>
      <patternFill patternType="solid">
        <fgColor theme="7" tint="0.59999389629810485"/>
        <bgColor rgb="FFFFFFFF"/>
      </patternFill>
    </fill>
  </fills>
  <borders count="107">
    <border>
      <left/>
      <right/>
      <top/>
      <bottom/>
      <diagonal/>
    </border>
    <border>
      <left style="thin">
        <color rgb="FFC6E0B4"/>
      </left>
      <right style="thin">
        <color rgb="FFC6E0B4"/>
      </right>
      <top style="thin">
        <color rgb="FFC6E0B4"/>
      </top>
      <bottom/>
      <diagonal/>
    </border>
    <border>
      <left style="thin">
        <color rgb="FFC6E0B4"/>
      </left>
      <right style="thin">
        <color rgb="FFC6E0B4"/>
      </right>
      <top style="thin">
        <color rgb="FFC6E0B4"/>
      </top>
      <bottom style="thin">
        <color rgb="FFC6E0B4"/>
      </bottom>
      <diagonal/>
    </border>
    <border>
      <left style="thin">
        <color rgb="FFC6E0B4"/>
      </left>
      <right/>
      <top style="thin">
        <color rgb="FFC6E0B4"/>
      </top>
      <bottom style="thin">
        <color rgb="FFC6E0B4"/>
      </bottom>
      <diagonal/>
    </border>
    <border>
      <left/>
      <right style="thin">
        <color rgb="FFC6E0B4"/>
      </right>
      <top style="thin">
        <color rgb="FFC6E0B4"/>
      </top>
      <bottom style="thin">
        <color rgb="FFC6E0B4"/>
      </bottom>
      <diagonal/>
    </border>
    <border>
      <left style="thin">
        <color rgb="FFC6E0B4"/>
      </left>
      <right style="thin">
        <color rgb="FFC6E0B4"/>
      </right>
      <top/>
      <bottom style="thin">
        <color rgb="FFC6E0B4"/>
      </bottom>
      <diagonal/>
    </border>
    <border>
      <left style="thin">
        <color rgb="FFC6E0B4"/>
      </left>
      <right style="thin">
        <color rgb="FFC6E0B4"/>
      </right>
      <top style="thin">
        <color rgb="FFC6E0B4"/>
      </top>
      <bottom style="thin">
        <color rgb="FF92D050"/>
      </bottom>
      <diagonal/>
    </border>
    <border>
      <left style="thin">
        <color rgb="FFC6E0B4"/>
      </left>
      <right style="thin">
        <color rgb="FF92D050"/>
      </right>
      <top style="thin">
        <color rgb="FFC6E0B4"/>
      </top>
      <bottom style="thin">
        <color rgb="FF92D050"/>
      </bottom>
      <diagonal/>
    </border>
    <border>
      <left style="thin">
        <color rgb="FFC6E0B4"/>
      </left>
      <right style="thin">
        <color rgb="FF92D050"/>
      </right>
      <top/>
      <bottom style="thin">
        <color rgb="FFC6E0B4"/>
      </bottom>
      <diagonal/>
    </border>
    <border>
      <left style="thin">
        <color rgb="FF92D050"/>
      </left>
      <right style="thin">
        <color rgb="FF92D050"/>
      </right>
      <top style="thin">
        <color rgb="FFC6E0B4"/>
      </top>
      <bottom style="thin">
        <color rgb="FF92D05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C6E0B4"/>
      </bottom>
      <diagonal/>
    </border>
    <border>
      <left/>
      <right style="thin">
        <color rgb="FF92D050"/>
      </right>
      <top/>
      <bottom/>
      <diagonal/>
    </border>
    <border>
      <left style="thin">
        <color rgb="FFC6E0B4"/>
      </left>
      <right style="thin">
        <color rgb="FFC6E0B4"/>
      </right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C6E0B4"/>
      </top>
      <bottom style="thin">
        <color rgb="FF92D050"/>
      </bottom>
      <diagonal/>
    </border>
    <border>
      <left/>
      <right/>
      <top style="thin">
        <color rgb="FFC6E0B4"/>
      </top>
      <bottom style="thin">
        <color rgb="FF92D050"/>
      </bottom>
      <diagonal/>
    </border>
    <border>
      <left/>
      <right style="thin">
        <color rgb="FF92D050"/>
      </right>
      <top/>
      <bottom style="thin">
        <color rgb="FF92D050"/>
      </bottom>
      <diagonal/>
    </border>
    <border>
      <left/>
      <right/>
      <top style="thin">
        <color rgb="FF92D050"/>
      </top>
      <bottom style="thin">
        <color rgb="FF92D050"/>
      </bottom>
      <diagonal/>
    </border>
    <border>
      <left/>
      <right/>
      <top/>
      <bottom style="thin">
        <color rgb="FF92D05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rgb="FF92D050"/>
      </top>
      <bottom/>
      <diagonal/>
    </border>
    <border>
      <left style="thin">
        <color rgb="FF92D050"/>
      </left>
      <right/>
      <top style="thin">
        <color rgb="FF92D050"/>
      </top>
      <bottom/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/>
      <diagonal/>
    </border>
    <border>
      <left style="thin">
        <color rgb="FF92D050"/>
      </left>
      <right style="thin">
        <color rgb="FF92D050"/>
      </right>
      <top/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/>
      <diagonal/>
    </border>
    <border>
      <left style="thin">
        <color rgb="FF92D050"/>
      </left>
      <right/>
      <top/>
      <bottom style="thin">
        <color rgb="FF92D050"/>
      </bottom>
      <diagonal/>
    </border>
    <border>
      <left/>
      <right style="thin">
        <color rgb="FF93C47D"/>
      </right>
      <top/>
      <bottom style="thin">
        <color rgb="FF93C47D"/>
      </bottom>
      <diagonal/>
    </border>
    <border>
      <left style="thin">
        <color rgb="FF92D050"/>
      </left>
      <right style="thin">
        <color rgb="FF92D050"/>
      </right>
      <top/>
      <bottom/>
      <diagonal/>
    </border>
    <border>
      <left style="thin">
        <color rgb="FFC6E0B4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/>
      <bottom style="thin">
        <color rgb="FF93C47D"/>
      </bottom>
      <diagonal/>
    </border>
    <border>
      <left style="thin">
        <color rgb="FF93C47D"/>
      </left>
      <right style="thin">
        <color rgb="FF93C47D"/>
      </right>
      <top/>
      <bottom/>
      <diagonal/>
    </border>
    <border>
      <left/>
      <right style="thin">
        <color rgb="FF93C47D"/>
      </right>
      <top/>
      <bottom/>
      <diagonal/>
    </border>
    <border>
      <left style="thin">
        <color rgb="FF93C47D"/>
      </left>
      <right style="thin">
        <color rgb="FF93C47D"/>
      </right>
      <top/>
      <bottom style="thin">
        <color rgb="FF93C47D"/>
      </bottom>
      <diagonal/>
    </border>
    <border>
      <left style="thin">
        <color rgb="FFB6D7A8"/>
      </left>
      <right style="thin">
        <color rgb="FFB6D7A8"/>
      </right>
      <top style="thin">
        <color rgb="FFB6D7A8"/>
      </top>
      <bottom style="thin">
        <color rgb="FFB6D7A8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38761D"/>
      </left>
      <right style="thin">
        <color rgb="FF38761D"/>
      </right>
      <top style="thin">
        <color rgb="FF38761D"/>
      </top>
      <bottom/>
      <diagonal/>
    </border>
    <border>
      <left style="thin">
        <color rgb="FF38761D"/>
      </left>
      <right style="thin">
        <color rgb="FF38761D"/>
      </right>
      <top/>
      <bottom style="thin">
        <color rgb="FF38761D"/>
      </bottom>
      <diagonal/>
    </border>
    <border>
      <left style="thin">
        <color rgb="FF38761D"/>
      </left>
      <right style="thin">
        <color rgb="FF38761D"/>
      </right>
      <top style="thin">
        <color rgb="FF38761D"/>
      </top>
      <bottom style="thin">
        <color rgb="FF38761D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38761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6D7A8"/>
      </left>
      <right style="thin">
        <color rgb="FFB6D7A8"/>
      </right>
      <top style="thin">
        <color rgb="FFB6D7A8"/>
      </top>
      <bottom/>
      <diagonal/>
    </border>
    <border>
      <left style="thin">
        <color rgb="FF93C47D"/>
      </left>
      <right style="thin">
        <color rgb="FFBFBFBF"/>
      </right>
      <top style="thin">
        <color rgb="FF92D050"/>
      </top>
      <bottom/>
      <diagonal/>
    </border>
    <border>
      <left style="thin">
        <color rgb="FF93C47D"/>
      </left>
      <right style="thin">
        <color rgb="FF93C47D"/>
      </right>
      <top style="thin">
        <color rgb="FF92D050"/>
      </top>
      <bottom style="thin">
        <color rgb="FF93C47D"/>
      </bottom>
      <diagonal/>
    </border>
    <border>
      <left style="thin">
        <color rgb="FF93C47D"/>
      </left>
      <right style="thin">
        <color rgb="FF92D050"/>
      </right>
      <top style="thin">
        <color rgb="FF93C47D"/>
      </top>
      <bottom style="thin">
        <color rgb="FF92D050"/>
      </bottom>
      <diagonal/>
    </border>
    <border>
      <left style="thin">
        <color rgb="FF93C47D"/>
      </left>
      <right style="thin">
        <color rgb="FF92D050"/>
      </right>
      <top/>
      <bottom/>
      <diagonal/>
    </border>
    <border>
      <left style="thin">
        <color rgb="FFB6D7A8"/>
      </left>
      <right style="thin">
        <color rgb="FF92D050"/>
      </right>
      <top style="thin">
        <color rgb="FFB6D7A8"/>
      </top>
      <bottom style="thin">
        <color rgb="FFB6D7A8"/>
      </bottom>
      <diagonal/>
    </border>
    <border>
      <left style="thin">
        <color rgb="FF93C47D"/>
      </left>
      <right style="thin">
        <color rgb="FFB6D7A8"/>
      </right>
      <top style="thin">
        <color rgb="FF93C47D"/>
      </top>
      <bottom style="thin">
        <color rgb="FF92D050"/>
      </bottom>
      <diagonal/>
    </border>
    <border>
      <left style="thin">
        <color rgb="FF93C47D"/>
      </left>
      <right style="thin">
        <color rgb="FF92D050"/>
      </right>
      <top style="thin">
        <color rgb="FF93C47D"/>
      </top>
      <bottom style="thin">
        <color rgb="FFB6D7A8"/>
      </bottom>
      <diagonal/>
    </border>
    <border>
      <left style="thin">
        <color rgb="FFB6D7A8"/>
      </left>
      <right style="thin">
        <color rgb="FFB6D7A8"/>
      </right>
      <top/>
      <bottom style="thin">
        <color rgb="FFB6D7A8"/>
      </bottom>
      <diagonal/>
    </border>
    <border>
      <left style="thin">
        <color rgb="FF93C47D"/>
      </left>
      <right style="thin">
        <color rgb="FFB6D7A8"/>
      </right>
      <top style="thin">
        <color rgb="FF92D050"/>
      </top>
      <bottom/>
      <diagonal/>
    </border>
    <border>
      <left style="thin">
        <color rgb="FF93C47D"/>
      </left>
      <right style="thin">
        <color rgb="FFB6D7A8"/>
      </right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B6D7A8"/>
      </top>
      <bottom/>
      <diagonal/>
    </border>
    <border>
      <left style="thin">
        <color rgb="FF93C47D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/>
      <bottom style="thin">
        <color rgb="FF93C47D"/>
      </bottom>
      <diagonal/>
    </border>
    <border>
      <left style="thin">
        <color rgb="FF93C47D"/>
      </left>
      <right/>
      <top style="thin">
        <color rgb="FF93C47D"/>
      </top>
      <bottom style="thin">
        <color rgb="FF92D050"/>
      </bottom>
      <diagonal/>
    </border>
    <border>
      <left style="thin">
        <color rgb="FF93C47D"/>
      </left>
      <right/>
      <top style="thin">
        <color rgb="FF92D050"/>
      </top>
      <bottom style="thin">
        <color rgb="FF92D050"/>
      </bottom>
      <diagonal/>
    </border>
    <border>
      <left style="thin">
        <color rgb="FF93C47D"/>
      </left>
      <right/>
      <top/>
      <bottom style="thin">
        <color rgb="FF92D050"/>
      </bottom>
      <diagonal/>
    </border>
    <border>
      <left style="thin">
        <color rgb="FF93C47D"/>
      </left>
      <right style="thin">
        <color rgb="FFB6D7A8"/>
      </right>
      <top style="thin">
        <color rgb="FF92D050"/>
      </top>
      <bottom style="thin">
        <color rgb="FFB6D7A8"/>
      </bottom>
      <diagonal/>
    </border>
    <border>
      <left style="thin">
        <color rgb="FFB6D7A8"/>
      </left>
      <right style="thin">
        <color rgb="FFB6D7A8"/>
      </right>
      <top style="thin">
        <color rgb="FF92D050"/>
      </top>
      <bottom style="thin">
        <color rgb="FF92D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3C47D"/>
      </left>
      <right style="thin">
        <color auto="1"/>
      </right>
      <top style="thin">
        <color rgb="FF93C47D"/>
      </top>
      <bottom style="thin">
        <color rgb="FF93C47D"/>
      </bottom>
      <diagonal/>
    </border>
    <border>
      <left style="thin">
        <color auto="1"/>
      </left>
      <right style="thin">
        <color rgb="FF38761D"/>
      </right>
      <top style="thin">
        <color rgb="FF38761D"/>
      </top>
      <bottom style="thin">
        <color rgb="FF38761D"/>
      </bottom>
      <diagonal/>
    </border>
    <border>
      <left style="thin">
        <color rgb="FF38761D"/>
      </left>
      <right/>
      <top style="thin">
        <color rgb="FF38761D"/>
      </top>
      <bottom style="thin">
        <color rgb="FF38761D"/>
      </bottom>
      <diagonal/>
    </border>
    <border>
      <left style="thin">
        <color auto="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38761D"/>
      </left>
      <right/>
      <top/>
      <bottom/>
      <diagonal/>
    </border>
    <border>
      <left style="thin">
        <color rgb="FF93C47D"/>
      </left>
      <right/>
      <top style="thin">
        <color rgb="FF92D050"/>
      </top>
      <bottom/>
      <diagonal/>
    </border>
    <border>
      <left/>
      <right style="thin">
        <color rgb="FF92D050"/>
      </right>
      <top style="thin">
        <color rgb="FF92D050"/>
      </top>
      <bottom style="thin">
        <color rgb="FFB6D7A8"/>
      </bottom>
      <diagonal/>
    </border>
    <border>
      <left/>
      <right style="thin">
        <color rgb="FF92D050"/>
      </right>
      <top/>
      <bottom style="thin">
        <color rgb="FFB6D7A8"/>
      </bottom>
      <diagonal/>
    </border>
    <border>
      <left style="thin">
        <color rgb="FF93C47D"/>
      </left>
      <right style="thin">
        <color rgb="FF92D050"/>
      </right>
      <top style="thin">
        <color rgb="FF93C47D"/>
      </top>
      <bottom/>
      <diagonal/>
    </border>
    <border>
      <left/>
      <right style="thin">
        <color rgb="FFB6D7A8"/>
      </right>
      <top style="thin">
        <color rgb="FFB6D7A8"/>
      </top>
      <bottom style="thin">
        <color rgb="FFB6D7A8"/>
      </bottom>
      <diagonal/>
    </border>
    <border>
      <left style="thin">
        <color rgb="FF93C47D"/>
      </left>
      <right style="thin">
        <color rgb="FF92D050"/>
      </right>
      <top/>
      <bottom style="thin">
        <color rgb="FF92D050"/>
      </bottom>
      <diagonal/>
    </border>
    <border>
      <left/>
      <right style="thin">
        <color rgb="FF92D050"/>
      </right>
      <top style="thin">
        <color rgb="FFB6D7A8"/>
      </top>
      <bottom style="thin">
        <color rgb="FFB6D7A8"/>
      </bottom>
      <diagonal/>
    </border>
    <border>
      <left/>
      <right style="thin">
        <color rgb="FF92D050"/>
      </right>
      <top style="thin">
        <color rgb="FF93C47D"/>
      </top>
      <bottom/>
      <diagonal/>
    </border>
    <border>
      <left style="thin">
        <color rgb="FF92D050"/>
      </left>
      <right style="thin">
        <color rgb="FF93C47D"/>
      </right>
      <top style="thin">
        <color rgb="FF93C47D"/>
      </top>
      <bottom style="thin">
        <color rgb="FF93C47D"/>
      </bottom>
      <diagonal/>
    </border>
    <border>
      <left/>
      <right style="thin">
        <color rgb="FFB6D7A8"/>
      </right>
      <top style="thin">
        <color rgb="FF92D050"/>
      </top>
      <bottom/>
      <diagonal/>
    </border>
    <border>
      <left style="thin">
        <color rgb="FFB6D7A8"/>
      </left>
      <right style="thin">
        <color rgb="FFB6D7A8"/>
      </right>
      <top/>
      <bottom/>
      <diagonal/>
    </border>
    <border>
      <left/>
      <right style="thin">
        <color rgb="FFB6D7A8"/>
      </right>
      <top style="thin">
        <color rgb="FF92D050"/>
      </top>
      <bottom style="thin">
        <color rgb="FF92D050"/>
      </bottom>
      <diagonal/>
    </border>
    <border>
      <left style="thin">
        <color rgb="FFB6D7A8"/>
      </left>
      <right style="thin">
        <color rgb="FF92D050"/>
      </right>
      <top style="thin">
        <color rgb="FF93C47D"/>
      </top>
      <bottom style="thin">
        <color rgb="FFB6D7A8"/>
      </bottom>
      <diagonal/>
    </border>
    <border>
      <left/>
      <right/>
      <top style="thin">
        <color rgb="FF93C47D"/>
      </top>
      <bottom style="thin">
        <color rgb="FF92D050"/>
      </bottom>
      <diagonal/>
    </border>
    <border>
      <left style="thin">
        <color rgb="FF93C47D"/>
      </left>
      <right style="thin">
        <color rgb="FF92D050"/>
      </right>
      <top/>
      <bottom style="thin">
        <color rgb="FF93C47D"/>
      </bottom>
      <diagonal/>
    </border>
    <border>
      <left/>
      <right style="thin">
        <color rgb="FF93C47D"/>
      </right>
      <top style="thin">
        <color rgb="FF92D050"/>
      </top>
      <bottom style="thin">
        <color rgb="FF93C47D"/>
      </bottom>
      <diagonal/>
    </border>
    <border>
      <left style="thin">
        <color rgb="FFB6D7A8"/>
      </left>
      <right style="thin">
        <color rgb="FFB6D7A8"/>
      </right>
      <top style="thin">
        <color rgb="FFB6D7A8"/>
      </top>
      <bottom style="thin">
        <color rgb="FF92D050"/>
      </bottom>
      <diagonal/>
    </border>
    <border>
      <left style="thin">
        <color rgb="FF93C47D"/>
      </left>
      <right style="thin">
        <color rgb="FF92D050"/>
      </right>
      <top style="thin">
        <color rgb="FF92D050"/>
      </top>
      <bottom style="thin">
        <color rgb="FFB6D7A8"/>
      </bottom>
      <diagonal/>
    </border>
    <border>
      <left style="thin">
        <color rgb="FF93C47D"/>
      </left>
      <right style="thin">
        <color rgb="FF92D050"/>
      </right>
      <top style="thin">
        <color rgb="FFB6D7A8"/>
      </top>
      <bottom style="thin">
        <color rgb="FFB6D7A8"/>
      </bottom>
      <diagonal/>
    </border>
    <border>
      <left/>
      <right style="thick">
        <color rgb="FF38761D"/>
      </right>
      <top/>
      <bottom/>
      <diagonal/>
    </border>
    <border>
      <left/>
      <right style="thick">
        <color rgb="FF38761D"/>
      </right>
      <top/>
      <bottom style="thick">
        <color rgb="FF38761D"/>
      </bottom>
      <diagonal/>
    </border>
    <border>
      <left style="thick">
        <color rgb="FF38761D"/>
      </left>
      <right style="thick">
        <color rgb="FF38761D"/>
      </right>
      <top/>
      <bottom/>
      <diagonal/>
    </border>
    <border>
      <left style="thick">
        <color rgb="FF38761D"/>
      </left>
      <right style="thick">
        <color rgb="FF38761D"/>
      </right>
      <top/>
      <bottom style="thick">
        <color rgb="FF38761D"/>
      </bottom>
      <diagonal/>
    </border>
    <border>
      <left/>
      <right style="thick">
        <color rgb="FF38761D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6AA84F"/>
      </right>
      <top/>
      <bottom/>
      <diagonal/>
    </border>
    <border>
      <left/>
      <right style="thin">
        <color rgb="FF6AA84F"/>
      </right>
      <top/>
      <bottom/>
      <diagonal/>
    </border>
    <border>
      <left/>
      <right/>
      <top/>
      <bottom style="thin">
        <color rgb="FF6AA84F"/>
      </bottom>
      <diagonal/>
    </border>
    <border>
      <left/>
      <right style="thin">
        <color rgb="FF000000"/>
      </right>
      <top/>
      <bottom style="thin">
        <color rgb="FF6AA84F"/>
      </bottom>
      <diagonal/>
    </border>
    <border>
      <left style="thin">
        <color rgb="FF000000"/>
      </left>
      <right style="thin">
        <color rgb="FF6AA84F"/>
      </right>
      <top/>
      <bottom style="thin">
        <color rgb="FF000000"/>
      </bottom>
      <diagonal/>
    </border>
    <border>
      <left/>
      <right style="thin">
        <color rgb="FF6AA84F"/>
      </right>
      <top/>
      <bottom style="thin">
        <color rgb="FF000000"/>
      </bottom>
      <diagonal/>
    </border>
    <border>
      <left/>
      <right style="thin">
        <color rgb="FF6AA84F"/>
      </right>
      <top/>
      <bottom style="thin">
        <color rgb="FF6AA84F"/>
      </bottom>
      <diagonal/>
    </border>
    <border>
      <left style="thin">
        <color rgb="FF38761D"/>
      </left>
      <right style="thin">
        <color theme="7" tint="-0.249977111117893"/>
      </right>
      <top style="thin">
        <color rgb="FF38761D"/>
      </top>
      <bottom style="thin">
        <color rgb="FF38761D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079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4" fontId="2" fillId="2" borderId="2" xfId="0" applyNumberFormat="1" applyFont="1" applyFill="1" applyBorder="1" applyAlignment="1">
      <alignment horizontal="center" vertical="center"/>
    </xf>
    <xf numFmtId="4" fontId="2" fillId="2" borderId="6" xfId="0" applyNumberFormat="1" applyFont="1" applyFill="1" applyBorder="1" applyAlignment="1">
      <alignment horizontal="center"/>
    </xf>
    <xf numFmtId="4" fontId="2" fillId="2" borderId="7" xfId="0" applyNumberFormat="1" applyFont="1" applyFill="1" applyBorder="1" applyAlignment="1">
      <alignment horizontal="center"/>
    </xf>
    <xf numFmtId="4" fontId="2" fillId="2" borderId="8" xfId="0" applyNumberFormat="1" applyFont="1" applyFill="1" applyBorder="1" applyAlignment="1">
      <alignment horizontal="center"/>
    </xf>
    <xf numFmtId="4" fontId="2" fillId="2" borderId="9" xfId="0" applyNumberFormat="1" applyFont="1" applyFill="1" applyBorder="1" applyAlignment="1">
      <alignment horizontal="center"/>
    </xf>
    <xf numFmtId="4" fontId="2" fillId="2" borderId="10" xfId="0" applyNumberFormat="1" applyFont="1" applyFill="1" applyBorder="1" applyAlignment="1">
      <alignment horizontal="center"/>
    </xf>
    <xf numFmtId="4" fontId="2" fillId="2" borderId="11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4" fontId="2" fillId="2" borderId="12" xfId="0" applyNumberFormat="1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4" fontId="2" fillId="2" borderId="14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3" fontId="2" fillId="2" borderId="17" xfId="0" applyNumberFormat="1" applyFont="1" applyFill="1" applyBorder="1" applyAlignment="1">
      <alignment horizontal="center" vertical="center"/>
    </xf>
    <xf numFmtId="4" fontId="2" fillId="2" borderId="18" xfId="0" applyNumberFormat="1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0" borderId="19" xfId="0" applyFont="1" applyBorder="1" applyAlignment="1">
      <alignment horizontal="center"/>
    </xf>
    <xf numFmtId="4" fontId="2" fillId="2" borderId="20" xfId="0" applyNumberFormat="1" applyFont="1" applyFill="1" applyBorder="1" applyAlignment="1">
      <alignment horizontal="center"/>
    </xf>
    <xf numFmtId="4" fontId="2" fillId="2" borderId="21" xfId="0" applyNumberFormat="1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3" fontId="2" fillId="2" borderId="22" xfId="0" applyNumberFormat="1" applyFont="1" applyFill="1" applyBorder="1" applyAlignment="1">
      <alignment horizontal="center"/>
    </xf>
    <xf numFmtId="4" fontId="2" fillId="2" borderId="23" xfId="0" applyNumberFormat="1" applyFont="1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3" fontId="2" fillId="2" borderId="16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4" fontId="2" fillId="2" borderId="22" xfId="0" applyNumberFormat="1" applyFont="1" applyFill="1" applyBorder="1" applyAlignment="1">
      <alignment horizontal="center"/>
    </xf>
    <xf numFmtId="0" fontId="2" fillId="0" borderId="21" xfId="0" applyFont="1" applyBorder="1" applyAlignment="1">
      <alignment horizontal="center"/>
    </xf>
    <xf numFmtId="4" fontId="2" fillId="0" borderId="21" xfId="0" applyNumberFormat="1" applyFont="1" applyBorder="1" applyAlignment="1">
      <alignment horizontal="center"/>
    </xf>
    <xf numFmtId="4" fontId="2" fillId="2" borderId="25" xfId="0" applyNumberFormat="1" applyFont="1" applyFill="1" applyBorder="1" applyAlignment="1">
      <alignment horizontal="center"/>
    </xf>
    <xf numFmtId="4" fontId="2" fillId="0" borderId="26" xfId="0" applyNumberFormat="1" applyFont="1" applyBorder="1" applyAlignment="1">
      <alignment horizontal="center"/>
    </xf>
    <xf numFmtId="0" fontId="5" fillId="2" borderId="0" xfId="0" applyFont="1" applyFill="1" applyAlignment="1">
      <alignment horizontal="center"/>
    </xf>
    <xf numFmtId="4" fontId="2" fillId="2" borderId="27" xfId="0" applyNumberFormat="1" applyFont="1" applyFill="1" applyBorder="1" applyAlignment="1">
      <alignment horizontal="center"/>
    </xf>
    <xf numFmtId="0" fontId="2" fillId="0" borderId="28" xfId="0" applyFont="1" applyBorder="1" applyAlignment="1">
      <alignment horizontal="center"/>
    </xf>
    <xf numFmtId="3" fontId="2" fillId="0" borderId="28" xfId="0" applyNumberFormat="1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3" fontId="2" fillId="0" borderId="22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4" fontId="2" fillId="0" borderId="22" xfId="0" applyNumberFormat="1" applyFont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0" borderId="29" xfId="0" applyFont="1" applyBorder="1" applyAlignment="1">
      <alignment horizontal="center"/>
    </xf>
    <xf numFmtId="4" fontId="2" fillId="2" borderId="29" xfId="0" applyNumberFormat="1" applyFont="1" applyFill="1" applyBorder="1" applyAlignment="1">
      <alignment horizontal="center"/>
    </xf>
    <xf numFmtId="0" fontId="6" fillId="0" borderId="0" xfId="0" applyFont="1"/>
    <xf numFmtId="4" fontId="2" fillId="2" borderId="15" xfId="0" applyNumberFormat="1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8" fillId="0" borderId="0" xfId="0" applyFont="1"/>
    <xf numFmtId="0" fontId="8" fillId="2" borderId="0" xfId="0" applyFont="1" applyFill="1"/>
    <xf numFmtId="0" fontId="9" fillId="0" borderId="30" xfId="0" applyFont="1" applyBorder="1" applyAlignment="1">
      <alignment horizontal="center"/>
    </xf>
    <xf numFmtId="0" fontId="8" fillId="0" borderId="30" xfId="0" applyFont="1" applyBorder="1"/>
    <xf numFmtId="0" fontId="8" fillId="2" borderId="30" xfId="0" applyFont="1" applyFill="1" applyBorder="1"/>
    <xf numFmtId="0" fontId="11" fillId="2" borderId="27" xfId="0" applyFont="1" applyFill="1" applyBorder="1" applyAlignment="1">
      <alignment horizontal="center"/>
    </xf>
    <xf numFmtId="0" fontId="12" fillId="3" borderId="33" xfId="0" applyFont="1" applyFill="1" applyBorder="1" applyAlignment="1">
      <alignment horizontal="center"/>
    </xf>
    <xf numFmtId="0" fontId="12" fillId="5" borderId="27" xfId="0" applyFont="1" applyFill="1" applyBorder="1" applyAlignment="1">
      <alignment horizontal="center"/>
    </xf>
    <xf numFmtId="0" fontId="13" fillId="2" borderId="27" xfId="0" applyFont="1" applyFill="1" applyBorder="1" applyAlignment="1">
      <alignment horizontal="center"/>
    </xf>
    <xf numFmtId="0" fontId="2" fillId="2" borderId="27" xfId="0" applyFont="1" applyFill="1" applyBorder="1"/>
    <xf numFmtId="0" fontId="2" fillId="0" borderId="27" xfId="0" applyFont="1" applyBorder="1"/>
    <xf numFmtId="164" fontId="12" fillId="0" borderId="27" xfId="0" applyNumberFormat="1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2" borderId="33" xfId="0" applyFont="1" applyFill="1" applyBorder="1" applyAlignment="1">
      <alignment horizontal="center"/>
    </xf>
    <xf numFmtId="0" fontId="14" fillId="0" borderId="34" xfId="0" applyFont="1" applyBorder="1" applyAlignment="1">
      <alignment horizontal="left"/>
    </xf>
    <xf numFmtId="0" fontId="15" fillId="0" borderId="35" xfId="0" applyFont="1" applyBorder="1" applyAlignment="1">
      <alignment horizontal="left"/>
    </xf>
    <xf numFmtId="0" fontId="16" fillId="0" borderId="27" xfId="0" applyFont="1" applyBorder="1"/>
    <xf numFmtId="164" fontId="12" fillId="6" borderId="27" xfId="0" applyNumberFormat="1" applyFont="1" applyFill="1" applyBorder="1" applyAlignment="1">
      <alignment horizontal="center"/>
    </xf>
    <xf numFmtId="0" fontId="17" fillId="5" borderId="27" xfId="0" applyFont="1" applyFill="1" applyBorder="1" applyAlignment="1">
      <alignment horizontal="center"/>
    </xf>
    <xf numFmtId="0" fontId="14" fillId="0" borderId="0" xfId="0" applyFont="1"/>
    <xf numFmtId="0" fontId="18" fillId="0" borderId="27" xfId="0" applyFont="1" applyBorder="1"/>
    <xf numFmtId="0" fontId="17" fillId="5" borderId="27" xfId="0" applyFont="1" applyFill="1" applyBorder="1" applyAlignment="1">
      <alignment horizontal="center" vertical="center"/>
    </xf>
    <xf numFmtId="0" fontId="17" fillId="2" borderId="27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 wrapText="1"/>
    </xf>
    <xf numFmtId="164" fontId="12" fillId="7" borderId="27" xfId="0" applyNumberFormat="1" applyFont="1" applyFill="1" applyBorder="1" applyAlignment="1">
      <alignment horizontal="center"/>
    </xf>
    <xf numFmtId="0" fontId="17" fillId="2" borderId="27" xfId="0" applyFont="1" applyFill="1" applyBorder="1"/>
    <xf numFmtId="0" fontId="4" fillId="0" borderId="34" xfId="0" applyFont="1" applyBorder="1" applyAlignment="1">
      <alignment horizontal="left"/>
    </xf>
    <xf numFmtId="0" fontId="2" fillId="2" borderId="0" xfId="0" applyFont="1" applyFill="1"/>
    <xf numFmtId="164" fontId="12" fillId="7" borderId="27" xfId="0" applyNumberFormat="1" applyFont="1" applyFill="1" applyBorder="1" applyAlignment="1">
      <alignment horizontal="center" vertical="center"/>
    </xf>
    <xf numFmtId="0" fontId="4" fillId="2" borderId="0" xfId="0" applyFont="1" applyFill="1"/>
    <xf numFmtId="0" fontId="2" fillId="0" borderId="0" xfId="0" applyFont="1"/>
    <xf numFmtId="0" fontId="14" fillId="6" borderId="34" xfId="0" applyFont="1" applyFill="1" applyBorder="1" applyAlignment="1">
      <alignment horizontal="left" vertical="center"/>
    </xf>
    <xf numFmtId="0" fontId="12" fillId="6" borderId="27" xfId="0" applyFont="1" applyFill="1" applyBorder="1" applyAlignment="1">
      <alignment horizontal="center"/>
    </xf>
    <xf numFmtId="0" fontId="8" fillId="8" borderId="0" xfId="0" applyFont="1" applyFill="1"/>
    <xf numFmtId="0" fontId="8" fillId="8" borderId="0" xfId="0" applyFont="1" applyFill="1" applyAlignment="1">
      <alignment horizontal="center"/>
    </xf>
    <xf numFmtId="0" fontId="8" fillId="0" borderId="30" xfId="0" applyFont="1" applyBorder="1" applyAlignment="1">
      <alignment vertical="center"/>
    </xf>
    <xf numFmtId="0" fontId="12" fillId="2" borderId="33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vertical="center"/>
    </xf>
    <xf numFmtId="0" fontId="18" fillId="10" borderId="27" xfId="0" applyFont="1" applyFill="1" applyBorder="1" applyAlignment="1">
      <alignment vertical="center"/>
    </xf>
    <xf numFmtId="164" fontId="12" fillId="10" borderId="27" xfId="0" applyNumberFormat="1" applyFont="1" applyFill="1" applyBorder="1" applyAlignment="1">
      <alignment horizontal="center" vertical="center"/>
    </xf>
    <xf numFmtId="0" fontId="12" fillId="10" borderId="27" xfId="0" applyFont="1" applyFill="1" applyBorder="1" applyAlignment="1">
      <alignment horizontal="center" vertical="center"/>
    </xf>
    <xf numFmtId="0" fontId="19" fillId="5" borderId="27" xfId="0" applyFont="1" applyFill="1" applyBorder="1" applyAlignment="1">
      <alignment horizontal="center"/>
    </xf>
    <xf numFmtId="0" fontId="2" fillId="10" borderId="27" xfId="0" applyFont="1" applyFill="1" applyBorder="1"/>
    <xf numFmtId="164" fontId="12" fillId="10" borderId="27" xfId="0" applyNumberFormat="1" applyFont="1" applyFill="1" applyBorder="1" applyAlignment="1">
      <alignment horizontal="center"/>
    </xf>
    <xf numFmtId="0" fontId="12" fillId="10" borderId="27" xfId="0" applyFont="1" applyFill="1" applyBorder="1" applyAlignment="1">
      <alignment horizontal="center"/>
    </xf>
    <xf numFmtId="0" fontId="8" fillId="0" borderId="0" xfId="0" applyFont="1" applyAlignment="1">
      <alignment vertical="center"/>
    </xf>
    <xf numFmtId="0" fontId="2" fillId="0" borderId="27" xfId="0" applyFont="1" applyBorder="1" applyAlignment="1">
      <alignment vertical="center"/>
    </xf>
    <xf numFmtId="164" fontId="12" fillId="0" borderId="27" xfId="0" applyNumberFormat="1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164" fontId="17" fillId="0" borderId="27" xfId="0" applyNumberFormat="1" applyFont="1" applyBorder="1" applyAlignment="1">
      <alignment horizontal="center"/>
    </xf>
    <xf numFmtId="0" fontId="21" fillId="0" borderId="0" xfId="0" applyFont="1"/>
    <xf numFmtId="0" fontId="11" fillId="14" borderId="27" xfId="0" applyFont="1" applyFill="1" applyBorder="1" applyAlignment="1">
      <alignment horizontal="center"/>
    </xf>
    <xf numFmtId="0" fontId="11" fillId="15" borderId="27" xfId="0" applyFont="1" applyFill="1" applyBorder="1" applyAlignment="1">
      <alignment horizontal="center"/>
    </xf>
    <xf numFmtId="0" fontId="22" fillId="12" borderId="27" xfId="0" applyFont="1" applyFill="1" applyBorder="1" applyAlignment="1">
      <alignment horizontal="center"/>
    </xf>
    <xf numFmtId="0" fontId="22" fillId="13" borderId="27" xfId="0" applyFont="1" applyFill="1" applyBorder="1" applyAlignment="1">
      <alignment horizontal="center"/>
    </xf>
    <xf numFmtId="9" fontId="11" fillId="14" borderId="27" xfId="0" applyNumberFormat="1" applyFont="1" applyFill="1" applyBorder="1" applyAlignment="1">
      <alignment horizontal="center"/>
    </xf>
    <xf numFmtId="0" fontId="12" fillId="16" borderId="27" xfId="0" applyFont="1" applyFill="1" applyBorder="1" applyAlignment="1">
      <alignment horizontal="center"/>
    </xf>
    <xf numFmtId="2" fontId="12" fillId="16" borderId="27" xfId="0" applyNumberFormat="1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4" fontId="12" fillId="17" borderId="27" xfId="0" applyNumberFormat="1" applyFont="1" applyFill="1" applyBorder="1" applyAlignment="1">
      <alignment horizontal="center"/>
    </xf>
    <xf numFmtId="4" fontId="12" fillId="14" borderId="27" xfId="0" applyNumberFormat="1" applyFont="1" applyFill="1" applyBorder="1" applyAlignment="1">
      <alignment horizontal="center"/>
    </xf>
    <xf numFmtId="4" fontId="24" fillId="5" borderId="27" xfId="0" applyNumberFormat="1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12" fillId="18" borderId="27" xfId="0" applyFont="1" applyFill="1" applyBorder="1" applyAlignment="1">
      <alignment horizontal="center"/>
    </xf>
    <xf numFmtId="0" fontId="23" fillId="2" borderId="27" xfId="0" applyFont="1" applyFill="1" applyBorder="1" applyAlignment="1">
      <alignment horizontal="center"/>
    </xf>
    <xf numFmtId="2" fontId="12" fillId="6" borderId="27" xfId="0" applyNumberFormat="1" applyFont="1" applyFill="1" applyBorder="1" applyAlignment="1">
      <alignment horizontal="center"/>
    </xf>
    <xf numFmtId="0" fontId="25" fillId="6" borderId="0" xfId="0" applyFont="1" applyFill="1" applyAlignment="1">
      <alignment horizontal="center"/>
    </xf>
    <xf numFmtId="4" fontId="12" fillId="6" borderId="27" xfId="0" applyNumberFormat="1" applyFont="1" applyFill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23" fillId="16" borderId="27" xfId="0" applyFont="1" applyFill="1" applyBorder="1" applyAlignment="1">
      <alignment horizontal="center"/>
    </xf>
    <xf numFmtId="2" fontId="23" fillId="16" borderId="27" xfId="0" applyNumberFormat="1" applyFont="1" applyFill="1" applyBorder="1" applyAlignment="1">
      <alignment horizontal="center"/>
    </xf>
    <xf numFmtId="0" fontId="23" fillId="10" borderId="27" xfId="0" applyFont="1" applyFill="1" applyBorder="1" applyAlignment="1">
      <alignment horizontal="center" vertical="center"/>
    </xf>
    <xf numFmtId="2" fontId="23" fillId="10" borderId="27" xfId="0" applyNumberFormat="1" applyFont="1" applyFill="1" applyBorder="1" applyAlignment="1">
      <alignment horizontal="center" vertical="center"/>
    </xf>
    <xf numFmtId="0" fontId="25" fillId="10" borderId="0" xfId="0" applyFont="1" applyFill="1" applyAlignment="1">
      <alignment horizontal="center" vertical="center"/>
    </xf>
    <xf numFmtId="4" fontId="12" fillId="10" borderId="27" xfId="0" applyNumberFormat="1" applyFont="1" applyFill="1" applyBorder="1" applyAlignment="1">
      <alignment horizontal="center" vertical="center"/>
    </xf>
    <xf numFmtId="4" fontId="24" fillId="5" borderId="27" xfId="0" applyNumberFormat="1" applyFont="1" applyFill="1" applyBorder="1" applyAlignment="1">
      <alignment horizontal="center" vertical="center"/>
    </xf>
    <xf numFmtId="0" fontId="23" fillId="10" borderId="27" xfId="0" applyFont="1" applyFill="1" applyBorder="1" applyAlignment="1">
      <alignment horizontal="center"/>
    </xf>
    <xf numFmtId="2" fontId="23" fillId="10" borderId="27" xfId="0" applyNumberFormat="1" applyFont="1" applyFill="1" applyBorder="1" applyAlignment="1">
      <alignment horizontal="center"/>
    </xf>
    <xf numFmtId="4" fontId="12" fillId="10" borderId="27" xfId="0" applyNumberFormat="1" applyFont="1" applyFill="1" applyBorder="1" applyAlignment="1">
      <alignment horizontal="center"/>
    </xf>
    <xf numFmtId="0" fontId="12" fillId="16" borderId="27" xfId="0" applyFont="1" applyFill="1" applyBorder="1" applyAlignment="1">
      <alignment horizontal="center" vertical="center"/>
    </xf>
    <xf numFmtId="2" fontId="12" fillId="16" borderId="27" xfId="0" applyNumberFormat="1" applyFont="1" applyFill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4" fontId="12" fillId="17" borderId="27" xfId="0" applyNumberFormat="1" applyFont="1" applyFill="1" applyBorder="1" applyAlignment="1">
      <alignment horizontal="center" vertical="center"/>
    </xf>
    <xf numFmtId="4" fontId="12" fillId="14" borderId="27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2" fillId="0" borderId="30" xfId="0" applyFont="1" applyBorder="1" applyAlignment="1">
      <alignment horizontal="center"/>
    </xf>
    <xf numFmtId="0" fontId="26" fillId="2" borderId="0" xfId="0" applyFont="1" applyFill="1"/>
    <xf numFmtId="0" fontId="27" fillId="0" borderId="0" xfId="0" applyFont="1" applyAlignment="1">
      <alignment horizontal="right"/>
    </xf>
    <xf numFmtId="0" fontId="28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15" borderId="0" xfId="0" applyFont="1" applyFill="1" applyAlignment="1">
      <alignment horizontal="center"/>
    </xf>
    <xf numFmtId="0" fontId="8" fillId="0" borderId="38" xfId="0" applyFont="1" applyBorder="1" applyAlignment="1">
      <alignment horizontal="left"/>
    </xf>
    <xf numFmtId="0" fontId="28" fillId="0" borderId="0" xfId="0" applyFont="1" applyAlignment="1">
      <alignment vertical="center"/>
    </xf>
    <xf numFmtId="165" fontId="29" fillId="19" borderId="39" xfId="0" applyNumberFormat="1" applyFont="1" applyFill="1" applyBorder="1" applyAlignment="1">
      <alignment horizontal="center"/>
    </xf>
    <xf numFmtId="0" fontId="29" fillId="15" borderId="39" xfId="0" applyFont="1" applyFill="1" applyBorder="1" applyAlignment="1">
      <alignment horizontal="center"/>
    </xf>
    <xf numFmtId="0" fontId="27" fillId="9" borderId="0" xfId="0" applyFont="1" applyFill="1" applyAlignment="1">
      <alignment horizontal="right"/>
    </xf>
    <xf numFmtId="0" fontId="28" fillId="9" borderId="40" xfId="0" applyFont="1" applyFill="1" applyBorder="1" applyAlignment="1">
      <alignment horizontal="center" vertical="center"/>
    </xf>
    <xf numFmtId="167" fontId="29" fillId="9" borderId="40" xfId="0" applyNumberFormat="1" applyFont="1" applyFill="1" applyBorder="1" applyAlignment="1">
      <alignment horizontal="center" vertical="center"/>
    </xf>
    <xf numFmtId="4" fontId="30" fillId="2" borderId="30" xfId="0" applyNumberFormat="1" applyFont="1" applyFill="1" applyBorder="1" applyAlignment="1">
      <alignment horizontal="center"/>
    </xf>
    <xf numFmtId="4" fontId="8" fillId="2" borderId="40" xfId="0" applyNumberFormat="1" applyFont="1" applyFill="1" applyBorder="1" applyAlignment="1">
      <alignment horizontal="center" vertical="center"/>
    </xf>
    <xf numFmtId="0" fontId="8" fillId="2" borderId="40" xfId="0" applyFont="1" applyFill="1" applyBorder="1" applyAlignment="1">
      <alignment horizontal="center" vertical="center"/>
    </xf>
    <xf numFmtId="4" fontId="32" fillId="2" borderId="40" xfId="0" applyNumberFormat="1" applyFont="1" applyFill="1" applyBorder="1" applyAlignment="1">
      <alignment horizontal="center" vertical="center"/>
    </xf>
    <xf numFmtId="4" fontId="30" fillId="2" borderId="30" xfId="0" applyNumberFormat="1" applyFont="1" applyFill="1" applyBorder="1" applyAlignment="1">
      <alignment horizontal="center" vertical="center"/>
    </xf>
    <xf numFmtId="14" fontId="8" fillId="0" borderId="38" xfId="0" applyNumberFormat="1" applyFont="1" applyBorder="1" applyAlignment="1">
      <alignment horizontal="left"/>
    </xf>
    <xf numFmtId="0" fontId="26" fillId="2" borderId="40" xfId="0" applyFont="1" applyFill="1" applyBorder="1" applyAlignment="1">
      <alignment horizontal="center" vertical="center"/>
    </xf>
    <xf numFmtId="4" fontId="35" fillId="2" borderId="40" xfId="0" applyNumberFormat="1" applyFont="1" applyFill="1" applyBorder="1" applyAlignment="1">
      <alignment horizontal="center" vertical="center"/>
    </xf>
    <xf numFmtId="4" fontId="36" fillId="2" borderId="40" xfId="0" applyNumberFormat="1" applyFont="1" applyFill="1" applyBorder="1" applyAlignment="1">
      <alignment horizontal="center" vertical="center"/>
    </xf>
    <xf numFmtId="4" fontId="37" fillId="2" borderId="40" xfId="0" applyNumberFormat="1" applyFont="1" applyFill="1" applyBorder="1" applyAlignment="1">
      <alignment horizontal="center" vertical="center"/>
    </xf>
    <xf numFmtId="4" fontId="35" fillId="2" borderId="40" xfId="0" applyNumberFormat="1" applyFont="1" applyFill="1" applyBorder="1" applyAlignment="1">
      <alignment horizontal="center" vertical="center" wrapText="1"/>
    </xf>
    <xf numFmtId="0" fontId="12" fillId="6" borderId="30" xfId="0" applyFont="1" applyFill="1" applyBorder="1" applyAlignment="1">
      <alignment horizontal="center"/>
    </xf>
    <xf numFmtId="0" fontId="8" fillId="6" borderId="38" xfId="0" applyFont="1" applyFill="1" applyBorder="1" applyAlignment="1">
      <alignment horizontal="left" wrapText="1"/>
    </xf>
    <xf numFmtId="0" fontId="26" fillId="2" borderId="0" xfId="0" applyFont="1" applyFill="1" applyAlignment="1">
      <alignment vertical="center"/>
    </xf>
    <xf numFmtId="0" fontId="12" fillId="10" borderId="30" xfId="0" applyFont="1" applyFill="1" applyBorder="1" applyAlignment="1">
      <alignment horizontal="center" vertical="center"/>
    </xf>
    <xf numFmtId="0" fontId="8" fillId="10" borderId="38" xfId="0" applyFont="1" applyFill="1" applyBorder="1" applyAlignment="1">
      <alignment horizontal="left" vertical="center"/>
    </xf>
    <xf numFmtId="0" fontId="36" fillId="6" borderId="0" xfId="0" applyFont="1" applyFill="1" applyAlignment="1">
      <alignment horizontal="left"/>
    </xf>
    <xf numFmtId="0" fontId="12" fillId="10" borderId="30" xfId="0" applyFont="1" applyFill="1" applyBorder="1" applyAlignment="1">
      <alignment horizontal="center"/>
    </xf>
    <xf numFmtId="0" fontId="8" fillId="10" borderId="38" xfId="0" applyFont="1" applyFill="1" applyBorder="1" applyAlignment="1">
      <alignment horizontal="left"/>
    </xf>
    <xf numFmtId="4" fontId="36" fillId="2" borderId="40" xfId="0" applyNumberFormat="1" applyFont="1" applyFill="1" applyBorder="1" applyAlignment="1">
      <alignment horizontal="center"/>
    </xf>
    <xf numFmtId="0" fontId="12" fillId="0" borderId="30" xfId="0" applyFont="1" applyBorder="1" applyAlignment="1">
      <alignment horizontal="center" vertical="center"/>
    </xf>
    <xf numFmtId="0" fontId="8" fillId="0" borderId="38" xfId="0" applyFont="1" applyBorder="1" applyAlignment="1">
      <alignment horizontal="left" vertical="center"/>
    </xf>
    <xf numFmtId="0" fontId="35" fillId="2" borderId="40" xfId="0" applyFont="1" applyFill="1" applyBorder="1" applyAlignment="1">
      <alignment horizontal="center" vertical="center"/>
    </xf>
    <xf numFmtId="0" fontId="36" fillId="2" borderId="0" xfId="0" applyFont="1" applyFill="1" applyAlignment="1">
      <alignment horizontal="left"/>
    </xf>
    <xf numFmtId="0" fontId="8" fillId="0" borderId="38" xfId="0" applyFont="1" applyBorder="1" applyAlignment="1">
      <alignment horizontal="left" wrapText="1"/>
    </xf>
    <xf numFmtId="4" fontId="26" fillId="2" borderId="40" xfId="0" applyNumberFormat="1" applyFont="1" applyFill="1" applyBorder="1" applyAlignment="1">
      <alignment horizontal="center" vertical="center"/>
    </xf>
    <xf numFmtId="4" fontId="35" fillId="2" borderId="40" xfId="0" applyNumberFormat="1" applyFont="1" applyFill="1" applyBorder="1" applyAlignment="1">
      <alignment horizontal="center"/>
    </xf>
    <xf numFmtId="0" fontId="20" fillId="2" borderId="0" xfId="0" applyFont="1" applyFill="1" applyAlignment="1">
      <alignment vertical="center"/>
    </xf>
    <xf numFmtId="4" fontId="20" fillId="2" borderId="40" xfId="0" applyNumberFormat="1" applyFont="1" applyFill="1" applyBorder="1" applyAlignment="1">
      <alignment horizontal="center" vertical="center"/>
    </xf>
    <xf numFmtId="0" fontId="20" fillId="2" borderId="40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26" fillId="9" borderId="40" xfId="0" applyFont="1" applyFill="1" applyBorder="1" applyAlignment="1">
      <alignment vertical="center"/>
    </xf>
    <xf numFmtId="4" fontId="40" fillId="22" borderId="40" xfId="0" applyNumberFormat="1" applyFont="1" applyFill="1" applyBorder="1" applyAlignment="1">
      <alignment vertical="center"/>
    </xf>
    <xf numFmtId="4" fontId="26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4" fontId="41" fillId="2" borderId="0" xfId="0" applyNumberFormat="1" applyFont="1" applyFill="1" applyAlignment="1">
      <alignment vertical="center"/>
    </xf>
    <xf numFmtId="4" fontId="26" fillId="21" borderId="0" xfId="0" applyNumberFormat="1" applyFont="1" applyFill="1" applyAlignment="1">
      <alignment vertical="center"/>
    </xf>
    <xf numFmtId="4" fontId="29" fillId="2" borderId="0" xfId="0" applyNumberFormat="1" applyFont="1" applyFill="1" applyAlignment="1">
      <alignment horizontal="right" vertical="center"/>
    </xf>
    <xf numFmtId="4" fontId="6" fillId="0" borderId="0" xfId="0" applyNumberFormat="1" applyFont="1"/>
    <xf numFmtId="4" fontId="42" fillId="2" borderId="0" xfId="0" applyNumberFormat="1" applyFont="1" applyFill="1" applyAlignment="1">
      <alignment vertical="center"/>
    </xf>
    <xf numFmtId="0" fontId="35" fillId="2" borderId="40" xfId="0" applyFont="1" applyFill="1" applyBorder="1" applyAlignment="1">
      <alignment horizontal="left" vertical="center"/>
    </xf>
    <xf numFmtId="0" fontId="19" fillId="2" borderId="27" xfId="0" applyFont="1" applyFill="1" applyBorder="1"/>
    <xf numFmtId="0" fontId="13" fillId="0" borderId="27" xfId="0" applyFont="1" applyBorder="1"/>
    <xf numFmtId="0" fontId="43" fillId="2" borderId="0" xfId="0" applyFont="1" applyFill="1" applyAlignment="1">
      <alignment horizontal="left"/>
    </xf>
    <xf numFmtId="0" fontId="26" fillId="0" borderId="0" xfId="0" applyFont="1"/>
    <xf numFmtId="0" fontId="44" fillId="2" borderId="0" xfId="0" applyFont="1" applyFill="1"/>
    <xf numFmtId="168" fontId="45" fillId="0" borderId="34" xfId="0" applyNumberFormat="1" applyFont="1" applyBorder="1" applyAlignment="1">
      <alignment horizontal="left" vertical="center" wrapText="1"/>
    </xf>
    <xf numFmtId="0" fontId="8" fillId="0" borderId="27" xfId="0" applyFont="1" applyBorder="1"/>
    <xf numFmtId="0" fontId="46" fillId="0" borderId="27" xfId="0" applyFont="1" applyBorder="1"/>
    <xf numFmtId="0" fontId="47" fillId="0" borderId="27" xfId="0" applyFont="1" applyBorder="1"/>
    <xf numFmtId="0" fontId="48" fillId="2" borderId="27" xfId="0" applyFont="1" applyFill="1" applyBorder="1"/>
    <xf numFmtId="0" fontId="17" fillId="0" borderId="27" xfId="0" applyFont="1" applyBorder="1"/>
    <xf numFmtId="0" fontId="49" fillId="2" borderId="0" xfId="0" applyFont="1" applyFill="1" applyAlignment="1">
      <alignment vertical="center"/>
    </xf>
    <xf numFmtId="0" fontId="17" fillId="0" borderId="27" xfId="0" applyFont="1" applyBorder="1" applyAlignment="1">
      <alignment vertical="center"/>
    </xf>
    <xf numFmtId="164" fontId="17" fillId="0" borderId="27" xfId="0" applyNumberFormat="1" applyFont="1" applyBorder="1" applyAlignment="1">
      <alignment horizontal="center" vertical="center"/>
    </xf>
    <xf numFmtId="0" fontId="50" fillId="2" borderId="27" xfId="0" applyFont="1" applyFill="1" applyBorder="1"/>
    <xf numFmtId="0" fontId="51" fillId="0" borderId="27" xfId="0" applyFont="1" applyBorder="1"/>
    <xf numFmtId="0" fontId="8" fillId="0" borderId="0" xfId="0" applyFont="1" applyAlignment="1">
      <alignment horizont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" fontId="13" fillId="0" borderId="27" xfId="0" applyNumberFormat="1" applyFont="1" applyBorder="1" applyAlignment="1">
      <alignment horizontal="center"/>
    </xf>
    <xf numFmtId="0" fontId="52" fillId="23" borderId="32" xfId="0" applyFont="1" applyFill="1" applyBorder="1" applyAlignment="1">
      <alignment horizontal="right"/>
    </xf>
    <xf numFmtId="2" fontId="52" fillId="23" borderId="32" xfId="0" applyNumberFormat="1" applyFont="1" applyFill="1" applyBorder="1" applyAlignment="1">
      <alignment horizontal="right"/>
    </xf>
    <xf numFmtId="166" fontId="8" fillId="2" borderId="0" xfId="0" applyNumberFormat="1" applyFont="1" applyFill="1" applyAlignment="1">
      <alignment vertical="center"/>
    </xf>
    <xf numFmtId="167" fontId="8" fillId="0" borderId="0" xfId="0" applyNumberFormat="1" applyFont="1" applyAlignment="1">
      <alignment vertical="center"/>
    </xf>
    <xf numFmtId="0" fontId="26" fillId="0" borderId="0" xfId="0" applyFont="1" applyAlignment="1">
      <alignment vertical="center"/>
    </xf>
    <xf numFmtId="0" fontId="12" fillId="2" borderId="0" xfId="0" applyFont="1" applyFill="1" applyAlignment="1">
      <alignment horizontal="center"/>
    </xf>
    <xf numFmtId="0" fontId="53" fillId="2" borderId="0" xfId="0" applyFont="1" applyFill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/>
    </xf>
    <xf numFmtId="0" fontId="55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8" fillId="0" borderId="41" xfId="0" applyFont="1" applyBorder="1"/>
    <xf numFmtId="0" fontId="42" fillId="2" borderId="0" xfId="0" applyFont="1" applyFill="1" applyAlignment="1">
      <alignment vertical="center"/>
    </xf>
    <xf numFmtId="0" fontId="56" fillId="2" borderId="0" xfId="0" applyFont="1" applyFill="1" applyAlignment="1">
      <alignment horizontal="right"/>
    </xf>
    <xf numFmtId="0" fontId="27" fillId="2" borderId="0" xfId="0" applyFont="1" applyFill="1" applyAlignment="1">
      <alignment horizontal="right"/>
    </xf>
    <xf numFmtId="0" fontId="57" fillId="2" borderId="0" xfId="0" applyFont="1" applyFill="1" applyAlignment="1">
      <alignment horizontal="right" vertical="center"/>
    </xf>
    <xf numFmtId="0" fontId="58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4" fontId="24" fillId="2" borderId="0" xfId="0" applyNumberFormat="1" applyFont="1" applyFill="1" applyAlignment="1">
      <alignment horizontal="center"/>
    </xf>
    <xf numFmtId="0" fontId="35" fillId="0" borderId="0" xfId="0" applyFont="1" applyAlignment="1">
      <alignment horizontal="left"/>
    </xf>
    <xf numFmtId="0" fontId="42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27" fillId="0" borderId="0" xfId="0" applyFont="1" applyAlignment="1">
      <alignment horizontal="right" vertical="center"/>
    </xf>
    <xf numFmtId="0" fontId="26" fillId="0" borderId="0" xfId="0" applyFont="1" applyAlignment="1">
      <alignment horizontal="center" vertical="center"/>
    </xf>
    <xf numFmtId="0" fontId="60" fillId="24" borderId="0" xfId="0" applyFont="1" applyFill="1"/>
    <xf numFmtId="0" fontId="60" fillId="25" borderId="0" xfId="0" applyFont="1" applyFill="1"/>
    <xf numFmtId="0" fontId="60" fillId="0" borderId="0" xfId="0" applyFont="1"/>
    <xf numFmtId="0" fontId="61" fillId="0" borderId="27" xfId="0" applyFont="1" applyBorder="1" applyAlignment="1">
      <alignment horizontal="center"/>
    </xf>
    <xf numFmtId="0" fontId="61" fillId="2" borderId="27" xfId="0" applyFont="1" applyFill="1" applyBorder="1" applyAlignment="1">
      <alignment horizontal="center"/>
    </xf>
    <xf numFmtId="0" fontId="63" fillId="0" borderId="33" xfId="0" applyFont="1" applyBorder="1" applyAlignment="1">
      <alignment horizontal="center"/>
    </xf>
    <xf numFmtId="0" fontId="63" fillId="0" borderId="27" xfId="0" applyFont="1" applyBorder="1" applyAlignment="1">
      <alignment horizontal="center"/>
    </xf>
    <xf numFmtId="0" fontId="63" fillId="7" borderId="27" xfId="0" applyFont="1" applyFill="1" applyBorder="1" applyAlignment="1">
      <alignment horizontal="center"/>
    </xf>
    <xf numFmtId="0" fontId="63" fillId="0" borderId="27" xfId="0" applyFont="1" applyBorder="1"/>
    <xf numFmtId="164" fontId="63" fillId="2" borderId="27" xfId="0" applyNumberFormat="1" applyFont="1" applyFill="1" applyBorder="1" applyAlignment="1">
      <alignment horizontal="center"/>
    </xf>
    <xf numFmtId="0" fontId="63" fillId="26" borderId="27" xfId="0" applyFont="1" applyFill="1" applyBorder="1" applyAlignment="1">
      <alignment horizontal="center"/>
    </xf>
    <xf numFmtId="0" fontId="64" fillId="0" borderId="45" xfId="1" applyBorder="1" applyAlignment="1">
      <alignment horizontal="left"/>
    </xf>
    <xf numFmtId="0" fontId="65" fillId="0" borderId="46" xfId="0" applyFont="1" applyBorder="1" applyAlignment="1">
      <alignment horizontal="left" wrapText="1"/>
    </xf>
    <xf numFmtId="0" fontId="63" fillId="24" borderId="33" xfId="0" applyFont="1" applyFill="1" applyBorder="1" applyAlignment="1">
      <alignment horizontal="center"/>
    </xf>
    <xf numFmtId="0" fontId="63" fillId="24" borderId="27" xfId="0" applyFont="1" applyFill="1" applyBorder="1" applyAlignment="1">
      <alignment horizontal="center"/>
    </xf>
    <xf numFmtId="0" fontId="63" fillId="26" borderId="27" xfId="0" applyFont="1" applyFill="1" applyBorder="1" applyAlignment="1">
      <alignment horizontal="center" vertical="center"/>
    </xf>
    <xf numFmtId="0" fontId="66" fillId="27" borderId="27" xfId="0" applyFont="1" applyFill="1" applyBorder="1" applyAlignment="1">
      <alignment horizontal="left" vertical="center" wrapText="1"/>
    </xf>
    <xf numFmtId="0" fontId="67" fillId="24" borderId="47" xfId="0" applyFont="1" applyFill="1" applyBorder="1" applyAlignment="1">
      <alignment horizontal="left" vertical="center" wrapText="1"/>
    </xf>
    <xf numFmtId="0" fontId="60" fillId="0" borderId="33" xfId="0" applyFont="1" applyBorder="1" applyAlignment="1">
      <alignment horizontal="center"/>
    </xf>
    <xf numFmtId="0" fontId="60" fillId="24" borderId="27" xfId="0" applyFont="1" applyFill="1" applyBorder="1" applyAlignment="1">
      <alignment horizontal="center"/>
    </xf>
    <xf numFmtId="0" fontId="60" fillId="28" borderId="27" xfId="0" applyFont="1" applyFill="1" applyBorder="1" applyAlignment="1">
      <alignment horizontal="center"/>
    </xf>
    <xf numFmtId="0" fontId="60" fillId="29" borderId="0" xfId="0" applyFont="1" applyFill="1"/>
    <xf numFmtId="0" fontId="64" fillId="29" borderId="34" xfId="1" applyFill="1" applyBorder="1" applyAlignment="1">
      <alignment horizontal="left"/>
    </xf>
    <xf numFmtId="0" fontId="60" fillId="29" borderId="27" xfId="0" applyFont="1" applyFill="1" applyBorder="1" applyAlignment="1">
      <alignment horizontal="center"/>
    </xf>
    <xf numFmtId="0" fontId="63" fillId="2" borderId="47" xfId="0" applyFont="1" applyFill="1" applyBorder="1"/>
    <xf numFmtId="0" fontId="64" fillId="0" borderId="47" xfId="1" applyBorder="1"/>
    <xf numFmtId="0" fontId="64" fillId="0" borderId="27" xfId="1" applyBorder="1"/>
    <xf numFmtId="0" fontId="63" fillId="0" borderId="0" xfId="0" applyFont="1"/>
    <xf numFmtId="0" fontId="64" fillId="0" borderId="15" xfId="1" applyBorder="1"/>
    <xf numFmtId="0" fontId="63" fillId="30" borderId="27" xfId="0" applyFont="1" applyFill="1" applyBorder="1" applyAlignment="1">
      <alignment horizontal="center"/>
    </xf>
    <xf numFmtId="0" fontId="60" fillId="31" borderId="48" xfId="0" applyFont="1" applyFill="1" applyBorder="1" applyAlignment="1">
      <alignment horizontal="left"/>
    </xf>
    <xf numFmtId="0" fontId="64" fillId="31" borderId="24" xfId="1" applyFill="1" applyBorder="1"/>
    <xf numFmtId="0" fontId="63" fillId="31" borderId="27" xfId="0" applyFont="1" applyFill="1" applyBorder="1" applyAlignment="1">
      <alignment horizontal="center"/>
    </xf>
    <xf numFmtId="0" fontId="60" fillId="0" borderId="49" xfId="0" applyFont="1" applyBorder="1" applyAlignment="1">
      <alignment horizontal="left"/>
    </xf>
    <xf numFmtId="0" fontId="64" fillId="0" borderId="11" xfId="1" applyBorder="1"/>
    <xf numFmtId="0" fontId="64" fillId="0" borderId="50" xfId="1" applyBorder="1" applyAlignment="1">
      <alignment horizontal="left"/>
    </xf>
    <xf numFmtId="0" fontId="63" fillId="0" borderId="27" xfId="0" applyFont="1" applyBorder="1" applyAlignment="1">
      <alignment horizontal="center" vertical="center"/>
    </xf>
    <xf numFmtId="0" fontId="63" fillId="24" borderId="0" xfId="0" applyFont="1" applyFill="1" applyAlignment="1">
      <alignment vertical="center"/>
    </xf>
    <xf numFmtId="0" fontId="64" fillId="24" borderId="50" xfId="1" applyFill="1" applyBorder="1" applyAlignment="1">
      <alignment horizontal="left" vertical="center"/>
    </xf>
    <xf numFmtId="0" fontId="63" fillId="24" borderId="27" xfId="0" applyFont="1" applyFill="1" applyBorder="1" applyAlignment="1">
      <alignment horizontal="center" vertical="center"/>
    </xf>
    <xf numFmtId="0" fontId="63" fillId="32" borderId="27" xfId="0" applyFont="1" applyFill="1" applyBorder="1" applyAlignment="1">
      <alignment horizontal="center"/>
    </xf>
    <xf numFmtId="0" fontId="64" fillId="0" borderId="11" xfId="1" applyFill="1" applyBorder="1"/>
    <xf numFmtId="0" fontId="63" fillId="2" borderId="27" xfId="0" applyFont="1" applyFill="1" applyBorder="1"/>
    <xf numFmtId="0" fontId="68" fillId="2" borderId="27" xfId="0" applyFont="1" applyFill="1" applyBorder="1" applyAlignment="1">
      <alignment vertical="center"/>
    </xf>
    <xf numFmtId="0" fontId="64" fillId="0" borderId="27" xfId="1" applyBorder="1" applyAlignment="1">
      <alignment horizontal="left" vertical="center" wrapText="1"/>
    </xf>
    <xf numFmtId="0" fontId="68" fillId="2" borderId="27" xfId="0" applyFont="1" applyFill="1" applyBorder="1"/>
    <xf numFmtId="0" fontId="63" fillId="33" borderId="27" xfId="0" applyFont="1" applyFill="1" applyBorder="1" applyAlignment="1">
      <alignment horizontal="center"/>
    </xf>
    <xf numFmtId="0" fontId="64" fillId="0" borderId="27" xfId="1" applyFill="1" applyBorder="1"/>
    <xf numFmtId="0" fontId="66" fillId="2" borderId="51" xfId="0" applyFont="1" applyFill="1" applyBorder="1"/>
    <xf numFmtId="168" fontId="64" fillId="0" borderId="34" xfId="1" applyNumberFormat="1" applyBorder="1" applyAlignment="1">
      <alignment horizontal="left" vertical="center" wrapText="1"/>
    </xf>
    <xf numFmtId="0" fontId="64" fillId="0" borderId="34" xfId="1" applyBorder="1" applyAlignment="1">
      <alignment horizontal="left"/>
    </xf>
    <xf numFmtId="0" fontId="64" fillId="0" borderId="52" xfId="1" applyBorder="1"/>
    <xf numFmtId="0" fontId="64" fillId="0" borderId="53" xfId="1" applyBorder="1" applyAlignment="1">
      <alignment horizontal="left"/>
    </xf>
    <xf numFmtId="0" fontId="63" fillId="0" borderId="54" xfId="0" applyFont="1" applyBorder="1"/>
    <xf numFmtId="0" fontId="60" fillId="0" borderId="45" xfId="0" applyFont="1" applyBorder="1" applyAlignment="1">
      <alignment horizontal="left"/>
    </xf>
    <xf numFmtId="0" fontId="63" fillId="0" borderId="55" xfId="0" applyFont="1" applyBorder="1"/>
    <xf numFmtId="0" fontId="63" fillId="0" borderId="47" xfId="0" applyFont="1" applyBorder="1"/>
    <xf numFmtId="0" fontId="63" fillId="0" borderId="27" xfId="0" applyFont="1" applyBorder="1" applyAlignment="1">
      <alignment vertical="center" wrapText="1"/>
    </xf>
    <xf numFmtId="0" fontId="64" fillId="0" borderId="34" xfId="1" applyBorder="1" applyAlignment="1">
      <alignment horizontal="left" vertical="center"/>
    </xf>
    <xf numFmtId="0" fontId="63" fillId="0" borderId="56" xfId="0" applyFont="1" applyBorder="1"/>
    <xf numFmtId="0" fontId="64" fillId="0" borderId="57" xfId="1" applyBorder="1"/>
    <xf numFmtId="0" fontId="64" fillId="0" borderId="58" xfId="1" applyBorder="1"/>
    <xf numFmtId="0" fontId="63" fillId="0" borderId="59" xfId="0" applyFont="1" applyBorder="1"/>
    <xf numFmtId="0" fontId="63" fillId="0" borderId="60" xfId="0" applyFont="1" applyBorder="1"/>
    <xf numFmtId="0" fontId="64" fillId="0" borderId="22" xfId="1" applyBorder="1"/>
    <xf numFmtId="0" fontId="64" fillId="0" borderId="11" xfId="1" applyBorder="1" applyAlignment="1">
      <alignment horizontal="left"/>
    </xf>
    <xf numFmtId="0" fontId="63" fillId="0" borderId="61" xfId="0" applyFont="1" applyBorder="1"/>
    <xf numFmtId="0" fontId="64" fillId="0" borderId="25" xfId="1" applyBorder="1" applyAlignment="1">
      <alignment horizontal="left"/>
    </xf>
    <xf numFmtId="0" fontId="60" fillId="0" borderId="55" xfId="0" applyFont="1" applyBorder="1" applyAlignment="1">
      <alignment horizontal="left"/>
    </xf>
    <xf numFmtId="0" fontId="60" fillId="0" borderId="62" xfId="0" applyFont="1" applyBorder="1" applyAlignment="1">
      <alignment horizontal="left"/>
    </xf>
    <xf numFmtId="0" fontId="64" fillId="0" borderId="55" xfId="1" applyBorder="1" applyAlignment="1">
      <alignment horizontal="left"/>
    </xf>
    <xf numFmtId="0" fontId="64" fillId="0" borderId="63" xfId="1" applyBorder="1" applyAlignment="1">
      <alignment horizontal="left"/>
    </xf>
    <xf numFmtId="169" fontId="61" fillId="12" borderId="27" xfId="0" applyNumberFormat="1" applyFont="1" applyFill="1" applyBorder="1" applyAlignment="1">
      <alignment horizontal="center"/>
    </xf>
    <xf numFmtId="0" fontId="61" fillId="12" borderId="27" xfId="0" applyFont="1" applyFill="1" applyBorder="1" applyAlignment="1">
      <alignment horizontal="center"/>
    </xf>
    <xf numFmtId="169" fontId="61" fillId="13" borderId="32" xfId="0" applyNumberFormat="1" applyFont="1" applyFill="1" applyBorder="1" applyAlignment="1">
      <alignment horizontal="center"/>
    </xf>
    <xf numFmtId="0" fontId="61" fillId="13" borderId="32" xfId="0" applyFont="1" applyFill="1" applyBorder="1" applyAlignment="1">
      <alignment horizontal="center"/>
    </xf>
    <xf numFmtId="0" fontId="63" fillId="34" borderId="27" xfId="0" applyFont="1" applyFill="1" applyBorder="1" applyAlignment="1">
      <alignment horizontal="center"/>
    </xf>
    <xf numFmtId="0" fontId="63" fillId="35" borderId="27" xfId="0" applyFont="1" applyFill="1" applyBorder="1" applyAlignment="1">
      <alignment horizontal="center"/>
    </xf>
    <xf numFmtId="2" fontId="63" fillId="35" borderId="30" xfId="0" applyNumberFormat="1" applyFont="1" applyFill="1" applyBorder="1" applyAlignment="1">
      <alignment horizontal="center"/>
    </xf>
    <xf numFmtId="0" fontId="63" fillId="36" borderId="64" xfId="0" applyFont="1" applyFill="1" applyBorder="1" applyAlignment="1">
      <alignment horizontal="center"/>
    </xf>
    <xf numFmtId="0" fontId="63" fillId="33" borderId="64" xfId="0" applyFont="1" applyFill="1" applyBorder="1" applyAlignment="1">
      <alignment horizontal="center"/>
    </xf>
    <xf numFmtId="4" fontId="63" fillId="37" borderId="64" xfId="0" applyNumberFormat="1" applyFont="1" applyFill="1" applyBorder="1" applyAlignment="1">
      <alignment horizontal="center"/>
    </xf>
    <xf numFmtId="0" fontId="63" fillId="26" borderId="64" xfId="0" applyFont="1" applyFill="1" applyBorder="1" applyAlignment="1">
      <alignment horizontal="center"/>
    </xf>
    <xf numFmtId="0" fontId="60" fillId="38" borderId="27" xfId="0" applyFont="1" applyFill="1" applyBorder="1" applyAlignment="1">
      <alignment horizontal="center"/>
    </xf>
    <xf numFmtId="2" fontId="60" fillId="38" borderId="30" xfId="0" applyNumberFormat="1" applyFont="1" applyFill="1" applyBorder="1" applyAlignment="1">
      <alignment horizontal="center"/>
    </xf>
    <xf numFmtId="0" fontId="60" fillId="28" borderId="64" xfId="0" applyFont="1" applyFill="1" applyBorder="1" applyAlignment="1">
      <alignment horizontal="center"/>
    </xf>
    <xf numFmtId="4" fontId="60" fillId="28" borderId="64" xfId="0" applyNumberFormat="1" applyFont="1" applyFill="1" applyBorder="1" applyAlignment="1">
      <alignment horizontal="center"/>
    </xf>
    <xf numFmtId="0" fontId="63" fillId="39" borderId="27" xfId="0" applyFont="1" applyFill="1" applyBorder="1" applyAlignment="1">
      <alignment horizontal="center"/>
    </xf>
    <xf numFmtId="2" fontId="63" fillId="39" borderId="30" xfId="0" applyNumberFormat="1" applyFont="1" applyFill="1" applyBorder="1" applyAlignment="1">
      <alignment horizontal="center"/>
    </xf>
    <xf numFmtId="0" fontId="63" fillId="30" borderId="64" xfId="0" applyFont="1" applyFill="1" applyBorder="1" applyAlignment="1">
      <alignment horizontal="center"/>
    </xf>
    <xf numFmtId="4" fontId="63" fillId="30" borderId="64" xfId="0" applyNumberFormat="1" applyFont="1" applyFill="1" applyBorder="1" applyAlignment="1">
      <alignment horizontal="center"/>
    </xf>
    <xf numFmtId="0" fontId="63" fillId="34" borderId="27" xfId="0" applyFont="1" applyFill="1" applyBorder="1" applyAlignment="1">
      <alignment horizontal="center" vertical="center"/>
    </xf>
    <xf numFmtId="0" fontId="63" fillId="35" borderId="27" xfId="0" applyFont="1" applyFill="1" applyBorder="1" applyAlignment="1">
      <alignment horizontal="center" vertical="center"/>
    </xf>
    <xf numFmtId="2" fontId="63" fillId="35" borderId="30" xfId="0" applyNumberFormat="1" applyFont="1" applyFill="1" applyBorder="1" applyAlignment="1">
      <alignment horizontal="center" vertical="center"/>
    </xf>
    <xf numFmtId="0" fontId="63" fillId="26" borderId="64" xfId="0" applyFont="1" applyFill="1" applyBorder="1" applyAlignment="1">
      <alignment horizontal="center" vertical="center"/>
    </xf>
    <xf numFmtId="0" fontId="63" fillId="33" borderId="64" xfId="0" applyFont="1" applyFill="1" applyBorder="1" applyAlignment="1">
      <alignment horizontal="center" vertical="center"/>
    </xf>
    <xf numFmtId="4" fontId="63" fillId="37" borderId="64" xfId="0" applyNumberFormat="1" applyFont="1" applyFill="1" applyBorder="1" applyAlignment="1">
      <alignment horizontal="center" vertical="center"/>
    </xf>
    <xf numFmtId="0" fontId="60" fillId="26" borderId="64" xfId="0" applyFont="1" applyFill="1" applyBorder="1" applyAlignment="1">
      <alignment horizontal="center"/>
    </xf>
    <xf numFmtId="0" fontId="63" fillId="40" borderId="27" xfId="0" applyFont="1" applyFill="1" applyBorder="1" applyAlignment="1">
      <alignment horizontal="center"/>
    </xf>
    <xf numFmtId="2" fontId="63" fillId="40" borderId="30" xfId="0" applyNumberFormat="1" applyFont="1" applyFill="1" applyBorder="1" applyAlignment="1">
      <alignment horizontal="center"/>
    </xf>
    <xf numFmtId="4" fontId="63" fillId="33" borderId="64" xfId="0" applyNumberFormat="1" applyFont="1" applyFill="1" applyBorder="1" applyAlignment="1">
      <alignment horizontal="center"/>
    </xf>
    <xf numFmtId="0" fontId="60" fillId="26" borderId="64" xfId="0" applyFont="1" applyFill="1" applyBorder="1" applyAlignment="1">
      <alignment horizontal="center" vertical="center"/>
    </xf>
    <xf numFmtId="0" fontId="61" fillId="41" borderId="27" xfId="0" applyFont="1" applyFill="1" applyBorder="1" applyAlignment="1">
      <alignment horizontal="center"/>
    </xf>
    <xf numFmtId="0" fontId="61" fillId="15" borderId="27" xfId="0" applyFont="1" applyFill="1" applyBorder="1" applyAlignment="1">
      <alignment horizontal="center"/>
    </xf>
    <xf numFmtId="9" fontId="61" fillId="41" borderId="27" xfId="0" applyNumberFormat="1" applyFont="1" applyFill="1" applyBorder="1" applyAlignment="1">
      <alignment horizontal="center"/>
    </xf>
    <xf numFmtId="4" fontId="63" fillId="41" borderId="27" xfId="0" applyNumberFormat="1" applyFont="1" applyFill="1" applyBorder="1" applyAlignment="1">
      <alignment horizontal="center"/>
    </xf>
    <xf numFmtId="4" fontId="69" fillId="41" borderId="27" xfId="0" applyNumberFormat="1" applyFont="1" applyFill="1" applyBorder="1" applyAlignment="1">
      <alignment horizontal="center"/>
    </xf>
    <xf numFmtId="0" fontId="63" fillId="0" borderId="30" xfId="0" applyFont="1" applyBorder="1" applyAlignment="1">
      <alignment horizontal="center"/>
    </xf>
    <xf numFmtId="0" fontId="63" fillId="0" borderId="38" xfId="0" applyFont="1" applyBorder="1" applyAlignment="1">
      <alignment horizontal="left"/>
    </xf>
    <xf numFmtId="0" fontId="61" fillId="0" borderId="38" xfId="0" applyFont="1" applyBorder="1" applyAlignment="1">
      <alignment horizontal="left"/>
    </xf>
    <xf numFmtId="0" fontId="63" fillId="0" borderId="65" xfId="0" applyFont="1" applyBorder="1" applyAlignment="1">
      <alignment horizontal="center"/>
    </xf>
    <xf numFmtId="0" fontId="63" fillId="24" borderId="66" xfId="0" applyFont="1" applyFill="1" applyBorder="1" applyAlignment="1">
      <alignment horizontal="left" vertical="center" wrapText="1"/>
    </xf>
    <xf numFmtId="14" fontId="70" fillId="24" borderId="0" xfId="0" applyNumberFormat="1" applyFont="1" applyFill="1" applyAlignment="1">
      <alignment horizontal="center"/>
    </xf>
    <xf numFmtId="0" fontId="63" fillId="24" borderId="0" xfId="0" applyFont="1" applyFill="1" applyAlignment="1">
      <alignment horizontal="center"/>
    </xf>
    <xf numFmtId="4" fontId="60" fillId="43" borderId="27" xfId="0" applyNumberFormat="1" applyFont="1" applyFill="1" applyBorder="1" applyAlignment="1">
      <alignment horizontal="center"/>
    </xf>
    <xf numFmtId="4" fontId="69" fillId="43" borderId="27" xfId="0" applyNumberFormat="1" applyFont="1" applyFill="1" applyBorder="1" applyAlignment="1">
      <alignment horizontal="center"/>
    </xf>
    <xf numFmtId="0" fontId="60" fillId="29" borderId="30" xfId="0" applyFont="1" applyFill="1" applyBorder="1" applyAlignment="1">
      <alignment horizontal="center"/>
    </xf>
    <xf numFmtId="0" fontId="69" fillId="29" borderId="38" xfId="0" applyFont="1" applyFill="1" applyBorder="1" applyAlignment="1">
      <alignment horizontal="left" vertical="center"/>
    </xf>
    <xf numFmtId="0" fontId="71" fillId="29" borderId="0" xfId="0" applyFont="1" applyFill="1" applyAlignment="1">
      <alignment horizontal="left"/>
    </xf>
    <xf numFmtId="0" fontId="63" fillId="22" borderId="38" xfId="0" applyFont="1" applyFill="1" applyBorder="1" applyAlignment="1">
      <alignment horizontal="left"/>
    </xf>
    <xf numFmtId="0" fontId="70" fillId="0" borderId="0" xfId="0" applyFont="1" applyAlignment="1">
      <alignment horizontal="left"/>
    </xf>
    <xf numFmtId="14" fontId="63" fillId="0" borderId="38" xfId="0" applyNumberFormat="1" applyFont="1" applyBorder="1" applyAlignment="1">
      <alignment horizontal="left"/>
    </xf>
    <xf numFmtId="0" fontId="70" fillId="0" borderId="0" xfId="0" applyFont="1"/>
    <xf numFmtId="4" fontId="63" fillId="44" borderId="27" xfId="0" applyNumberFormat="1" applyFont="1" applyFill="1" applyBorder="1" applyAlignment="1">
      <alignment horizontal="center"/>
    </xf>
    <xf numFmtId="4" fontId="69" fillId="44" borderId="27" xfId="0" applyNumberFormat="1" applyFont="1" applyFill="1" applyBorder="1" applyAlignment="1">
      <alignment horizontal="center"/>
    </xf>
    <xf numFmtId="0" fontId="63" fillId="31" borderId="30" xfId="0" applyFont="1" applyFill="1" applyBorder="1" applyAlignment="1">
      <alignment horizontal="center"/>
    </xf>
    <xf numFmtId="0" fontId="63" fillId="31" borderId="38" xfId="0" applyFont="1" applyFill="1" applyBorder="1" applyAlignment="1">
      <alignment horizontal="left"/>
    </xf>
    <xf numFmtId="0" fontId="63" fillId="31" borderId="0" xfId="0" applyFont="1" applyFill="1"/>
    <xf numFmtId="14" fontId="61" fillId="0" borderId="38" xfId="0" applyNumberFormat="1" applyFont="1" applyBorder="1" applyAlignment="1">
      <alignment horizontal="left"/>
    </xf>
    <xf numFmtId="0" fontId="63" fillId="0" borderId="67" xfId="0" applyFont="1" applyBorder="1" applyAlignment="1">
      <alignment horizontal="left"/>
    </xf>
    <xf numFmtId="0" fontId="70" fillId="0" borderId="68" xfId="0" applyFont="1" applyBorder="1"/>
    <xf numFmtId="0" fontId="60" fillId="0" borderId="69" xfId="0" applyFont="1" applyBorder="1"/>
    <xf numFmtId="4" fontId="63" fillId="41" borderId="27" xfId="0" applyNumberFormat="1" applyFont="1" applyFill="1" applyBorder="1" applyAlignment="1">
      <alignment horizontal="center" vertical="center"/>
    </xf>
    <xf numFmtId="4" fontId="69" fillId="41" borderId="27" xfId="0" applyNumberFormat="1" applyFont="1" applyFill="1" applyBorder="1" applyAlignment="1">
      <alignment horizontal="center" vertical="center"/>
    </xf>
    <xf numFmtId="0" fontId="63" fillId="33" borderId="27" xfId="0" applyFont="1" applyFill="1" applyBorder="1" applyAlignment="1">
      <alignment horizontal="center" vertical="center"/>
    </xf>
    <xf numFmtId="0" fontId="63" fillId="24" borderId="30" xfId="0" applyFont="1" applyFill="1" applyBorder="1" applyAlignment="1">
      <alignment horizontal="center" vertical="center"/>
    </xf>
    <xf numFmtId="0" fontId="61" fillId="24" borderId="67" xfId="0" applyFont="1" applyFill="1" applyBorder="1" applyAlignment="1">
      <alignment horizontal="left" vertical="center"/>
    </xf>
    <xf numFmtId="0" fontId="70" fillId="24" borderId="70" xfId="0" applyFont="1" applyFill="1" applyBorder="1" applyAlignment="1">
      <alignment vertical="center"/>
    </xf>
    <xf numFmtId="14" fontId="72" fillId="0" borderId="38" xfId="0" applyNumberFormat="1" applyFont="1" applyBorder="1" applyAlignment="1">
      <alignment horizontal="left"/>
    </xf>
    <xf numFmtId="170" fontId="63" fillId="0" borderId="38" xfId="0" applyNumberFormat="1" applyFont="1" applyBorder="1" applyAlignment="1">
      <alignment horizontal="left"/>
    </xf>
    <xf numFmtId="0" fontId="73" fillId="0" borderId="0" xfId="0" applyFont="1"/>
    <xf numFmtId="0" fontId="69" fillId="0" borderId="0" xfId="0" applyFont="1"/>
    <xf numFmtId="14" fontId="63" fillId="0" borderId="38" xfId="0" applyNumberFormat="1" applyFont="1" applyBorder="1" applyAlignment="1">
      <alignment horizontal="left" vertical="center"/>
    </xf>
    <xf numFmtId="0" fontId="63" fillId="0" borderId="0" xfId="0" applyFont="1" applyAlignment="1">
      <alignment vertical="center"/>
    </xf>
    <xf numFmtId="0" fontId="61" fillId="0" borderId="0" xfId="0" applyFont="1" applyAlignment="1">
      <alignment horizontal="left"/>
    </xf>
    <xf numFmtId="0" fontId="72" fillId="0" borderId="38" xfId="0" applyFont="1" applyBorder="1" applyAlignment="1">
      <alignment horizontal="left"/>
    </xf>
    <xf numFmtId="0" fontId="74" fillId="0" borderId="38" xfId="0" applyFont="1" applyBorder="1" applyAlignment="1">
      <alignment horizontal="left"/>
    </xf>
    <xf numFmtId="14" fontId="72" fillId="24" borderId="38" xfId="0" applyNumberFormat="1" applyFont="1" applyFill="1" applyBorder="1" applyAlignment="1">
      <alignment horizontal="left"/>
    </xf>
    <xf numFmtId="4" fontId="63" fillId="42" borderId="27" xfId="0" applyNumberFormat="1" applyFont="1" applyFill="1" applyBorder="1" applyAlignment="1">
      <alignment horizontal="center"/>
    </xf>
    <xf numFmtId="4" fontId="69" fillId="42" borderId="27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left"/>
    </xf>
    <xf numFmtId="14" fontId="63" fillId="0" borderId="0" xfId="0" applyNumberFormat="1" applyFont="1"/>
    <xf numFmtId="0" fontId="61" fillId="0" borderId="0" xfId="0" applyFont="1"/>
    <xf numFmtId="170" fontId="60" fillId="0" borderId="38" xfId="0" applyNumberFormat="1" applyFont="1" applyBorder="1" applyAlignment="1">
      <alignment horizontal="left"/>
    </xf>
    <xf numFmtId="0" fontId="63" fillId="0" borderId="38" xfId="0" applyFont="1" applyBorder="1" applyAlignment="1">
      <alignment horizontal="left" vertical="center" wrapText="1"/>
    </xf>
    <xf numFmtId="0" fontId="61" fillId="0" borderId="0" xfId="0" applyFont="1" applyAlignment="1">
      <alignment vertical="center"/>
    </xf>
    <xf numFmtId="0" fontId="63" fillId="0" borderId="30" xfId="0" applyFont="1" applyBorder="1" applyAlignment="1">
      <alignment horizontal="center" vertical="center"/>
    </xf>
    <xf numFmtId="170" fontId="72" fillId="0" borderId="38" xfId="0" applyNumberFormat="1" applyFont="1" applyBorder="1" applyAlignment="1">
      <alignment horizontal="left"/>
    </xf>
    <xf numFmtId="0" fontId="63" fillId="0" borderId="38" xfId="0" applyFont="1" applyBorder="1" applyAlignment="1">
      <alignment horizontal="left" wrapText="1"/>
    </xf>
    <xf numFmtId="14" fontId="63" fillId="0" borderId="0" xfId="0" applyNumberFormat="1" applyFont="1" applyAlignment="1">
      <alignment horizontal="left"/>
    </xf>
    <xf numFmtId="0" fontId="62" fillId="0" borderId="38" xfId="0" applyFont="1" applyBorder="1" applyAlignment="1">
      <alignment horizontal="left"/>
    </xf>
    <xf numFmtId="0" fontId="72" fillId="0" borderId="38" xfId="0" applyFont="1" applyBorder="1" applyAlignment="1">
      <alignment horizontal="left" wrapText="1"/>
    </xf>
    <xf numFmtId="0" fontId="63" fillId="25" borderId="0" xfId="0" applyFont="1" applyFill="1" applyAlignment="1">
      <alignment vertical="center"/>
    </xf>
    <xf numFmtId="0" fontId="63" fillId="0" borderId="72" xfId="0" applyFont="1" applyBorder="1"/>
    <xf numFmtId="0" fontId="64" fillId="0" borderId="73" xfId="1" applyBorder="1"/>
    <xf numFmtId="0" fontId="60" fillId="2" borderId="48" xfId="0" applyFont="1" applyFill="1" applyBorder="1"/>
    <xf numFmtId="0" fontId="64" fillId="2" borderId="50" xfId="1" applyFill="1" applyBorder="1" applyAlignment="1">
      <alignment horizontal="left"/>
    </xf>
    <xf numFmtId="0" fontId="63" fillId="2" borderId="27" xfId="0" applyFont="1" applyFill="1" applyBorder="1" applyAlignment="1">
      <alignment horizontal="center"/>
    </xf>
    <xf numFmtId="0" fontId="63" fillId="2" borderId="27" xfId="0" applyFont="1" applyFill="1" applyBorder="1" applyAlignment="1">
      <alignment vertical="center" wrapText="1"/>
    </xf>
    <xf numFmtId="0" fontId="64" fillId="2" borderId="74" xfId="1" applyFill="1" applyBorder="1" applyAlignment="1">
      <alignment horizontal="left" vertical="center"/>
    </xf>
    <xf numFmtId="0" fontId="63" fillId="0" borderId="75" xfId="0" applyFont="1" applyBorder="1"/>
    <xf numFmtId="0" fontId="64" fillId="0" borderId="76" xfId="1" applyBorder="1" applyAlignment="1">
      <alignment horizontal="left"/>
    </xf>
    <xf numFmtId="0" fontId="63" fillId="0" borderId="0" xfId="0" applyFont="1" applyAlignment="1">
      <alignment horizontal="center"/>
    </xf>
    <xf numFmtId="0" fontId="63" fillId="0" borderId="19" xfId="0" applyFont="1" applyBorder="1"/>
    <xf numFmtId="0" fontId="63" fillId="2" borderId="0" xfId="0" applyFont="1" applyFill="1"/>
    <xf numFmtId="4" fontId="63" fillId="2" borderId="0" xfId="0" applyNumberFormat="1" applyFont="1" applyFill="1"/>
    <xf numFmtId="0" fontId="75" fillId="2" borderId="0" xfId="0" applyFont="1" applyFill="1" applyAlignment="1">
      <alignment horizontal="left"/>
    </xf>
    <xf numFmtId="0" fontId="60" fillId="3" borderId="0" xfId="0" applyFont="1" applyFill="1" applyAlignment="1">
      <alignment horizontal="left"/>
    </xf>
    <xf numFmtId="0" fontId="63" fillId="45" borderId="27" xfId="0" applyFont="1" applyFill="1" applyBorder="1" applyAlignment="1">
      <alignment horizontal="center"/>
    </xf>
    <xf numFmtId="0" fontId="63" fillId="2" borderId="30" xfId="0" applyFont="1" applyFill="1" applyBorder="1" applyAlignment="1">
      <alignment horizontal="center"/>
    </xf>
    <xf numFmtId="0" fontId="72" fillId="2" borderId="38" xfId="0" applyFont="1" applyFill="1" applyBorder="1" applyAlignment="1">
      <alignment horizontal="left"/>
    </xf>
    <xf numFmtId="0" fontId="63" fillId="2" borderId="38" xfId="0" applyFont="1" applyFill="1" applyBorder="1" applyAlignment="1">
      <alignment horizontal="left" wrapText="1"/>
    </xf>
    <xf numFmtId="164" fontId="63" fillId="46" borderId="27" xfId="0" applyNumberFormat="1" applyFont="1" applyFill="1" applyBorder="1" applyAlignment="1">
      <alignment horizontal="center"/>
    </xf>
    <xf numFmtId="0" fontId="60" fillId="29" borderId="77" xfId="0" applyFont="1" applyFill="1" applyBorder="1"/>
    <xf numFmtId="0" fontId="64" fillId="29" borderId="0" xfId="1" applyFill="1" applyBorder="1" applyAlignment="1">
      <alignment horizontal="left"/>
    </xf>
    <xf numFmtId="164" fontId="63" fillId="47" borderId="27" xfId="0" applyNumberFormat="1" applyFont="1" applyFill="1" applyBorder="1" applyAlignment="1">
      <alignment horizontal="center"/>
    </xf>
    <xf numFmtId="164" fontId="63" fillId="0" borderId="27" xfId="0" applyNumberFormat="1" applyFont="1" applyBorder="1" applyAlignment="1">
      <alignment horizontal="center"/>
    </xf>
    <xf numFmtId="0" fontId="63" fillId="25" borderId="33" xfId="0" applyFont="1" applyFill="1" applyBorder="1" applyAlignment="1">
      <alignment horizontal="center"/>
    </xf>
    <xf numFmtId="0" fontId="63" fillId="25" borderId="27" xfId="0" applyFont="1" applyFill="1" applyBorder="1" applyAlignment="1">
      <alignment horizontal="center"/>
    </xf>
    <xf numFmtId="0" fontId="63" fillId="48" borderId="27" xfId="0" applyFont="1" applyFill="1" applyBorder="1" applyAlignment="1">
      <alignment horizontal="center"/>
    </xf>
    <xf numFmtId="0" fontId="63" fillId="25" borderId="27" xfId="0" applyFont="1" applyFill="1" applyBorder="1"/>
    <xf numFmtId="0" fontId="64" fillId="25" borderId="27" xfId="1" applyFill="1" applyBorder="1"/>
    <xf numFmtId="164" fontId="63" fillId="49" borderId="27" xfId="0" applyNumberFormat="1" applyFont="1" applyFill="1" applyBorder="1" applyAlignment="1">
      <alignment horizontal="center"/>
    </xf>
    <xf numFmtId="0" fontId="63" fillId="50" borderId="27" xfId="0" applyFont="1" applyFill="1" applyBorder="1" applyAlignment="1">
      <alignment horizontal="center"/>
    </xf>
    <xf numFmtId="2" fontId="63" fillId="50" borderId="30" xfId="0" applyNumberFormat="1" applyFont="1" applyFill="1" applyBorder="1" applyAlignment="1">
      <alignment horizontal="center"/>
    </xf>
    <xf numFmtId="0" fontId="60" fillId="48" borderId="64" xfId="0" applyFont="1" applyFill="1" applyBorder="1" applyAlignment="1">
      <alignment horizontal="center"/>
    </xf>
    <xf numFmtId="0" fontId="63" fillId="51" borderId="64" xfId="0" applyFont="1" applyFill="1" applyBorder="1" applyAlignment="1">
      <alignment horizontal="center"/>
    </xf>
    <xf numFmtId="4" fontId="63" fillId="52" borderId="64" xfId="0" applyNumberFormat="1" applyFont="1" applyFill="1" applyBorder="1" applyAlignment="1">
      <alignment horizontal="center"/>
    </xf>
    <xf numFmtId="0" fontId="60" fillId="18" borderId="27" xfId="0" applyFont="1" applyFill="1" applyBorder="1" applyAlignment="1">
      <alignment horizontal="center"/>
    </xf>
    <xf numFmtId="0" fontId="60" fillId="18" borderId="30" xfId="0" applyFont="1" applyFill="1" applyBorder="1" applyAlignment="1">
      <alignment horizontal="center"/>
    </xf>
    <xf numFmtId="0" fontId="60" fillId="29" borderId="38" xfId="0" applyFont="1" applyFill="1" applyBorder="1" applyAlignment="1">
      <alignment horizontal="left" vertical="center"/>
    </xf>
    <xf numFmtId="14" fontId="71" fillId="29" borderId="0" xfId="0" applyNumberFormat="1" applyFont="1" applyFill="1" applyAlignment="1">
      <alignment horizontal="left"/>
    </xf>
    <xf numFmtId="0" fontId="72" fillId="29" borderId="38" xfId="0" applyFont="1" applyFill="1" applyBorder="1" applyAlignment="1">
      <alignment horizontal="left" vertical="center"/>
    </xf>
    <xf numFmtId="0" fontId="69" fillId="29" borderId="0" xfId="0" applyFont="1" applyFill="1" applyAlignment="1">
      <alignment horizontal="left"/>
    </xf>
    <xf numFmtId="14" fontId="63" fillId="0" borderId="67" xfId="0" applyNumberFormat="1" applyFont="1" applyBorder="1" applyAlignment="1">
      <alignment horizontal="left"/>
    </xf>
    <xf numFmtId="4" fontId="63" fillId="53" borderId="27" xfId="0" applyNumberFormat="1" applyFont="1" applyFill="1" applyBorder="1" applyAlignment="1">
      <alignment horizontal="center"/>
    </xf>
    <xf numFmtId="4" fontId="69" fillId="53" borderId="27" xfId="0" applyNumberFormat="1" applyFont="1" applyFill="1" applyBorder="1" applyAlignment="1">
      <alignment horizontal="center"/>
    </xf>
    <xf numFmtId="0" fontId="63" fillId="25" borderId="30" xfId="0" applyFont="1" applyFill="1" applyBorder="1" applyAlignment="1">
      <alignment horizontal="center"/>
    </xf>
    <xf numFmtId="0" fontId="62" fillId="25" borderId="38" xfId="0" applyFont="1" applyFill="1" applyBorder="1" applyAlignment="1">
      <alignment horizontal="left"/>
    </xf>
    <xf numFmtId="0" fontId="60" fillId="2" borderId="0" xfId="0" applyFont="1" applyFill="1" applyAlignment="1">
      <alignment horizontal="left"/>
    </xf>
    <xf numFmtId="14" fontId="62" fillId="0" borderId="38" xfId="0" applyNumberFormat="1" applyFont="1" applyBorder="1" applyAlignment="1">
      <alignment horizontal="left"/>
    </xf>
    <xf numFmtId="14" fontId="60" fillId="0" borderId="0" xfId="0" applyNumberFormat="1" applyFont="1"/>
    <xf numFmtId="0" fontId="63" fillId="54" borderId="30" xfId="0" applyFont="1" applyFill="1" applyBorder="1" applyAlignment="1">
      <alignment horizontal="center"/>
    </xf>
    <xf numFmtId="0" fontId="64" fillId="0" borderId="48" xfId="1" applyBorder="1"/>
    <xf numFmtId="0" fontId="60" fillId="0" borderId="34" xfId="0" applyFont="1" applyBorder="1" applyAlignment="1">
      <alignment horizontal="left"/>
    </xf>
    <xf numFmtId="2" fontId="63" fillId="0" borderId="30" xfId="0" applyNumberFormat="1" applyFont="1" applyBorder="1" applyAlignment="1">
      <alignment horizontal="center"/>
    </xf>
    <xf numFmtId="0" fontId="63" fillId="0" borderId="64" xfId="0" applyFont="1" applyBorder="1" applyAlignment="1">
      <alignment horizontal="center"/>
    </xf>
    <xf numFmtId="4" fontId="63" fillId="0" borderId="64" xfId="0" applyNumberFormat="1" applyFont="1" applyBorder="1" applyAlignment="1">
      <alignment horizontal="center"/>
    </xf>
    <xf numFmtId="0" fontId="63" fillId="55" borderId="64" xfId="0" applyFont="1" applyFill="1" applyBorder="1" applyAlignment="1">
      <alignment horizontal="center"/>
    </xf>
    <xf numFmtId="0" fontId="70" fillId="24" borderId="0" xfId="0" applyFont="1" applyFill="1" applyAlignment="1">
      <alignment horizontal="center"/>
    </xf>
    <xf numFmtId="14" fontId="60" fillId="29" borderId="38" xfId="0" applyNumberFormat="1" applyFont="1" applyFill="1" applyBorder="1" applyAlignment="1">
      <alignment horizontal="left" vertical="center"/>
    </xf>
    <xf numFmtId="170" fontId="63" fillId="0" borderId="38" xfId="0" applyNumberFormat="1" applyFont="1" applyBorder="1" applyAlignment="1">
      <alignment horizontal="left" vertical="top"/>
    </xf>
    <xf numFmtId="14" fontId="63" fillId="24" borderId="0" xfId="0" applyNumberFormat="1" applyFont="1" applyFill="1" applyAlignment="1">
      <alignment vertical="center"/>
    </xf>
    <xf numFmtId="4" fontId="63" fillId="0" borderId="27" xfId="0" applyNumberFormat="1" applyFont="1" applyBorder="1" applyAlignment="1">
      <alignment horizontal="center"/>
    </xf>
    <xf numFmtId="4" fontId="69" fillId="0" borderId="27" xfId="0" applyNumberFormat="1" applyFont="1" applyBorder="1" applyAlignment="1">
      <alignment horizontal="center"/>
    </xf>
    <xf numFmtId="14" fontId="62" fillId="24" borderId="38" xfId="0" applyNumberFormat="1" applyFont="1" applyFill="1" applyBorder="1" applyAlignment="1">
      <alignment horizontal="left"/>
    </xf>
    <xf numFmtId="0" fontId="72" fillId="0" borderId="0" xfId="0" applyFont="1"/>
    <xf numFmtId="14" fontId="61" fillId="0" borderId="0" xfId="0" applyNumberFormat="1" applyFont="1"/>
    <xf numFmtId="14" fontId="60" fillId="0" borderId="0" xfId="0" applyNumberFormat="1" applyFont="1" applyAlignment="1">
      <alignment horizontal="left"/>
    </xf>
    <xf numFmtId="170" fontId="63" fillId="0" borderId="38" xfId="0" applyNumberFormat="1" applyFont="1" applyBorder="1" applyAlignment="1">
      <alignment horizontal="left" wrapText="1"/>
    </xf>
    <xf numFmtId="14" fontId="63" fillId="24" borderId="0" xfId="0" applyNumberFormat="1" applyFont="1" applyFill="1" applyAlignment="1">
      <alignment horizontal="center"/>
    </xf>
    <xf numFmtId="0" fontId="65" fillId="0" borderId="46" xfId="0" applyFont="1" applyBorder="1" applyAlignment="1">
      <alignment horizontal="left"/>
    </xf>
    <xf numFmtId="0" fontId="60" fillId="56" borderId="33" xfId="0" applyFont="1" applyFill="1" applyBorder="1" applyAlignment="1">
      <alignment horizontal="center"/>
    </xf>
    <xf numFmtId="0" fontId="63" fillId="57" borderId="33" xfId="0" applyFont="1" applyFill="1" applyBorder="1" applyAlignment="1">
      <alignment horizontal="center"/>
    </xf>
    <xf numFmtId="0" fontId="63" fillId="57" borderId="27" xfId="0" applyFont="1" applyFill="1" applyBorder="1" applyAlignment="1">
      <alignment horizontal="center"/>
    </xf>
    <xf numFmtId="0" fontId="63" fillId="58" borderId="27" xfId="0" applyFont="1" applyFill="1" applyBorder="1" applyAlignment="1">
      <alignment horizontal="center"/>
    </xf>
    <xf numFmtId="0" fontId="63" fillId="57" borderId="27" xfId="0" applyFont="1" applyFill="1" applyBorder="1"/>
    <xf numFmtId="0" fontId="64" fillId="57" borderId="27" xfId="1" applyFill="1" applyBorder="1"/>
    <xf numFmtId="164" fontId="63" fillId="59" borderId="27" xfId="0" applyNumberFormat="1" applyFont="1" applyFill="1" applyBorder="1" applyAlignment="1">
      <alignment horizontal="center"/>
    </xf>
    <xf numFmtId="0" fontId="63" fillId="60" borderId="33" xfId="0" applyFont="1" applyFill="1" applyBorder="1" applyAlignment="1">
      <alignment horizontal="center"/>
    </xf>
    <xf numFmtId="0" fontId="64" fillId="0" borderId="78" xfId="1" applyBorder="1" applyAlignment="1">
      <alignment horizontal="left"/>
    </xf>
    <xf numFmtId="0" fontId="63" fillId="61" borderId="27" xfId="0" applyFont="1" applyFill="1" applyBorder="1" applyAlignment="1">
      <alignment horizontal="center"/>
    </xf>
    <xf numFmtId="2" fontId="63" fillId="61" borderId="30" xfId="0" applyNumberFormat="1" applyFont="1" applyFill="1" applyBorder="1" applyAlignment="1">
      <alignment horizontal="center"/>
    </xf>
    <xf numFmtId="0" fontId="63" fillId="58" borderId="64" xfId="0" applyFont="1" applyFill="1" applyBorder="1" applyAlignment="1">
      <alignment horizontal="center"/>
    </xf>
    <xf numFmtId="0" fontId="63" fillId="57" borderId="64" xfId="0" applyFont="1" applyFill="1" applyBorder="1" applyAlignment="1">
      <alignment horizontal="center"/>
    </xf>
    <xf numFmtId="4" fontId="63" fillId="62" borderId="64" xfId="0" applyNumberFormat="1" applyFont="1" applyFill="1" applyBorder="1" applyAlignment="1">
      <alignment horizontal="center"/>
    </xf>
    <xf numFmtId="0" fontId="63" fillId="63" borderId="27" xfId="0" applyFont="1" applyFill="1" applyBorder="1" applyAlignment="1">
      <alignment horizontal="center"/>
    </xf>
    <xf numFmtId="2" fontId="63" fillId="63" borderId="30" xfId="0" applyNumberFormat="1" applyFont="1" applyFill="1" applyBorder="1" applyAlignment="1">
      <alignment horizontal="center"/>
    </xf>
    <xf numFmtId="0" fontId="63" fillId="63" borderId="64" xfId="0" applyFont="1" applyFill="1" applyBorder="1" applyAlignment="1">
      <alignment horizontal="center"/>
    </xf>
    <xf numFmtId="0" fontId="63" fillId="24" borderId="66" xfId="0" applyFont="1" applyFill="1" applyBorder="1" applyAlignment="1">
      <alignment horizontal="center"/>
    </xf>
    <xf numFmtId="4" fontId="63" fillId="64" borderId="27" xfId="0" applyNumberFormat="1" applyFont="1" applyFill="1" applyBorder="1" applyAlignment="1">
      <alignment horizontal="center"/>
    </xf>
    <xf numFmtId="4" fontId="69" fillId="64" borderId="27" xfId="0" applyNumberFormat="1" applyFont="1" applyFill="1" applyBorder="1" applyAlignment="1">
      <alignment horizontal="center"/>
    </xf>
    <xf numFmtId="0" fontId="63" fillId="57" borderId="30" xfId="0" applyFont="1" applyFill="1" applyBorder="1" applyAlignment="1">
      <alignment horizontal="center"/>
    </xf>
    <xf numFmtId="14" fontId="63" fillId="57" borderId="38" xfId="0" applyNumberFormat="1" applyFont="1" applyFill="1" applyBorder="1" applyAlignment="1">
      <alignment horizontal="left"/>
    </xf>
    <xf numFmtId="0" fontId="63" fillId="57" borderId="38" xfId="0" applyFont="1" applyFill="1" applyBorder="1" applyAlignment="1">
      <alignment horizontal="left"/>
    </xf>
    <xf numFmtId="0" fontId="63" fillId="60" borderId="0" xfId="0" applyFont="1" applyFill="1"/>
    <xf numFmtId="0" fontId="66" fillId="27" borderId="27" xfId="0" applyFont="1" applyFill="1" applyBorder="1" applyAlignment="1">
      <alignment vertical="center"/>
    </xf>
    <xf numFmtId="0" fontId="67" fillId="24" borderId="47" xfId="0" applyFont="1" applyFill="1" applyBorder="1" applyAlignment="1">
      <alignment vertical="center" wrapText="1"/>
    </xf>
    <xf numFmtId="164" fontId="63" fillId="27" borderId="27" xfId="0" applyNumberFormat="1" applyFont="1" applyFill="1" applyBorder="1" applyAlignment="1">
      <alignment horizontal="center"/>
    </xf>
    <xf numFmtId="0" fontId="64" fillId="25" borderId="50" xfId="1" applyFill="1" applyBorder="1" applyAlignment="1">
      <alignment horizontal="left" vertical="center"/>
    </xf>
    <xf numFmtId="0" fontId="63" fillId="25" borderId="27" xfId="0" applyFont="1" applyFill="1" applyBorder="1" applyAlignment="1">
      <alignment horizontal="center" vertical="center"/>
    </xf>
    <xf numFmtId="0" fontId="76" fillId="0" borderId="27" xfId="0" applyFont="1" applyBorder="1"/>
    <xf numFmtId="0" fontId="64" fillId="0" borderId="0" xfId="1" applyBorder="1" applyAlignment="1">
      <alignment vertical="center" wrapText="1"/>
    </xf>
    <xf numFmtId="164" fontId="62" fillId="49" borderId="27" xfId="0" applyNumberFormat="1" applyFont="1" applyFill="1" applyBorder="1" applyAlignment="1">
      <alignment horizontal="center"/>
    </xf>
    <xf numFmtId="0" fontId="60" fillId="0" borderId="25" xfId="0" applyFont="1" applyBorder="1" applyAlignment="1">
      <alignment horizontal="left"/>
    </xf>
    <xf numFmtId="0" fontId="60" fillId="33" borderId="64" xfId="0" applyFont="1" applyFill="1" applyBorder="1" applyAlignment="1">
      <alignment horizontal="center"/>
    </xf>
    <xf numFmtId="0" fontId="63" fillId="45" borderId="64" xfId="0" applyFont="1" applyFill="1" applyBorder="1" applyAlignment="1">
      <alignment horizontal="center"/>
    </xf>
    <xf numFmtId="0" fontId="63" fillId="38" borderId="27" xfId="0" applyFont="1" applyFill="1" applyBorder="1" applyAlignment="1">
      <alignment horizontal="center"/>
    </xf>
    <xf numFmtId="0" fontId="60" fillId="45" borderId="64" xfId="0" applyFont="1" applyFill="1" applyBorder="1" applyAlignment="1">
      <alignment horizontal="center"/>
    </xf>
    <xf numFmtId="2" fontId="63" fillId="38" borderId="30" xfId="0" applyNumberFormat="1" applyFont="1" applyFill="1" applyBorder="1" applyAlignment="1">
      <alignment horizontal="center"/>
    </xf>
    <xf numFmtId="0" fontId="63" fillId="28" borderId="64" xfId="0" applyFont="1" applyFill="1" applyBorder="1" applyAlignment="1">
      <alignment horizontal="center"/>
    </xf>
    <xf numFmtId="0" fontId="60" fillId="33" borderId="64" xfId="0" applyFont="1" applyFill="1" applyBorder="1" applyAlignment="1">
      <alignment horizontal="center" vertical="center"/>
    </xf>
    <xf numFmtId="0" fontId="63" fillId="24" borderId="38" xfId="0" applyFont="1" applyFill="1" applyBorder="1" applyAlignment="1">
      <alignment horizontal="left" vertical="center"/>
    </xf>
    <xf numFmtId="0" fontId="70" fillId="24" borderId="0" xfId="0" applyFont="1" applyFill="1" applyAlignment="1">
      <alignment vertical="center"/>
    </xf>
    <xf numFmtId="0" fontId="60" fillId="65" borderId="27" xfId="0" applyFont="1" applyFill="1" applyBorder="1" applyAlignment="1">
      <alignment horizontal="center"/>
    </xf>
    <xf numFmtId="0" fontId="60" fillId="65" borderId="30" xfId="0" applyFont="1" applyFill="1" applyBorder="1" applyAlignment="1">
      <alignment horizontal="center"/>
    </xf>
    <xf numFmtId="0" fontId="63" fillId="25" borderId="30" xfId="0" applyFont="1" applyFill="1" applyBorder="1" applyAlignment="1">
      <alignment horizontal="center" vertical="center"/>
    </xf>
    <xf numFmtId="0" fontId="63" fillId="25" borderId="38" xfId="0" applyFont="1" applyFill="1" applyBorder="1" applyAlignment="1">
      <alignment horizontal="left" vertical="center"/>
    </xf>
    <xf numFmtId="0" fontId="70" fillId="25" borderId="0" xfId="0" applyFont="1" applyFill="1" applyAlignment="1">
      <alignment vertical="center"/>
    </xf>
    <xf numFmtId="0" fontId="63" fillId="0" borderId="38" xfId="0" applyFont="1" applyBorder="1" applyAlignment="1">
      <alignment horizontal="left" vertical="center"/>
    </xf>
    <xf numFmtId="0" fontId="63" fillId="25" borderId="38" xfId="0" applyFont="1" applyFill="1" applyBorder="1" applyAlignment="1">
      <alignment horizontal="left"/>
    </xf>
    <xf numFmtId="0" fontId="61" fillId="2" borderId="38" xfId="0" applyFont="1" applyFill="1" applyBorder="1" applyAlignment="1">
      <alignment horizontal="left"/>
    </xf>
    <xf numFmtId="0" fontId="63" fillId="66" borderId="33" xfId="0" applyFont="1" applyFill="1" applyBorder="1" applyAlignment="1">
      <alignment horizontal="center"/>
    </xf>
    <xf numFmtId="0" fontId="60" fillId="0" borderId="63" xfId="0" applyFont="1" applyBorder="1" applyAlignment="1">
      <alignment horizontal="left"/>
    </xf>
    <xf numFmtId="0" fontId="62" fillId="24" borderId="33" xfId="0" applyFont="1" applyFill="1" applyBorder="1" applyAlignment="1">
      <alignment horizontal="center"/>
    </xf>
    <xf numFmtId="0" fontId="60" fillId="35" borderId="27" xfId="0" applyFont="1" applyFill="1" applyBorder="1" applyAlignment="1">
      <alignment horizontal="center"/>
    </xf>
    <xf numFmtId="0" fontId="60" fillId="67" borderId="0" xfId="0" applyFont="1" applyFill="1"/>
    <xf numFmtId="0" fontId="63" fillId="0" borderId="30" xfId="0" applyFont="1" applyBorder="1"/>
    <xf numFmtId="0" fontId="63" fillId="2" borderId="30" xfId="0" applyFont="1" applyFill="1" applyBorder="1"/>
    <xf numFmtId="0" fontId="63" fillId="2" borderId="33" xfId="0" applyFont="1" applyFill="1" applyBorder="1" applyAlignment="1">
      <alignment horizontal="center"/>
    </xf>
    <xf numFmtId="0" fontId="63" fillId="18" borderId="27" xfId="0" applyFont="1" applyFill="1" applyBorder="1" applyAlignment="1">
      <alignment horizontal="center"/>
    </xf>
    <xf numFmtId="0" fontId="63" fillId="68" borderId="33" xfId="0" applyFont="1" applyFill="1" applyBorder="1" applyAlignment="1">
      <alignment horizontal="center"/>
    </xf>
    <xf numFmtId="0" fontId="63" fillId="5" borderId="27" xfId="0" applyFont="1" applyFill="1" applyBorder="1" applyAlignment="1">
      <alignment horizontal="center"/>
    </xf>
    <xf numFmtId="0" fontId="65" fillId="0" borderId="35" xfId="0" applyFont="1" applyBorder="1" applyAlignment="1">
      <alignment horizontal="left"/>
    </xf>
    <xf numFmtId="0" fontId="63" fillId="49" borderId="33" xfId="0" applyFont="1" applyFill="1" applyBorder="1" applyAlignment="1">
      <alignment horizontal="center"/>
    </xf>
    <xf numFmtId="0" fontId="63" fillId="49" borderId="27" xfId="0" applyFont="1" applyFill="1" applyBorder="1" applyAlignment="1">
      <alignment horizontal="center"/>
    </xf>
    <xf numFmtId="0" fontId="63" fillId="48" borderId="27" xfId="0" applyFont="1" applyFill="1" applyBorder="1" applyAlignment="1">
      <alignment horizontal="center" vertical="center"/>
    </xf>
    <xf numFmtId="0" fontId="66" fillId="49" borderId="27" xfId="0" applyFont="1" applyFill="1" applyBorder="1" applyAlignment="1">
      <alignment vertical="center"/>
    </xf>
    <xf numFmtId="0" fontId="67" fillId="25" borderId="27" xfId="0" applyFont="1" applyFill="1" applyBorder="1" applyAlignment="1">
      <alignment vertical="center"/>
    </xf>
    <xf numFmtId="0" fontId="60" fillId="18" borderId="33" xfId="0" applyFont="1" applyFill="1" applyBorder="1" applyAlignment="1">
      <alignment horizontal="center"/>
    </xf>
    <xf numFmtId="0" fontId="60" fillId="18" borderId="0" xfId="0" applyFont="1" applyFill="1"/>
    <xf numFmtId="0" fontId="64" fillId="18" borderId="34" xfId="1" applyFill="1" applyBorder="1" applyAlignment="1">
      <alignment horizontal="left"/>
    </xf>
    <xf numFmtId="164" fontId="60" fillId="18" borderId="27" xfId="0" applyNumberFormat="1" applyFont="1" applyFill="1" applyBorder="1" applyAlignment="1">
      <alignment horizontal="center"/>
    </xf>
    <xf numFmtId="0" fontId="64" fillId="0" borderId="79" xfId="1" applyBorder="1"/>
    <xf numFmtId="0" fontId="63" fillId="54" borderId="33" xfId="0" applyFont="1" applyFill="1" applyBorder="1" applyAlignment="1">
      <alignment horizontal="center"/>
    </xf>
    <xf numFmtId="0" fontId="63" fillId="69" borderId="27" xfId="0" applyFont="1" applyFill="1" applyBorder="1" applyAlignment="1">
      <alignment horizontal="center"/>
    </xf>
    <xf numFmtId="0" fontId="60" fillId="69" borderId="0" xfId="0" applyFont="1" applyFill="1" applyAlignment="1">
      <alignment horizontal="left"/>
    </xf>
    <xf numFmtId="0" fontId="64" fillId="69" borderId="11" xfId="1" applyFill="1" applyBorder="1"/>
    <xf numFmtId="0" fontId="60" fillId="0" borderId="0" xfId="0" applyFont="1" applyAlignment="1">
      <alignment horizontal="left"/>
    </xf>
    <xf numFmtId="0" fontId="63" fillId="70" borderId="33" xfId="0" applyFont="1" applyFill="1" applyBorder="1" applyAlignment="1">
      <alignment horizontal="center"/>
    </xf>
    <xf numFmtId="0" fontId="63" fillId="0" borderId="27" xfId="0" applyFont="1" applyBorder="1" applyAlignment="1">
      <alignment vertical="center"/>
    </xf>
    <xf numFmtId="164" fontId="63" fillId="0" borderId="27" xfId="0" applyNumberFormat="1" applyFont="1" applyBorder="1" applyAlignment="1">
      <alignment horizontal="center" vertical="center"/>
    </xf>
    <xf numFmtId="0" fontId="63" fillId="6" borderId="27" xfId="0" applyFont="1" applyFill="1" applyBorder="1" applyAlignment="1">
      <alignment horizontal="center"/>
    </xf>
    <xf numFmtId="0" fontId="63" fillId="6" borderId="27" xfId="0" applyFont="1" applyFill="1" applyBorder="1"/>
    <xf numFmtId="0" fontId="64" fillId="6" borderId="0" xfId="1" applyFill="1"/>
    <xf numFmtId="164" fontId="63" fillId="6" borderId="80" xfId="0" applyNumberFormat="1" applyFont="1" applyFill="1" applyBorder="1" applyAlignment="1">
      <alignment horizontal="center"/>
    </xf>
    <xf numFmtId="164" fontId="63" fillId="6" borderId="27" xfId="0" applyNumberFormat="1" applyFont="1" applyFill="1" applyBorder="1" applyAlignment="1">
      <alignment horizontal="center"/>
    </xf>
    <xf numFmtId="0" fontId="63" fillId="5" borderId="27" xfId="0" applyFont="1" applyFill="1" applyBorder="1" applyAlignment="1">
      <alignment horizontal="center" vertical="center"/>
    </xf>
    <xf numFmtId="0" fontId="66" fillId="2" borderId="0" xfId="0" applyFont="1" applyFill="1"/>
    <xf numFmtId="0" fontId="63" fillId="18" borderId="33" xfId="0" applyFont="1" applyFill="1" applyBorder="1" applyAlignment="1">
      <alignment horizontal="center"/>
    </xf>
    <xf numFmtId="0" fontId="63" fillId="18" borderId="27" xfId="0" applyFont="1" applyFill="1" applyBorder="1"/>
    <xf numFmtId="164" fontId="63" fillId="18" borderId="27" xfId="0" applyNumberFormat="1" applyFont="1" applyFill="1" applyBorder="1" applyAlignment="1">
      <alignment horizontal="center"/>
    </xf>
    <xf numFmtId="0" fontId="63" fillId="0" borderId="81" xfId="0" applyFont="1" applyBorder="1"/>
    <xf numFmtId="0" fontId="64" fillId="0" borderId="82" xfId="1" applyBorder="1" applyAlignment="1">
      <alignment horizontal="left"/>
    </xf>
    <xf numFmtId="0" fontId="63" fillId="0" borderId="83" xfId="0" applyFont="1" applyBorder="1"/>
    <xf numFmtId="0" fontId="63" fillId="2" borderId="27" xfId="0" applyFont="1" applyFill="1" applyBorder="1" applyAlignment="1">
      <alignment horizontal="center" vertical="center"/>
    </xf>
    <xf numFmtId="164" fontId="63" fillId="2" borderId="27" xfId="0" applyNumberFormat="1" applyFont="1" applyFill="1" applyBorder="1" applyAlignment="1">
      <alignment horizontal="center" vertical="center"/>
    </xf>
    <xf numFmtId="0" fontId="63" fillId="27" borderId="27" xfId="0" applyFont="1" applyFill="1" applyBorder="1" applyAlignment="1">
      <alignment horizontal="center"/>
    </xf>
    <xf numFmtId="0" fontId="63" fillId="24" borderId="27" xfId="0" applyFont="1" applyFill="1" applyBorder="1" applyAlignment="1">
      <alignment vertical="center"/>
    </xf>
    <xf numFmtId="0" fontId="63" fillId="24" borderId="27" xfId="0" applyFont="1" applyFill="1" applyBorder="1" applyAlignment="1">
      <alignment vertical="center" wrapText="1"/>
    </xf>
    <xf numFmtId="0" fontId="60" fillId="24" borderId="84" xfId="0" applyFont="1" applyFill="1" applyBorder="1" applyAlignment="1">
      <alignment horizontal="left" vertical="center"/>
    </xf>
    <xf numFmtId="0" fontId="63" fillId="0" borderId="11" xfId="0" applyFont="1" applyBorder="1"/>
    <xf numFmtId="0" fontId="63" fillId="54" borderId="27" xfId="0" applyFont="1" applyFill="1" applyBorder="1" applyAlignment="1">
      <alignment horizontal="center"/>
    </xf>
    <xf numFmtId="0" fontId="63" fillId="71" borderId="27" xfId="0" applyFont="1" applyFill="1" applyBorder="1" applyAlignment="1">
      <alignment horizontal="center"/>
    </xf>
    <xf numFmtId="0" fontId="63" fillId="67" borderId="27" xfId="0" applyFont="1" applyFill="1" applyBorder="1"/>
    <xf numFmtId="0" fontId="60" fillId="67" borderId="50" xfId="0" applyFont="1" applyFill="1" applyBorder="1" applyAlignment="1">
      <alignment horizontal="left"/>
    </xf>
    <xf numFmtId="164" fontId="63" fillId="54" borderId="27" xfId="0" applyNumberFormat="1" applyFont="1" applyFill="1" applyBorder="1" applyAlignment="1">
      <alignment horizontal="center"/>
    </xf>
    <xf numFmtId="0" fontId="64" fillId="67" borderId="56" xfId="1" applyFill="1" applyBorder="1"/>
    <xf numFmtId="0" fontId="63" fillId="0" borderId="85" xfId="0" applyFont="1" applyBorder="1"/>
    <xf numFmtId="0" fontId="64" fillId="0" borderId="25" xfId="1" applyBorder="1"/>
    <xf numFmtId="0" fontId="63" fillId="0" borderId="16" xfId="0" applyFont="1" applyBorder="1"/>
    <xf numFmtId="169" fontId="61" fillId="13" borderId="27" xfId="0" applyNumberFormat="1" applyFont="1" applyFill="1" applyBorder="1" applyAlignment="1">
      <alignment horizontal="center"/>
    </xf>
    <xf numFmtId="0" fontId="61" fillId="13" borderId="27" xfId="0" applyFont="1" applyFill="1" applyBorder="1" applyAlignment="1">
      <alignment horizontal="center"/>
    </xf>
    <xf numFmtId="0" fontId="63" fillId="16" borderId="27" xfId="0" applyFont="1" applyFill="1" applyBorder="1" applyAlignment="1">
      <alignment horizontal="center"/>
    </xf>
    <xf numFmtId="2" fontId="63" fillId="16" borderId="27" xfId="0" applyNumberFormat="1" applyFont="1" applyFill="1" applyBorder="1" applyAlignment="1">
      <alignment horizontal="center"/>
    </xf>
    <xf numFmtId="0" fontId="63" fillId="50" borderId="27" xfId="0" applyFont="1" applyFill="1" applyBorder="1" applyAlignment="1">
      <alignment horizontal="center" vertical="center"/>
    </xf>
    <xf numFmtId="2" fontId="63" fillId="50" borderId="27" xfId="0" applyNumberFormat="1" applyFont="1" applyFill="1" applyBorder="1" applyAlignment="1">
      <alignment horizontal="center" vertical="center"/>
    </xf>
    <xf numFmtId="2" fontId="60" fillId="18" borderId="27" xfId="0" applyNumberFormat="1" applyFont="1" applyFill="1" applyBorder="1" applyAlignment="1">
      <alignment horizontal="center"/>
    </xf>
    <xf numFmtId="2" fontId="63" fillId="69" borderId="27" xfId="0" applyNumberFormat="1" applyFont="1" applyFill="1" applyBorder="1" applyAlignment="1">
      <alignment horizontal="center"/>
    </xf>
    <xf numFmtId="0" fontId="63" fillId="40" borderId="27" xfId="0" applyFont="1" applyFill="1" applyBorder="1" applyAlignment="1">
      <alignment horizontal="center" vertical="center"/>
    </xf>
    <xf numFmtId="2" fontId="63" fillId="40" borderId="27" xfId="0" applyNumberFormat="1" applyFont="1" applyFill="1" applyBorder="1" applyAlignment="1">
      <alignment horizontal="center" vertical="center"/>
    </xf>
    <xf numFmtId="0" fontId="63" fillId="16" borderId="27" xfId="0" applyFont="1" applyFill="1" applyBorder="1" applyAlignment="1">
      <alignment horizontal="center" vertical="center"/>
    </xf>
    <xf numFmtId="2" fontId="63" fillId="16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0" fillId="5" borderId="0" xfId="0" applyFont="1" applyFill="1" applyAlignment="1">
      <alignment horizontal="center"/>
    </xf>
    <xf numFmtId="2" fontId="63" fillId="0" borderId="27" xfId="0" applyNumberFormat="1" applyFont="1" applyBorder="1" applyAlignment="1">
      <alignment horizontal="center"/>
    </xf>
    <xf numFmtId="2" fontId="63" fillId="18" borderId="27" xfId="0" applyNumberFormat="1" applyFont="1" applyFill="1" applyBorder="1" applyAlignment="1">
      <alignment horizontal="center"/>
    </xf>
    <xf numFmtId="0" fontId="60" fillId="2" borderId="0" xfId="0" applyFont="1" applyFill="1" applyAlignment="1">
      <alignment horizontal="center"/>
    </xf>
    <xf numFmtId="0" fontId="63" fillId="3" borderId="27" xfId="0" applyFont="1" applyFill="1" applyBorder="1" applyAlignment="1">
      <alignment horizontal="center"/>
    </xf>
    <xf numFmtId="0" fontId="63" fillId="0" borderId="75" xfId="0" applyFont="1" applyBorder="1" applyAlignment="1">
      <alignment horizontal="center"/>
    </xf>
    <xf numFmtId="2" fontId="63" fillId="16" borderId="30" xfId="0" applyNumberFormat="1" applyFont="1" applyFill="1" applyBorder="1" applyAlignment="1">
      <alignment horizontal="center"/>
    </xf>
    <xf numFmtId="0" fontId="60" fillId="0" borderId="18" xfId="0" applyFont="1" applyBorder="1" applyAlignment="1">
      <alignment horizontal="center"/>
    </xf>
    <xf numFmtId="0" fontId="60" fillId="5" borderId="85" xfId="0" applyFont="1" applyFill="1" applyBorder="1" applyAlignment="1">
      <alignment horizontal="center"/>
    </xf>
    <xf numFmtId="0" fontId="60" fillId="0" borderId="24" xfId="0" applyFont="1" applyBorder="1" applyAlignment="1">
      <alignment horizontal="center"/>
    </xf>
    <xf numFmtId="0" fontId="60" fillId="33" borderId="0" xfId="0" applyFont="1" applyFill="1" applyAlignment="1">
      <alignment horizontal="center"/>
    </xf>
    <xf numFmtId="0" fontId="63" fillId="0" borderId="86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5" borderId="85" xfId="0" applyFont="1" applyFill="1" applyBorder="1" applyAlignment="1">
      <alignment horizontal="center" vertical="center"/>
    </xf>
    <xf numFmtId="2" fontId="63" fillId="35" borderId="27" xfId="0" applyNumberFormat="1" applyFont="1" applyFill="1" applyBorder="1" applyAlignment="1">
      <alignment horizontal="center" vertical="center"/>
    </xf>
    <xf numFmtId="0" fontId="60" fillId="0" borderId="75" xfId="0" applyFont="1" applyBorder="1" applyAlignment="1">
      <alignment horizontal="center"/>
    </xf>
    <xf numFmtId="0" fontId="60" fillId="0" borderId="49" xfId="0" applyFont="1" applyBorder="1" applyAlignment="1">
      <alignment horizontal="center"/>
    </xf>
    <xf numFmtId="0" fontId="60" fillId="0" borderId="77" xfId="0" applyFont="1" applyBorder="1" applyAlignment="1">
      <alignment horizontal="center"/>
    </xf>
    <xf numFmtId="0" fontId="60" fillId="5" borderId="26" xfId="0" applyFont="1" applyFill="1" applyBorder="1" applyAlignment="1">
      <alignment horizontal="center"/>
    </xf>
    <xf numFmtId="0" fontId="63" fillId="67" borderId="27" xfId="0" applyFont="1" applyFill="1" applyBorder="1" applyAlignment="1">
      <alignment horizontal="center"/>
    </xf>
    <xf numFmtId="0" fontId="63" fillId="72" borderId="27" xfId="0" applyFont="1" applyFill="1" applyBorder="1" applyAlignment="1">
      <alignment horizontal="center"/>
    </xf>
    <xf numFmtId="2" fontId="63" fillId="72" borderId="27" xfId="0" applyNumberFormat="1" applyFont="1" applyFill="1" applyBorder="1" applyAlignment="1">
      <alignment horizontal="center"/>
    </xf>
    <xf numFmtId="0" fontId="60" fillId="67" borderId="49" xfId="0" applyFont="1" applyFill="1" applyBorder="1" applyAlignment="1">
      <alignment horizontal="center"/>
    </xf>
    <xf numFmtId="0" fontId="60" fillId="71" borderId="18" xfId="0" applyFont="1" applyFill="1" applyBorder="1" applyAlignment="1">
      <alignment horizontal="center"/>
    </xf>
    <xf numFmtId="0" fontId="63" fillId="0" borderId="18" xfId="0" applyFont="1" applyBorder="1" applyAlignment="1">
      <alignment horizontal="center"/>
    </xf>
    <xf numFmtId="0" fontId="63" fillId="73" borderId="27" xfId="0" applyFont="1" applyFill="1" applyBorder="1" applyAlignment="1">
      <alignment horizontal="center"/>
    </xf>
    <xf numFmtId="2" fontId="63" fillId="73" borderId="27" xfId="0" applyNumberFormat="1" applyFont="1" applyFill="1" applyBorder="1" applyAlignment="1">
      <alignment horizontal="center"/>
    </xf>
    <xf numFmtId="0" fontId="61" fillId="14" borderId="27" xfId="0" applyFont="1" applyFill="1" applyBorder="1" applyAlignment="1">
      <alignment horizontal="center"/>
    </xf>
    <xf numFmtId="9" fontId="61" fillId="14" borderId="27" xfId="0" applyNumberFormat="1" applyFont="1" applyFill="1" applyBorder="1" applyAlignment="1">
      <alignment horizontal="center"/>
    </xf>
    <xf numFmtId="4" fontId="63" fillId="17" borderId="27" xfId="0" applyNumberFormat="1" applyFont="1" applyFill="1" applyBorder="1" applyAlignment="1">
      <alignment horizontal="center"/>
    </xf>
    <xf numFmtId="4" fontId="63" fillId="14" borderId="27" xfId="0" applyNumberFormat="1" applyFont="1" applyFill="1" applyBorder="1" applyAlignment="1">
      <alignment horizontal="center"/>
    </xf>
    <xf numFmtId="4" fontId="69" fillId="14" borderId="27" xfId="0" applyNumberFormat="1" applyFont="1" applyFill="1" applyBorder="1" applyAlignment="1">
      <alignment horizontal="center"/>
    </xf>
    <xf numFmtId="4" fontId="63" fillId="52" borderId="27" xfId="0" applyNumberFormat="1" applyFont="1" applyFill="1" applyBorder="1" applyAlignment="1">
      <alignment horizontal="center" vertical="center"/>
    </xf>
    <xf numFmtId="4" fontId="63" fillId="53" borderId="27" xfId="0" applyNumberFormat="1" applyFont="1" applyFill="1" applyBorder="1" applyAlignment="1">
      <alignment horizontal="center" vertical="center"/>
    </xf>
    <xf numFmtId="4" fontId="69" fillId="53" borderId="27" xfId="0" applyNumberFormat="1" applyFont="1" applyFill="1" applyBorder="1" applyAlignment="1">
      <alignment horizontal="center" vertical="center"/>
    </xf>
    <xf numFmtId="4" fontId="60" fillId="18" borderId="27" xfId="0" applyNumberFormat="1" applyFont="1" applyFill="1" applyBorder="1" applyAlignment="1">
      <alignment horizontal="center"/>
    </xf>
    <xf numFmtId="4" fontId="69" fillId="18" borderId="27" xfId="0" applyNumberFormat="1" applyFont="1" applyFill="1" applyBorder="1" applyAlignment="1">
      <alignment horizontal="center"/>
    </xf>
    <xf numFmtId="0" fontId="60" fillId="18" borderId="38" xfId="0" applyFont="1" applyFill="1" applyBorder="1" applyAlignment="1">
      <alignment horizontal="left" vertical="center"/>
    </xf>
    <xf numFmtId="0" fontId="71" fillId="18" borderId="0" xfId="0" applyFont="1" applyFill="1" applyAlignment="1">
      <alignment horizontal="left"/>
    </xf>
    <xf numFmtId="4" fontId="63" fillId="69" borderId="27" xfId="0" applyNumberFormat="1" applyFont="1" applyFill="1" applyBorder="1" applyAlignment="1">
      <alignment horizontal="center"/>
    </xf>
    <xf numFmtId="4" fontId="69" fillId="69" borderId="27" xfId="0" applyNumberFormat="1" applyFont="1" applyFill="1" applyBorder="1" applyAlignment="1">
      <alignment horizontal="center"/>
    </xf>
    <xf numFmtId="0" fontId="63" fillId="69" borderId="30" xfId="0" applyFont="1" applyFill="1" applyBorder="1" applyAlignment="1">
      <alignment horizontal="center"/>
    </xf>
    <xf numFmtId="0" fontId="63" fillId="69" borderId="38" xfId="0" applyFont="1" applyFill="1" applyBorder="1" applyAlignment="1">
      <alignment horizontal="left"/>
    </xf>
    <xf numFmtId="0" fontId="63" fillId="69" borderId="0" xfId="0" applyFont="1" applyFill="1"/>
    <xf numFmtId="4" fontId="63" fillId="0" borderId="27" xfId="0" applyNumberFormat="1" applyFont="1" applyBorder="1" applyAlignment="1">
      <alignment horizontal="center" vertical="center"/>
    </xf>
    <xf numFmtId="4" fontId="63" fillId="42" borderId="27" xfId="0" applyNumberFormat="1" applyFont="1" applyFill="1" applyBorder="1" applyAlignment="1">
      <alignment horizontal="center" vertical="center"/>
    </xf>
    <xf numFmtId="4" fontId="69" fillId="42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4" fontId="63" fillId="17" borderId="27" xfId="0" applyNumberFormat="1" applyFont="1" applyFill="1" applyBorder="1" applyAlignment="1">
      <alignment horizontal="center" vertical="center"/>
    </xf>
    <xf numFmtId="4" fontId="63" fillId="14" borderId="27" xfId="0" applyNumberFormat="1" applyFont="1" applyFill="1" applyBorder="1" applyAlignment="1">
      <alignment horizontal="center" vertical="center"/>
    </xf>
    <xf numFmtId="4" fontId="69" fillId="14" borderId="27" xfId="0" applyNumberFormat="1" applyFont="1" applyFill="1" applyBorder="1" applyAlignment="1">
      <alignment horizontal="center" vertical="center"/>
    </xf>
    <xf numFmtId="4" fontId="63" fillId="18" borderId="27" xfId="0" applyNumberFormat="1" applyFont="1" applyFill="1" applyBorder="1" applyAlignment="1">
      <alignment horizontal="center"/>
    </xf>
    <xf numFmtId="0" fontId="63" fillId="18" borderId="30" xfId="0" applyFont="1" applyFill="1" applyBorder="1" applyAlignment="1">
      <alignment horizontal="center"/>
    </xf>
    <xf numFmtId="0" fontId="63" fillId="18" borderId="38" xfId="0" applyFont="1" applyFill="1" applyBorder="1" applyAlignment="1">
      <alignment horizontal="left"/>
    </xf>
    <xf numFmtId="0" fontId="63" fillId="18" borderId="0" xfId="0" applyFont="1" applyFill="1"/>
    <xf numFmtId="4" fontId="60" fillId="42" borderId="27" xfId="0" applyNumberFormat="1" applyFont="1" applyFill="1" applyBorder="1" applyAlignment="1">
      <alignment horizontal="center"/>
    </xf>
    <xf numFmtId="4" fontId="63" fillId="74" borderId="27" xfId="0" applyNumberFormat="1" applyFont="1" applyFill="1" applyBorder="1" applyAlignment="1">
      <alignment horizontal="center" vertical="center"/>
    </xf>
    <xf numFmtId="4" fontId="63" fillId="75" borderId="27" xfId="0" applyNumberFormat="1" applyFont="1" applyFill="1" applyBorder="1" applyAlignment="1">
      <alignment horizontal="center" vertical="center"/>
    </xf>
    <xf numFmtId="4" fontId="69" fillId="75" borderId="27" xfId="0" applyNumberFormat="1" applyFont="1" applyFill="1" applyBorder="1" applyAlignment="1">
      <alignment horizontal="center" vertical="center"/>
    </xf>
    <xf numFmtId="0" fontId="72" fillId="24" borderId="38" xfId="0" applyFont="1" applyFill="1" applyBorder="1" applyAlignment="1">
      <alignment horizontal="left"/>
    </xf>
    <xf numFmtId="4" fontId="63" fillId="76" borderId="27" xfId="0" applyNumberFormat="1" applyFont="1" applyFill="1" applyBorder="1" applyAlignment="1">
      <alignment horizontal="center"/>
    </xf>
    <xf numFmtId="4" fontId="63" fillId="77" borderId="27" xfId="0" applyNumberFormat="1" applyFont="1" applyFill="1" applyBorder="1" applyAlignment="1">
      <alignment horizontal="center"/>
    </xf>
    <xf numFmtId="4" fontId="69" fillId="77" borderId="27" xfId="0" applyNumberFormat="1" applyFont="1" applyFill="1" applyBorder="1" applyAlignment="1">
      <alignment horizontal="center"/>
    </xf>
    <xf numFmtId="0" fontId="63" fillId="67" borderId="30" xfId="0" applyFont="1" applyFill="1" applyBorder="1" applyAlignment="1">
      <alignment horizontal="center"/>
    </xf>
    <xf numFmtId="0" fontId="72" fillId="67" borderId="38" xfId="0" applyFont="1" applyFill="1" applyBorder="1" applyAlignment="1">
      <alignment horizontal="left"/>
    </xf>
    <xf numFmtId="0" fontId="63" fillId="67" borderId="0" xfId="0" applyFont="1" applyFill="1"/>
    <xf numFmtId="4" fontId="63" fillId="73" borderId="27" xfId="0" applyNumberFormat="1" applyFont="1" applyFill="1" applyBorder="1" applyAlignment="1">
      <alignment horizontal="center"/>
    </xf>
    <xf numFmtId="170" fontId="72" fillId="67" borderId="38" xfId="0" applyNumberFormat="1" applyFont="1" applyFill="1" applyBorder="1" applyAlignment="1">
      <alignment horizontal="left"/>
    </xf>
    <xf numFmtId="0" fontId="60" fillId="0" borderId="57" xfId="0" applyFont="1" applyBorder="1" applyAlignment="1">
      <alignment horizontal="left"/>
    </xf>
    <xf numFmtId="0" fontId="60" fillId="0" borderId="54" xfId="0" applyFont="1" applyBorder="1" applyAlignment="1">
      <alignment horizontal="left"/>
    </xf>
    <xf numFmtId="0" fontId="64" fillId="0" borderId="87" xfId="1" applyBorder="1"/>
    <xf numFmtId="0" fontId="60" fillId="0" borderId="88" xfId="0" applyFont="1" applyBorder="1" applyAlignment="1">
      <alignment horizontal="left"/>
    </xf>
    <xf numFmtId="0" fontId="64" fillId="0" borderId="89" xfId="1" applyBorder="1" applyAlignment="1">
      <alignment horizontal="left"/>
    </xf>
    <xf numFmtId="0" fontId="60" fillId="2" borderId="59" xfId="0" applyFont="1" applyFill="1" applyBorder="1"/>
    <xf numFmtId="0" fontId="64" fillId="2" borderId="34" xfId="1" applyFill="1" applyBorder="1" applyAlignment="1">
      <alignment horizontal="left"/>
    </xf>
    <xf numFmtId="0" fontId="63" fillId="2" borderId="27" xfId="0" applyFont="1" applyFill="1" applyBorder="1" applyAlignment="1">
      <alignment vertical="center"/>
    </xf>
    <xf numFmtId="0" fontId="64" fillId="2" borderId="75" xfId="1" applyFill="1" applyBorder="1" applyAlignment="1">
      <alignment horizontal="left" vertical="center"/>
    </xf>
    <xf numFmtId="0" fontId="64" fillId="0" borderId="90" xfId="1" applyBorder="1" applyAlignment="1">
      <alignment horizontal="left" vertical="center"/>
    </xf>
    <xf numFmtId="0" fontId="63" fillId="0" borderId="51" xfId="0" applyFont="1" applyBorder="1"/>
    <xf numFmtId="0" fontId="60" fillId="25" borderId="0" xfId="0" applyFont="1" applyFill="1" applyAlignment="1">
      <alignment horizontal="center"/>
    </xf>
    <xf numFmtId="0" fontId="60" fillId="48" borderId="0" xfId="0" applyFont="1" applyFill="1" applyAlignment="1">
      <alignment horizontal="center"/>
    </xf>
    <xf numFmtId="0" fontId="63" fillId="2" borderId="38" xfId="0" applyFont="1" applyFill="1" applyBorder="1" applyAlignment="1">
      <alignment horizontal="left"/>
    </xf>
    <xf numFmtId="4" fontId="63" fillId="52" borderId="27" xfId="0" applyNumberFormat="1" applyFont="1" applyFill="1" applyBorder="1" applyAlignment="1">
      <alignment horizontal="center"/>
    </xf>
    <xf numFmtId="0" fontId="7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2" fillId="7" borderId="27" xfId="0" applyFont="1" applyFill="1" applyBorder="1" applyAlignment="1">
      <alignment horizontal="center"/>
    </xf>
    <xf numFmtId="164" fontId="12" fillId="2" borderId="27" xfId="0" applyNumberFormat="1" applyFont="1" applyFill="1" applyBorder="1" applyAlignment="1">
      <alignment horizontal="center"/>
    </xf>
    <xf numFmtId="0" fontId="77" fillId="3" borderId="0" xfId="0" applyFont="1" applyFill="1" applyAlignment="1">
      <alignment horizontal="center"/>
    </xf>
    <xf numFmtId="0" fontId="12" fillId="2" borderId="27" xfId="0" applyFont="1" applyFill="1" applyBorder="1" applyAlignment="1">
      <alignment horizontal="center"/>
    </xf>
    <xf numFmtId="0" fontId="77" fillId="3" borderId="0" xfId="0" applyFont="1" applyFill="1" applyAlignment="1">
      <alignment horizontal="center" vertical="center"/>
    </xf>
    <xf numFmtId="0" fontId="78" fillId="2" borderId="27" xfId="0" applyFont="1" applyFill="1" applyBorder="1" applyAlignment="1">
      <alignment vertical="center"/>
    </xf>
    <xf numFmtId="0" fontId="79" fillId="0" borderId="27" xfId="0" applyFont="1" applyBorder="1" applyAlignment="1">
      <alignment vertical="center"/>
    </xf>
    <xf numFmtId="0" fontId="12" fillId="69" borderId="27" xfId="0" applyFont="1" applyFill="1" applyBorder="1" applyAlignment="1">
      <alignment horizontal="center"/>
    </xf>
    <xf numFmtId="0" fontId="13" fillId="69" borderId="27" xfId="0" applyFont="1" applyFill="1" applyBorder="1" applyAlignment="1">
      <alignment horizontal="center"/>
    </xf>
    <xf numFmtId="0" fontId="4" fillId="69" borderId="0" xfId="0" applyFont="1" applyFill="1" applyAlignment="1">
      <alignment horizontal="left"/>
    </xf>
    <xf numFmtId="0" fontId="2" fillId="69" borderId="0" xfId="0" applyFont="1" applyFill="1"/>
    <xf numFmtId="0" fontId="4" fillId="0" borderId="0" xfId="0" applyFont="1" applyAlignment="1">
      <alignment horizontal="left"/>
    </xf>
    <xf numFmtId="0" fontId="80" fillId="2" borderId="27" xfId="0" applyFont="1" applyFill="1" applyBorder="1" applyAlignment="1">
      <alignment vertical="center"/>
    </xf>
    <xf numFmtId="0" fontId="2" fillId="0" borderId="27" xfId="0" applyFont="1" applyBorder="1" applyAlignment="1">
      <alignment horizontal="left" vertical="center"/>
    </xf>
    <xf numFmtId="0" fontId="80" fillId="2" borderId="27" xfId="0" applyFont="1" applyFill="1" applyBorder="1"/>
    <xf numFmtId="0" fontId="78" fillId="2" borderId="0" xfId="0" applyFont="1" applyFill="1"/>
    <xf numFmtId="168" fontId="18" fillId="0" borderId="34" xfId="0" applyNumberFormat="1" applyFont="1" applyBorder="1" applyAlignment="1">
      <alignment horizontal="left" vertical="center" wrapText="1"/>
    </xf>
    <xf numFmtId="0" fontId="81" fillId="0" borderId="27" xfId="0" applyFont="1" applyBorder="1"/>
    <xf numFmtId="0" fontId="14" fillId="0" borderId="45" xfId="0" applyFont="1" applyBorder="1" applyAlignment="1">
      <alignment horizontal="left"/>
    </xf>
    <xf numFmtId="0" fontId="14" fillId="0" borderId="53" xfId="0" applyFont="1" applyBorder="1" applyAlignment="1">
      <alignment horizontal="left"/>
    </xf>
    <xf numFmtId="0" fontId="4" fillId="0" borderId="45" xfId="0" applyFont="1" applyBorder="1" applyAlignment="1">
      <alignment horizontal="left"/>
    </xf>
    <xf numFmtId="0" fontId="2" fillId="0" borderId="27" xfId="0" applyFont="1" applyBorder="1" applyAlignment="1">
      <alignment vertical="center" wrapText="1"/>
    </xf>
    <xf numFmtId="0" fontId="14" fillId="0" borderId="34" xfId="0" applyFont="1" applyBorder="1" applyAlignment="1">
      <alignment horizontal="left" vertical="center"/>
    </xf>
    <xf numFmtId="0" fontId="17" fillId="0" borderId="0" xfId="0" applyFont="1"/>
    <xf numFmtId="0" fontId="14" fillId="0" borderId="0" xfId="0" applyFont="1" applyAlignment="1">
      <alignment horizontal="left"/>
    </xf>
    <xf numFmtId="0" fontId="17" fillId="78" borderId="27" xfId="0" applyFont="1" applyFill="1" applyBorder="1" applyAlignment="1">
      <alignment horizontal="center"/>
    </xf>
    <xf numFmtId="0" fontId="23" fillId="0" borderId="27" xfId="0" applyFont="1" applyBorder="1" applyAlignment="1">
      <alignment horizontal="center" vertical="center"/>
    </xf>
    <xf numFmtId="2" fontId="12" fillId="69" borderId="27" xfId="0" applyNumberFormat="1" applyFont="1" applyFill="1" applyBorder="1" applyAlignment="1">
      <alignment horizontal="center"/>
    </xf>
    <xf numFmtId="0" fontId="23" fillId="69" borderId="27" xfId="0" applyFont="1" applyFill="1" applyBorder="1" applyAlignment="1">
      <alignment horizontal="center"/>
    </xf>
    <xf numFmtId="4" fontId="12" fillId="69" borderId="27" xfId="0" applyNumberFormat="1" applyFont="1" applyFill="1" applyBorder="1" applyAlignment="1">
      <alignment horizontal="center"/>
    </xf>
    <xf numFmtId="4" fontId="30" fillId="14" borderId="27" xfId="0" applyNumberFormat="1" applyFont="1" applyFill="1" applyBorder="1" applyAlignment="1">
      <alignment horizontal="center"/>
    </xf>
    <xf numFmtId="4" fontId="30" fillId="14" borderId="27" xfId="0" applyNumberFormat="1" applyFont="1" applyFill="1" applyBorder="1" applyAlignment="1">
      <alignment horizontal="center" vertical="center"/>
    </xf>
    <xf numFmtId="0" fontId="12" fillId="0" borderId="38" xfId="0" applyFont="1" applyBorder="1" applyAlignment="1">
      <alignment horizontal="left" vertical="center"/>
    </xf>
    <xf numFmtId="0" fontId="82" fillId="0" borderId="0" xfId="0" applyFont="1" applyAlignment="1">
      <alignment vertical="center"/>
    </xf>
    <xf numFmtId="0" fontId="82" fillId="0" borderId="0" xfId="0" applyFont="1" applyAlignment="1">
      <alignment horizontal="left"/>
    </xf>
    <xf numFmtId="0" fontId="8" fillId="22" borderId="38" xfId="0" applyFont="1" applyFill="1" applyBorder="1" applyAlignment="1">
      <alignment horizontal="left"/>
    </xf>
    <xf numFmtId="0" fontId="82" fillId="0" borderId="0" xfId="0" applyFont="1"/>
    <xf numFmtId="4" fontId="30" fillId="69" borderId="27" xfId="0" applyNumberFormat="1" applyFont="1" applyFill="1" applyBorder="1" applyAlignment="1">
      <alignment horizontal="center"/>
    </xf>
    <xf numFmtId="0" fontId="12" fillId="69" borderId="30" xfId="0" applyFont="1" applyFill="1" applyBorder="1" applyAlignment="1">
      <alignment horizontal="center"/>
    </xf>
    <xf numFmtId="0" fontId="12" fillId="69" borderId="38" xfId="0" applyFont="1" applyFill="1" applyBorder="1" applyAlignment="1">
      <alignment horizontal="left"/>
    </xf>
    <xf numFmtId="0" fontId="8" fillId="69" borderId="0" xfId="0" applyFont="1" applyFill="1"/>
    <xf numFmtId="0" fontId="26" fillId="69" borderId="0" xfId="0" applyFont="1" applyFill="1"/>
    <xf numFmtId="170" fontId="12" fillId="0" borderId="38" xfId="0" applyNumberFormat="1" applyFont="1" applyBorder="1" applyAlignment="1">
      <alignment horizontal="left"/>
    </xf>
    <xf numFmtId="0" fontId="12" fillId="0" borderId="38" xfId="0" applyFont="1" applyBorder="1" applyAlignment="1">
      <alignment horizontal="left"/>
    </xf>
    <xf numFmtId="170" fontId="8" fillId="0" borderId="38" xfId="0" applyNumberFormat="1" applyFont="1" applyBorder="1" applyAlignment="1">
      <alignment horizontal="left"/>
    </xf>
    <xf numFmtId="0" fontId="83" fillId="2" borderId="0" xfId="0" applyFont="1" applyFill="1" applyAlignment="1">
      <alignment horizontal="left"/>
    </xf>
    <xf numFmtId="170" fontId="36" fillId="0" borderId="38" xfId="0" applyNumberFormat="1" applyFont="1" applyBorder="1" applyAlignment="1">
      <alignment horizontal="left"/>
    </xf>
    <xf numFmtId="0" fontId="36" fillId="0" borderId="38" xfId="0" applyFont="1" applyBorder="1" applyAlignment="1">
      <alignment horizontal="left"/>
    </xf>
    <xf numFmtId="0" fontId="4" fillId="0" borderId="0" xfId="0" applyFont="1"/>
    <xf numFmtId="164" fontId="12" fillId="6" borderId="27" xfId="0" applyNumberFormat="1" applyFont="1" applyFill="1" applyBorder="1" applyAlignment="1">
      <alignment horizontal="center" vertical="center"/>
    </xf>
    <xf numFmtId="164" fontId="12" fillId="69" borderId="27" xfId="0" applyNumberFormat="1" applyFont="1" applyFill="1" applyBorder="1" applyAlignment="1">
      <alignment horizontal="center"/>
    </xf>
    <xf numFmtId="0" fontId="77" fillId="2" borderId="0" xfId="0" applyFont="1" applyFill="1" applyAlignment="1">
      <alignment horizontal="center"/>
    </xf>
    <xf numFmtId="0" fontId="14" fillId="2" borderId="34" xfId="0" applyFont="1" applyFill="1" applyBorder="1" applyAlignment="1">
      <alignment horizontal="left"/>
    </xf>
    <xf numFmtId="0" fontId="14" fillId="2" borderId="0" xfId="0" applyFont="1" applyFill="1" applyAlignment="1">
      <alignment horizontal="left" vertical="center"/>
    </xf>
    <xf numFmtId="4" fontId="8" fillId="2" borderId="0" xfId="0" applyNumberFormat="1" applyFont="1" applyFill="1"/>
    <xf numFmtId="0" fontId="84" fillId="2" borderId="0" xfId="0" applyFont="1" applyFill="1" applyAlignment="1">
      <alignment horizontal="left"/>
    </xf>
    <xf numFmtId="0" fontId="85" fillId="3" borderId="0" xfId="0" applyFont="1" applyFill="1" applyAlignment="1">
      <alignment horizontal="left"/>
    </xf>
    <xf numFmtId="0" fontId="25" fillId="2" borderId="0" xfId="0" applyFont="1" applyFill="1" applyAlignment="1">
      <alignment horizontal="center"/>
    </xf>
    <xf numFmtId="170" fontId="8" fillId="0" borderId="38" xfId="0" applyNumberFormat="1" applyFont="1" applyBorder="1" applyAlignment="1">
      <alignment horizontal="left" wrapText="1"/>
    </xf>
    <xf numFmtId="0" fontId="12" fillId="2" borderId="30" xfId="0" applyFont="1" applyFill="1" applyBorder="1" applyAlignment="1">
      <alignment horizontal="center"/>
    </xf>
    <xf numFmtId="0" fontId="36" fillId="2" borderId="38" xfId="0" applyFont="1" applyFill="1" applyBorder="1" applyAlignment="1">
      <alignment horizontal="left"/>
    </xf>
    <xf numFmtId="0" fontId="8" fillId="2" borderId="38" xfId="0" applyFont="1" applyFill="1" applyBorder="1" applyAlignment="1">
      <alignment horizontal="left" wrapText="1"/>
    </xf>
    <xf numFmtId="0" fontId="11" fillId="0" borderId="27" xfId="0" applyFont="1" applyBorder="1" applyAlignment="1">
      <alignment horizontal="center"/>
    </xf>
    <xf numFmtId="0" fontId="12" fillId="69" borderId="33" xfId="0" applyFont="1" applyFill="1" applyBorder="1" applyAlignment="1">
      <alignment horizontal="center"/>
    </xf>
    <xf numFmtId="0" fontId="2" fillId="18" borderId="27" xfId="0" applyFont="1" applyFill="1" applyBorder="1"/>
    <xf numFmtId="164" fontId="12" fillId="5" borderId="27" xfId="0" applyNumberFormat="1" applyFont="1" applyFill="1" applyBorder="1" applyAlignment="1">
      <alignment horizontal="center"/>
    </xf>
    <xf numFmtId="0" fontId="17" fillId="18" borderId="27" xfId="0" applyFont="1" applyFill="1" applyBorder="1" applyAlignment="1">
      <alignment horizontal="center"/>
    </xf>
    <xf numFmtId="0" fontId="17" fillId="18" borderId="27" xfId="0" applyFont="1" applyFill="1" applyBorder="1"/>
    <xf numFmtId="0" fontId="4" fillId="18" borderId="0" xfId="0" applyFont="1" applyFill="1"/>
    <xf numFmtId="0" fontId="17" fillId="6" borderId="27" xfId="0" applyFont="1" applyFill="1" applyBorder="1" applyAlignment="1">
      <alignment horizontal="center"/>
    </xf>
    <xf numFmtId="0" fontId="17" fillId="6" borderId="27" xfId="0" applyFont="1" applyFill="1" applyBorder="1"/>
    <xf numFmtId="0" fontId="2" fillId="6" borderId="27" xfId="0" applyFont="1" applyFill="1" applyBorder="1"/>
    <xf numFmtId="0" fontId="14" fillId="6" borderId="34" xfId="0" applyFont="1" applyFill="1" applyBorder="1" applyAlignment="1">
      <alignment horizontal="left"/>
    </xf>
    <xf numFmtId="4" fontId="24" fillId="14" borderId="27" xfId="0" applyNumberFormat="1" applyFont="1" applyFill="1" applyBorder="1" applyAlignment="1">
      <alignment horizontal="center"/>
    </xf>
    <xf numFmtId="4" fontId="24" fillId="14" borderId="27" xfId="0" applyNumberFormat="1" applyFont="1" applyFill="1" applyBorder="1" applyAlignment="1">
      <alignment horizontal="center" vertical="center"/>
    </xf>
    <xf numFmtId="4" fontId="24" fillId="69" borderId="27" xfId="0" applyNumberFormat="1" applyFont="1" applyFill="1" applyBorder="1" applyAlignment="1">
      <alignment horizontal="center"/>
    </xf>
    <xf numFmtId="4" fontId="24" fillId="18" borderId="27" xfId="0" applyNumberFormat="1" applyFont="1" applyFill="1" applyBorder="1" applyAlignment="1">
      <alignment horizontal="center"/>
    </xf>
    <xf numFmtId="4" fontId="24" fillId="6" borderId="27" xfId="0" applyNumberFormat="1" applyFont="1" applyFill="1" applyBorder="1" applyAlignment="1">
      <alignment horizontal="center"/>
    </xf>
    <xf numFmtId="0" fontId="8" fillId="22" borderId="0" xfId="0" applyFont="1" applyFill="1"/>
    <xf numFmtId="170" fontId="12" fillId="0" borderId="38" xfId="0" applyNumberFormat="1" applyFont="1" applyBorder="1" applyAlignment="1">
      <alignment horizontal="left" vertical="center"/>
    </xf>
    <xf numFmtId="0" fontId="12" fillId="69" borderId="38" xfId="0" applyFont="1" applyFill="1" applyBorder="1" applyAlignment="1">
      <alignment horizontal="center"/>
    </xf>
    <xf numFmtId="0" fontId="86" fillId="0" borderId="38" xfId="0" applyFont="1" applyBorder="1" applyAlignment="1">
      <alignment horizontal="left" wrapText="1"/>
    </xf>
    <xf numFmtId="170" fontId="36" fillId="6" borderId="38" xfId="0" applyNumberFormat="1" applyFont="1" applyFill="1" applyBorder="1" applyAlignment="1">
      <alignment horizontal="left"/>
    </xf>
    <xf numFmtId="0" fontId="8" fillId="6" borderId="0" xfId="0" applyFont="1" applyFill="1"/>
    <xf numFmtId="0" fontId="26" fillId="6" borderId="0" xfId="0" applyFont="1" applyFill="1"/>
    <xf numFmtId="0" fontId="77" fillId="6" borderId="0" xfId="0" applyFont="1" applyFill="1" applyAlignment="1">
      <alignment horizontal="center"/>
    </xf>
    <xf numFmtId="0" fontId="12" fillId="6" borderId="33" xfId="0" applyFont="1" applyFill="1" applyBorder="1" applyAlignment="1">
      <alignment horizontal="center"/>
    </xf>
    <xf numFmtId="0" fontId="17" fillId="6" borderId="27" xfId="0" applyFont="1" applyFill="1" applyBorder="1" applyAlignment="1">
      <alignment horizontal="center" vertical="center"/>
    </xf>
    <xf numFmtId="0" fontId="17" fillId="6" borderId="27" xfId="0" applyFont="1" applyFill="1" applyBorder="1" applyAlignment="1">
      <alignment vertical="center"/>
    </xf>
    <xf numFmtId="0" fontId="2" fillId="6" borderId="27" xfId="0" applyFont="1" applyFill="1" applyBorder="1" applyAlignment="1">
      <alignment vertical="center" wrapText="1"/>
    </xf>
    <xf numFmtId="0" fontId="14" fillId="6" borderId="0" xfId="0" applyFont="1" applyFill="1" applyAlignment="1">
      <alignment horizontal="left" vertical="center"/>
    </xf>
    <xf numFmtId="0" fontId="23" fillId="6" borderId="27" xfId="0" applyFont="1" applyFill="1" applyBorder="1" applyAlignment="1">
      <alignment horizontal="center"/>
    </xf>
    <xf numFmtId="0" fontId="78" fillId="2" borderId="27" xfId="0" applyFont="1" applyFill="1" applyBorder="1"/>
    <xf numFmtId="0" fontId="79" fillId="0" borderId="27" xfId="0" applyFont="1" applyBorder="1"/>
    <xf numFmtId="0" fontId="12" fillId="10" borderId="33" xfId="0" applyFont="1" applyFill="1" applyBorder="1" applyAlignment="1">
      <alignment horizontal="center"/>
    </xf>
    <xf numFmtId="0" fontId="13" fillId="10" borderId="27" xfId="0" applyFont="1" applyFill="1" applyBorder="1" applyAlignment="1">
      <alignment horizontal="center"/>
    </xf>
    <xf numFmtId="0" fontId="4" fillId="10" borderId="0" xfId="0" applyFont="1" applyFill="1" applyAlignment="1">
      <alignment horizontal="left"/>
    </xf>
    <xf numFmtId="0" fontId="2" fillId="10" borderId="0" xfId="0" applyFont="1" applyFill="1"/>
    <xf numFmtId="0" fontId="2" fillId="0" borderId="27" xfId="0" applyFont="1" applyBorder="1" applyAlignment="1">
      <alignment horizontal="left"/>
    </xf>
    <xf numFmtId="0" fontId="18" fillId="10" borderId="27" xfId="0" applyFont="1" applyFill="1" applyBorder="1"/>
    <xf numFmtId="0" fontId="12" fillId="79" borderId="27" xfId="0" applyFont="1" applyFill="1" applyBorder="1" applyAlignment="1">
      <alignment horizontal="center"/>
    </xf>
    <xf numFmtId="0" fontId="19" fillId="18" borderId="27" xfId="0" applyFont="1" applyFill="1" applyBorder="1" applyAlignment="1">
      <alignment horizontal="center"/>
    </xf>
    <xf numFmtId="0" fontId="17" fillId="19" borderId="27" xfId="0" applyFont="1" applyFill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87" fillId="0" borderId="0" xfId="0" applyFont="1"/>
    <xf numFmtId="0" fontId="4" fillId="2" borderId="0" xfId="0" applyFont="1" applyFill="1" applyAlignment="1">
      <alignment horizontal="left"/>
    </xf>
    <xf numFmtId="0" fontId="88" fillId="19" borderId="27" xfId="0" applyFont="1" applyFill="1" applyBorder="1" applyAlignment="1">
      <alignment horizontal="center"/>
    </xf>
    <xf numFmtId="0" fontId="89" fillId="0" borderId="0" xfId="0" applyFont="1"/>
    <xf numFmtId="0" fontId="19" fillId="10" borderId="27" xfId="0" applyFont="1" applyFill="1" applyBorder="1" applyAlignment="1">
      <alignment horizontal="center"/>
    </xf>
    <xf numFmtId="0" fontId="12" fillId="18" borderId="33" xfId="0" applyFont="1" applyFill="1" applyBorder="1" applyAlignment="1">
      <alignment horizontal="center"/>
    </xf>
    <xf numFmtId="4" fontId="24" fillId="10" borderId="27" xfId="0" applyNumberFormat="1" applyFont="1" applyFill="1" applyBorder="1" applyAlignment="1">
      <alignment horizontal="center"/>
    </xf>
    <xf numFmtId="2" fontId="23" fillId="2" borderId="27" xfId="0" applyNumberFormat="1" applyFont="1" applyFill="1" applyBorder="1" applyAlignment="1">
      <alignment horizontal="center"/>
    </xf>
    <xf numFmtId="4" fontId="12" fillId="2" borderId="27" xfId="0" applyNumberFormat="1" applyFont="1" applyFill="1" applyBorder="1" applyAlignment="1">
      <alignment horizontal="center"/>
    </xf>
    <xf numFmtId="4" fontId="24" fillId="2" borderId="27" xfId="0" applyNumberFormat="1" applyFont="1" applyFill="1" applyBorder="1" applyAlignment="1">
      <alignment horizontal="center"/>
    </xf>
    <xf numFmtId="0" fontId="25" fillId="10" borderId="0" xfId="0" applyFont="1" applyFill="1" applyAlignment="1">
      <alignment horizontal="center"/>
    </xf>
    <xf numFmtId="0" fontId="12" fillId="0" borderId="38" xfId="0" applyFont="1" applyBorder="1" applyAlignment="1">
      <alignment horizontal="center"/>
    </xf>
    <xf numFmtId="0" fontId="12" fillId="10" borderId="38" xfId="0" applyFont="1" applyFill="1" applyBorder="1" applyAlignment="1">
      <alignment horizontal="left"/>
    </xf>
    <xf numFmtId="0" fontId="8" fillId="10" borderId="0" xfId="0" applyFont="1" applyFill="1"/>
    <xf numFmtId="0" fontId="26" fillId="10" borderId="0" xfId="0" applyFont="1" applyFill="1"/>
    <xf numFmtId="170" fontId="12" fillId="0" borderId="38" xfId="0" applyNumberFormat="1" applyFont="1" applyBorder="1" applyAlignment="1">
      <alignment horizontal="center"/>
    </xf>
    <xf numFmtId="14" fontId="12" fillId="0" borderId="38" xfId="0" applyNumberFormat="1" applyFont="1" applyBorder="1" applyAlignment="1">
      <alignment horizontal="center"/>
    </xf>
    <xf numFmtId="0" fontId="8" fillId="2" borderId="38" xfId="0" applyFont="1" applyFill="1" applyBorder="1" applyAlignment="1">
      <alignment horizontal="left"/>
    </xf>
    <xf numFmtId="14" fontId="8" fillId="0" borderId="38" xfId="0" applyNumberFormat="1" applyFont="1" applyBorder="1" applyAlignment="1">
      <alignment horizontal="left" wrapText="1"/>
    </xf>
    <xf numFmtId="0" fontId="37" fillId="0" borderId="38" xfId="0" applyFont="1" applyBorder="1" applyAlignment="1">
      <alignment horizontal="left"/>
    </xf>
    <xf numFmtId="0" fontId="2" fillId="0" borderId="34" xfId="0" applyFont="1" applyBorder="1"/>
    <xf numFmtId="14" fontId="12" fillId="0" borderId="38" xfId="0" applyNumberFormat="1" applyFont="1" applyBorder="1" applyAlignment="1">
      <alignment horizontal="left"/>
    </xf>
    <xf numFmtId="0" fontId="12" fillId="7" borderId="38" xfId="0" applyFont="1" applyFill="1" applyBorder="1" applyAlignment="1">
      <alignment horizontal="left"/>
    </xf>
    <xf numFmtId="14" fontId="8" fillId="0" borderId="0" xfId="0" applyNumberFormat="1" applyFont="1" applyAlignment="1">
      <alignment horizontal="left"/>
    </xf>
    <xf numFmtId="0" fontId="13" fillId="3" borderId="27" xfId="0" applyFont="1" applyFill="1" applyBorder="1" applyAlignment="1">
      <alignment horizontal="center"/>
    </xf>
    <xf numFmtId="170" fontId="12" fillId="2" borderId="38" xfId="0" applyNumberFormat="1" applyFont="1" applyFill="1" applyBorder="1" applyAlignment="1">
      <alignment horizontal="left"/>
    </xf>
    <xf numFmtId="0" fontId="19" fillId="0" borderId="27" xfId="0" applyFont="1" applyBorder="1"/>
    <xf numFmtId="0" fontId="90" fillId="2" borderId="27" xfId="0" applyFont="1" applyFill="1" applyBorder="1"/>
    <xf numFmtId="0" fontId="91" fillId="0" borderId="27" xfId="0" applyFont="1" applyBorder="1"/>
    <xf numFmtId="0" fontId="43" fillId="0" borderId="0" xfId="0" applyFont="1" applyAlignment="1">
      <alignment horizontal="left"/>
    </xf>
    <xf numFmtId="0" fontId="13" fillId="0" borderId="27" xfId="0" applyFont="1" applyBorder="1" applyAlignment="1">
      <alignment horizontal="left"/>
    </xf>
    <xf numFmtId="0" fontId="49" fillId="0" borderId="0" xfId="0" applyFont="1"/>
    <xf numFmtId="0" fontId="8" fillId="0" borderId="92" xfId="0" applyFont="1" applyBorder="1"/>
    <xf numFmtId="14" fontId="8" fillId="0" borderId="92" xfId="0" applyNumberFormat="1" applyFont="1" applyBorder="1"/>
    <xf numFmtId="0" fontId="8" fillId="0" borderId="92" xfId="0" applyFont="1" applyBorder="1" applyAlignment="1">
      <alignment horizontal="right"/>
    </xf>
    <xf numFmtId="0" fontId="8" fillId="5" borderId="27" xfId="0" applyFont="1" applyFill="1" applyBorder="1"/>
    <xf numFmtId="164" fontId="8" fillId="0" borderId="27" xfId="0" applyNumberFormat="1" applyFont="1" applyBorder="1"/>
    <xf numFmtId="4" fontId="92" fillId="20" borderId="0" xfId="0" applyNumberFormat="1" applyFont="1" applyFill="1" applyAlignment="1">
      <alignment horizontal="center"/>
    </xf>
    <xf numFmtId="14" fontId="8" fillId="0" borderId="27" xfId="0" applyNumberFormat="1" applyFont="1" applyBorder="1"/>
    <xf numFmtId="0" fontId="12" fillId="0" borderId="30" xfId="0" applyFont="1" applyBorder="1"/>
    <xf numFmtId="14" fontId="12" fillId="0" borderId="27" xfId="0" applyNumberFormat="1" applyFont="1" applyBorder="1" applyAlignment="1">
      <alignment horizontal="right"/>
    </xf>
    <xf numFmtId="0" fontId="11" fillId="0" borderId="92" xfId="0" applyFont="1" applyBorder="1" applyAlignment="1">
      <alignment horizontal="center"/>
    </xf>
    <xf numFmtId="0" fontId="12" fillId="0" borderId="94" xfId="0" applyFont="1" applyBorder="1" applyAlignment="1">
      <alignment horizontal="center"/>
    </xf>
    <xf numFmtId="0" fontId="12" fillId="5" borderId="92" xfId="0" applyFont="1" applyFill="1" applyBorder="1" applyAlignment="1">
      <alignment horizontal="center"/>
    </xf>
    <xf numFmtId="0" fontId="13" fillId="0" borderId="92" xfId="0" applyFont="1" applyBorder="1" applyAlignment="1">
      <alignment horizontal="center"/>
    </xf>
    <xf numFmtId="0" fontId="19" fillId="0" borderId="92" xfId="0" applyFont="1" applyBorder="1"/>
    <xf numFmtId="0" fontId="13" fillId="0" borderId="92" xfId="0" applyFont="1" applyBorder="1"/>
    <xf numFmtId="164" fontId="12" fillId="0" borderId="92" xfId="0" applyNumberFormat="1" applyFont="1" applyBorder="1" applyAlignment="1">
      <alignment horizontal="center"/>
    </xf>
    <xf numFmtId="0" fontId="12" fillId="0" borderId="92" xfId="0" applyFont="1" applyBorder="1" applyAlignment="1">
      <alignment horizontal="center"/>
    </xf>
    <xf numFmtId="0" fontId="90" fillId="2" borderId="92" xfId="0" applyFont="1" applyFill="1" applyBorder="1"/>
    <xf numFmtId="0" fontId="91" fillId="0" borderId="92" xfId="0" applyFont="1" applyBorder="1"/>
    <xf numFmtId="0" fontId="50" fillId="2" borderId="92" xfId="0" applyFont="1" applyFill="1" applyBorder="1"/>
    <xf numFmtId="0" fontId="48" fillId="2" borderId="92" xfId="0" applyFont="1" applyFill="1" applyBorder="1"/>
    <xf numFmtId="0" fontId="46" fillId="0" borderId="92" xfId="0" applyFont="1" applyBorder="1"/>
    <xf numFmtId="0" fontId="51" fillId="0" borderId="92" xfId="0" applyFont="1" applyBorder="1"/>
    <xf numFmtId="0" fontId="19" fillId="5" borderId="92" xfId="0" applyFont="1" applyFill="1" applyBorder="1" applyAlignment="1">
      <alignment horizontal="center"/>
    </xf>
    <xf numFmtId="0" fontId="11" fillId="14" borderId="92" xfId="0" applyFont="1" applyFill="1" applyBorder="1" applyAlignment="1">
      <alignment horizontal="center"/>
    </xf>
    <xf numFmtId="0" fontId="22" fillId="12" borderId="92" xfId="0" applyFont="1" applyFill="1" applyBorder="1" applyAlignment="1">
      <alignment horizontal="center"/>
    </xf>
    <xf numFmtId="0" fontId="22" fillId="13" borderId="92" xfId="0" applyFont="1" applyFill="1" applyBorder="1" applyAlignment="1">
      <alignment horizontal="center"/>
    </xf>
    <xf numFmtId="9" fontId="11" fillId="14" borderId="92" xfId="0" applyNumberFormat="1" applyFont="1" applyFill="1" applyBorder="1" applyAlignment="1">
      <alignment horizontal="center"/>
    </xf>
    <xf numFmtId="0" fontId="12" fillId="16" borderId="92" xfId="0" applyFont="1" applyFill="1" applyBorder="1" applyAlignment="1">
      <alignment horizontal="center"/>
    </xf>
    <xf numFmtId="2" fontId="12" fillId="16" borderId="92" xfId="0" applyNumberFormat="1" applyFont="1" applyFill="1" applyBorder="1" applyAlignment="1">
      <alignment horizontal="center"/>
    </xf>
    <xf numFmtId="4" fontId="12" fillId="17" borderId="92" xfId="0" applyNumberFormat="1" applyFont="1" applyFill="1" applyBorder="1" applyAlignment="1">
      <alignment horizontal="center"/>
    </xf>
    <xf numFmtId="4" fontId="12" fillId="14" borderId="92" xfId="0" applyNumberFormat="1" applyFont="1" applyFill="1" applyBorder="1" applyAlignment="1">
      <alignment horizontal="center"/>
    </xf>
    <xf numFmtId="4" fontId="24" fillId="14" borderId="92" xfId="0" applyNumberFormat="1" applyFont="1" applyFill="1" applyBorder="1" applyAlignment="1">
      <alignment horizontal="center"/>
    </xf>
    <xf numFmtId="2" fontId="13" fillId="0" borderId="92" xfId="0" applyNumberFormat="1" applyFont="1" applyBorder="1" applyAlignment="1">
      <alignment horizontal="center"/>
    </xf>
    <xf numFmtId="4" fontId="12" fillId="14" borderId="95" xfId="0" applyNumberFormat="1" applyFont="1" applyFill="1" applyBorder="1" applyAlignment="1">
      <alignment horizontal="center"/>
    </xf>
    <xf numFmtId="4" fontId="24" fillId="14" borderId="95" xfId="0" applyNumberFormat="1" applyFont="1" applyFill="1" applyBorder="1" applyAlignment="1">
      <alignment horizontal="center"/>
    </xf>
    <xf numFmtId="0" fontId="8" fillId="0" borderId="96" xfId="0" applyFont="1" applyBorder="1"/>
    <xf numFmtId="4" fontId="8" fillId="20" borderId="97" xfId="0" applyNumberFormat="1" applyFont="1" applyFill="1" applyBorder="1" applyAlignment="1">
      <alignment horizontal="center"/>
    </xf>
    <xf numFmtId="0" fontId="12" fillId="0" borderId="0" xfId="0" applyFont="1"/>
    <xf numFmtId="14" fontId="12" fillId="0" borderId="92" xfId="0" applyNumberFormat="1" applyFont="1" applyBorder="1" applyAlignment="1">
      <alignment horizontal="right"/>
    </xf>
    <xf numFmtId="0" fontId="12" fillId="21" borderId="0" xfId="0" applyFont="1" applyFill="1"/>
    <xf numFmtId="0" fontId="94" fillId="0" borderId="97" xfId="0" applyFont="1" applyBorder="1" applyAlignment="1">
      <alignment horizontal="center"/>
    </xf>
    <xf numFmtId="0" fontId="96" fillId="0" borderId="43" xfId="0" applyFont="1" applyBorder="1" applyAlignment="1">
      <alignment horizontal="center"/>
    </xf>
    <xf numFmtId="0" fontId="96" fillId="0" borderId="97" xfId="0" applyFont="1" applyBorder="1" applyAlignment="1">
      <alignment horizontal="center"/>
    </xf>
    <xf numFmtId="0" fontId="96" fillId="0" borderId="97" xfId="0" applyFont="1" applyBorder="1"/>
    <xf numFmtId="0" fontId="97" fillId="0" borderId="97" xfId="0" applyFont="1" applyBorder="1" applyAlignment="1">
      <alignment horizontal="center"/>
    </xf>
    <xf numFmtId="14" fontId="98" fillId="0" borderId="97" xfId="0" applyNumberFormat="1" applyFont="1" applyBorder="1" applyAlignment="1">
      <alignment horizontal="center"/>
    </xf>
    <xf numFmtId="14" fontId="19" fillId="0" borderId="97" xfId="0" applyNumberFormat="1" applyFont="1" applyBorder="1" applyAlignment="1">
      <alignment horizontal="center"/>
    </xf>
    <xf numFmtId="0" fontId="96" fillId="21" borderId="97" xfId="0" applyFont="1" applyFill="1" applyBorder="1"/>
    <xf numFmtId="0" fontId="96" fillId="5" borderId="97" xfId="0" applyFont="1" applyFill="1" applyBorder="1" applyAlignment="1">
      <alignment horizontal="center"/>
    </xf>
    <xf numFmtId="0" fontId="99" fillId="0" borderId="97" xfId="0" applyFont="1" applyBorder="1"/>
    <xf numFmtId="0" fontId="8" fillId="0" borderId="97" xfId="0" applyFont="1" applyBorder="1"/>
    <xf numFmtId="170" fontId="100" fillId="0" borderId="97" xfId="0" applyNumberFormat="1" applyFont="1" applyBorder="1" applyAlignment="1">
      <alignment horizontal="center"/>
    </xf>
    <xf numFmtId="0" fontId="12" fillId="0" borderId="97" xfId="0" applyFont="1" applyBorder="1" applyAlignment="1">
      <alignment horizontal="center"/>
    </xf>
    <xf numFmtId="0" fontId="101" fillId="0" borderId="97" xfId="0" applyFont="1" applyBorder="1" applyAlignment="1">
      <alignment horizontal="center"/>
    </xf>
    <xf numFmtId="170" fontId="8" fillId="0" borderId="0" xfId="0" applyNumberFormat="1" applyFont="1"/>
    <xf numFmtId="0" fontId="99" fillId="0" borderId="0" xfId="0" applyFont="1"/>
    <xf numFmtId="14" fontId="8" fillId="0" borderId="0" xfId="0" applyNumberFormat="1" applyFont="1"/>
    <xf numFmtId="0" fontId="8" fillId="0" borderId="98" xfId="0" applyFont="1" applyBorder="1"/>
    <xf numFmtId="0" fontId="94" fillId="12" borderId="98" xfId="0" applyFont="1" applyFill="1" applyBorder="1" applyAlignment="1">
      <alignment horizontal="center"/>
    </xf>
    <xf numFmtId="0" fontId="99" fillId="12" borderId="97" xfId="0" applyFont="1" applyFill="1" applyBorder="1" applyAlignment="1">
      <alignment horizontal="center"/>
    </xf>
    <xf numFmtId="0" fontId="94" fillId="13" borderId="98" xfId="0" applyFont="1" applyFill="1" applyBorder="1" applyAlignment="1">
      <alignment horizontal="center"/>
    </xf>
    <xf numFmtId="0" fontId="99" fillId="13" borderId="97" xfId="0" applyFont="1" applyFill="1" applyBorder="1" applyAlignment="1">
      <alignment horizontal="center"/>
    </xf>
    <xf numFmtId="0" fontId="8" fillId="14" borderId="96" xfId="0" applyFont="1" applyFill="1" applyBorder="1"/>
    <xf numFmtId="0" fontId="102" fillId="14" borderId="96" xfId="0" applyFont="1" applyFill="1" applyBorder="1" applyAlignment="1">
      <alignment horizontal="center"/>
    </xf>
    <xf numFmtId="0" fontId="102" fillId="14" borderId="97" xfId="0" applyFont="1" applyFill="1" applyBorder="1" applyAlignment="1">
      <alignment horizontal="center"/>
    </xf>
    <xf numFmtId="9" fontId="102" fillId="14" borderId="97" xfId="0" applyNumberFormat="1" applyFont="1" applyFill="1" applyBorder="1" applyAlignment="1">
      <alignment horizontal="center"/>
    </xf>
    <xf numFmtId="0" fontId="96" fillId="16" borderId="97" xfId="0" applyFont="1" applyFill="1" applyBorder="1" applyAlignment="1">
      <alignment horizontal="center"/>
    </xf>
    <xf numFmtId="0" fontId="96" fillId="17" borderId="97" xfId="0" applyFont="1" applyFill="1" applyBorder="1" applyAlignment="1">
      <alignment horizontal="center"/>
    </xf>
    <xf numFmtId="4" fontId="96" fillId="17" borderId="97" xfId="0" applyNumberFormat="1" applyFont="1" applyFill="1" applyBorder="1" applyAlignment="1">
      <alignment horizontal="center"/>
    </xf>
    <xf numFmtId="4" fontId="96" fillId="14" borderId="97" xfId="0" applyNumberFormat="1" applyFont="1" applyFill="1" applyBorder="1" applyAlignment="1">
      <alignment horizontal="center"/>
    </xf>
    <xf numFmtId="4" fontId="24" fillId="14" borderId="97" xfId="0" applyNumberFormat="1" applyFont="1" applyFill="1" applyBorder="1" applyAlignment="1">
      <alignment horizontal="center"/>
    </xf>
    <xf numFmtId="2" fontId="8" fillId="16" borderId="97" xfId="0" applyNumberFormat="1" applyFont="1" applyFill="1" applyBorder="1"/>
    <xf numFmtId="2" fontId="96" fillId="17" borderId="97" xfId="0" applyNumberFormat="1" applyFont="1" applyFill="1" applyBorder="1" applyAlignment="1">
      <alignment horizontal="center"/>
    </xf>
    <xf numFmtId="2" fontId="8" fillId="17" borderId="97" xfId="0" applyNumberFormat="1" applyFont="1" applyFill="1" applyBorder="1"/>
    <xf numFmtId="2" fontId="96" fillId="16" borderId="97" xfId="0" applyNumberFormat="1" applyFont="1" applyFill="1" applyBorder="1" applyAlignment="1">
      <alignment horizontal="center"/>
    </xf>
    <xf numFmtId="2" fontId="8" fillId="0" borderId="0" xfId="0" applyNumberFormat="1" applyFont="1"/>
    <xf numFmtId="4" fontId="8" fillId="0" borderId="0" xfId="0" applyNumberFormat="1" applyFont="1"/>
    <xf numFmtId="0" fontId="99" fillId="0" borderId="97" xfId="0" applyFont="1" applyBorder="1" applyAlignment="1">
      <alignment horizontal="center"/>
    </xf>
    <xf numFmtId="14" fontId="12" fillId="0" borderId="0" xfId="0" applyNumberFormat="1" applyFont="1"/>
    <xf numFmtId="14" fontId="105" fillId="0" borderId="0" xfId="0" applyNumberFormat="1" applyFont="1"/>
    <xf numFmtId="4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106" fillId="81" borderId="43" xfId="0" applyFont="1" applyFill="1" applyBorder="1" applyAlignment="1">
      <alignment horizontal="center"/>
    </xf>
    <xf numFmtId="0" fontId="106" fillId="81" borderId="97" xfId="0" applyFont="1" applyFill="1" applyBorder="1" applyAlignment="1">
      <alignment horizontal="center"/>
    </xf>
    <xf numFmtId="14" fontId="96" fillId="0" borderId="97" xfId="0" applyNumberFormat="1" applyFont="1" applyBorder="1" applyAlignment="1">
      <alignment horizontal="center"/>
    </xf>
    <xf numFmtId="0" fontId="24" fillId="0" borderId="97" xfId="0" applyFont="1" applyBorder="1" applyAlignment="1">
      <alignment horizontal="center"/>
    </xf>
    <xf numFmtId="0" fontId="96" fillId="0" borderId="0" xfId="0" applyFont="1"/>
    <xf numFmtId="14" fontId="96" fillId="2" borderId="97" xfId="0" applyNumberFormat="1" applyFont="1" applyFill="1" applyBorder="1" applyAlignment="1">
      <alignment horizontal="center"/>
    </xf>
    <xf numFmtId="0" fontId="24" fillId="0" borderId="98" xfId="0" applyFont="1" applyBorder="1" applyAlignment="1">
      <alignment horizontal="center"/>
    </xf>
    <xf numFmtId="164" fontId="8" fillId="0" borderId="0" xfId="0" applyNumberFormat="1" applyFont="1"/>
    <xf numFmtId="14" fontId="8" fillId="0" borderId="97" xfId="0" applyNumberFormat="1" applyFont="1" applyBorder="1"/>
    <xf numFmtId="0" fontId="2" fillId="54" borderId="22" xfId="0" applyFont="1" applyFill="1" applyBorder="1" applyAlignment="1">
      <alignment horizontal="center"/>
    </xf>
    <xf numFmtId="0" fontId="2" fillId="54" borderId="15" xfId="0" applyFont="1" applyFill="1" applyBorder="1" applyAlignment="1">
      <alignment horizontal="center"/>
    </xf>
    <xf numFmtId="0" fontId="2" fillId="54" borderId="2" xfId="0" applyFont="1" applyFill="1" applyBorder="1" applyAlignment="1">
      <alignment horizontal="center" vertical="center"/>
    </xf>
    <xf numFmtId="0" fontId="63" fillId="82" borderId="27" xfId="0" applyFont="1" applyFill="1" applyBorder="1" applyAlignment="1">
      <alignment horizontal="center"/>
    </xf>
    <xf numFmtId="0" fontId="63" fillId="0" borderId="38" xfId="0" applyFont="1" applyBorder="1" applyAlignment="1">
      <alignment horizontal="left" vertical="top"/>
    </xf>
    <xf numFmtId="3" fontId="2" fillId="0" borderId="9" xfId="0" applyNumberFormat="1" applyFont="1" applyBorder="1" applyAlignment="1">
      <alignment horizontal="center"/>
    </xf>
    <xf numFmtId="0" fontId="64" fillId="0" borderId="27" xfId="1" applyBorder="1" applyAlignment="1">
      <alignment horizontal="left" wrapText="1"/>
    </xf>
    <xf numFmtId="0" fontId="113" fillId="0" borderId="38" xfId="0" applyFont="1" applyBorder="1" applyAlignment="1">
      <alignment horizontal="left"/>
    </xf>
    <xf numFmtId="14" fontId="72" fillId="0" borderId="0" xfId="0" applyNumberFormat="1" applyFont="1"/>
    <xf numFmtId="14" fontId="63" fillId="0" borderId="38" xfId="0" applyNumberFormat="1" applyFont="1" applyBorder="1" applyAlignment="1">
      <alignment horizontal="left" vertical="top"/>
    </xf>
    <xf numFmtId="0" fontId="113" fillId="0" borderId="0" xfId="0" applyFont="1" applyAlignment="1">
      <alignment vertical="center"/>
    </xf>
    <xf numFmtId="0" fontId="113" fillId="0" borderId="0" xfId="0" applyFont="1"/>
    <xf numFmtId="0" fontId="62" fillId="25" borderId="27" xfId="0" applyFont="1" applyFill="1" applyBorder="1" applyAlignment="1">
      <alignment horizontal="center" vertical="center"/>
    </xf>
    <xf numFmtId="0" fontId="63" fillId="83" borderId="27" xfId="0" applyFont="1" applyFill="1" applyBorder="1" applyAlignment="1">
      <alignment horizontal="center"/>
    </xf>
    <xf numFmtId="14" fontId="74" fillId="0" borderId="38" xfId="0" applyNumberFormat="1" applyFont="1" applyBorder="1" applyAlignment="1">
      <alignment horizontal="left"/>
    </xf>
    <xf numFmtId="0" fontId="41" fillId="0" borderId="0" xfId="0" applyFont="1"/>
    <xf numFmtId="0" fontId="61" fillId="15" borderId="0" xfId="0" applyFont="1" applyFill="1" applyAlignment="1">
      <alignment horizontal="center"/>
    </xf>
    <xf numFmtId="0" fontId="63" fillId="82" borderId="27" xfId="0" applyFont="1" applyFill="1" applyBorder="1" applyAlignment="1">
      <alignment horizontal="center" vertical="center"/>
    </xf>
    <xf numFmtId="0" fontId="62" fillId="0" borderId="0" xfId="0" applyFont="1"/>
    <xf numFmtId="0" fontId="60" fillId="29" borderId="0" xfId="0" applyFont="1" applyFill="1" applyAlignment="1">
      <alignment horizontal="center"/>
    </xf>
    <xf numFmtId="0" fontId="63" fillId="31" borderId="0" xfId="0" applyFont="1" applyFill="1" applyAlignment="1">
      <alignment horizontal="center"/>
    </xf>
    <xf numFmtId="0" fontId="63" fillId="24" borderId="0" xfId="0" applyFont="1" applyFill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3" fillId="2" borderId="0" xfId="0" applyFont="1" applyFill="1" applyAlignment="1">
      <alignment horizontal="center"/>
    </xf>
    <xf numFmtId="0" fontId="8" fillId="84" borderId="38" xfId="0" applyFont="1" applyFill="1" applyBorder="1" applyAlignment="1">
      <alignment horizontal="left"/>
    </xf>
    <xf numFmtId="14" fontId="72" fillId="0" borderId="38" xfId="0" applyNumberFormat="1" applyFont="1" applyBorder="1" applyAlignment="1">
      <alignment horizontal="left" vertical="center"/>
    </xf>
    <xf numFmtId="166" fontId="29" fillId="87" borderId="40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4" fontId="26" fillId="0" borderId="0" xfId="0" applyNumberFormat="1" applyFont="1" applyAlignment="1">
      <alignment vertical="center"/>
    </xf>
    <xf numFmtId="4" fontId="41" fillId="0" borderId="0" xfId="0" applyNumberFormat="1" applyFont="1" applyAlignment="1">
      <alignment vertical="center"/>
    </xf>
    <xf numFmtId="4" fontId="36" fillId="0" borderId="40" xfId="0" applyNumberFormat="1" applyFont="1" applyBorder="1" applyAlignment="1">
      <alignment horizontal="center"/>
    </xf>
    <xf numFmtId="4" fontId="40" fillId="88" borderId="44" xfId="0" applyNumberFormat="1" applyFont="1" applyFill="1" applyBorder="1" applyAlignment="1">
      <alignment vertical="center"/>
    </xf>
    <xf numFmtId="0" fontId="31" fillId="89" borderId="40" xfId="0" applyFont="1" applyFill="1" applyBorder="1" applyAlignment="1">
      <alignment horizontal="center"/>
    </xf>
    <xf numFmtId="0" fontId="31" fillId="90" borderId="40" xfId="0" applyFont="1" applyFill="1" applyBorder="1" applyAlignment="1">
      <alignment horizontal="center"/>
    </xf>
    <xf numFmtId="0" fontId="31" fillId="91" borderId="40" xfId="0" applyFont="1" applyFill="1" applyBorder="1" applyAlignment="1">
      <alignment horizontal="center"/>
    </xf>
    <xf numFmtId="0" fontId="31" fillId="92" borderId="40" xfId="0" applyFont="1" applyFill="1" applyBorder="1" applyAlignment="1">
      <alignment horizontal="center"/>
    </xf>
    <xf numFmtId="0" fontId="31" fillId="93" borderId="40" xfId="0" applyFont="1" applyFill="1" applyBorder="1" applyAlignment="1">
      <alignment horizontal="center"/>
    </xf>
    <xf numFmtId="0" fontId="31" fillId="90" borderId="40" xfId="0" applyFont="1" applyFill="1" applyBorder="1" applyAlignment="1">
      <alignment horizontal="center" vertical="center"/>
    </xf>
    <xf numFmtId="0" fontId="31" fillId="91" borderId="40" xfId="0" applyFont="1" applyFill="1" applyBorder="1" applyAlignment="1">
      <alignment horizontal="center" vertical="center"/>
    </xf>
    <xf numFmtId="0" fontId="39" fillId="90" borderId="40" xfId="0" applyFont="1" applyFill="1" applyBorder="1" applyAlignment="1">
      <alignment horizontal="center" vertical="center"/>
    </xf>
    <xf numFmtId="0" fontId="31" fillId="89" borderId="40" xfId="0" applyFont="1" applyFill="1" applyBorder="1" applyAlignment="1">
      <alignment horizontal="center" vertical="center"/>
    </xf>
    <xf numFmtId="0" fontId="30" fillId="95" borderId="40" xfId="0" applyFont="1" applyFill="1" applyBorder="1" applyAlignment="1">
      <alignment horizontal="center" vertical="center"/>
    </xf>
    <xf numFmtId="0" fontId="30" fillId="85" borderId="40" xfId="0" applyFont="1" applyFill="1" applyBorder="1" applyAlignment="1">
      <alignment horizontal="center" vertical="center"/>
    </xf>
    <xf numFmtId="0" fontId="33" fillId="85" borderId="40" xfId="0" applyFont="1" applyFill="1" applyBorder="1" applyAlignment="1">
      <alignment horizontal="center" vertical="center"/>
    </xf>
    <xf numFmtId="0" fontId="34" fillId="85" borderId="40" xfId="0" applyFont="1" applyFill="1" applyBorder="1" applyAlignment="1">
      <alignment horizontal="center" vertical="center"/>
    </xf>
    <xf numFmtId="0" fontId="38" fillId="85" borderId="40" xfId="0" applyFont="1" applyFill="1" applyBorder="1" applyAlignment="1">
      <alignment horizontal="center" vertical="center"/>
    </xf>
    <xf numFmtId="0" fontId="38" fillId="96" borderId="40" xfId="0" applyFont="1" applyFill="1" applyBorder="1" applyAlignment="1">
      <alignment horizontal="center" vertical="center"/>
    </xf>
    <xf numFmtId="4" fontId="40" fillId="88" borderId="40" xfId="0" applyNumberFormat="1" applyFont="1" applyFill="1" applyBorder="1" applyAlignment="1">
      <alignment vertical="center"/>
    </xf>
    <xf numFmtId="4" fontId="40" fillId="97" borderId="40" xfId="0" applyNumberFormat="1" applyFont="1" applyFill="1" applyBorder="1" applyAlignment="1">
      <alignment vertical="center"/>
    </xf>
    <xf numFmtId="4" fontId="2" fillId="54" borderId="29" xfId="0" applyNumberFormat="1" applyFont="1" applyFill="1" applyBorder="1" applyAlignment="1">
      <alignment horizontal="center"/>
    </xf>
    <xf numFmtId="4" fontId="2" fillId="54" borderId="18" xfId="0" applyNumberFormat="1" applyFont="1" applyFill="1" applyBorder="1" applyAlignment="1">
      <alignment horizontal="center"/>
    </xf>
    <xf numFmtId="4" fontId="2" fillId="54" borderId="23" xfId="0" applyNumberFormat="1" applyFont="1" applyFill="1" applyBorder="1" applyAlignment="1">
      <alignment horizontal="center"/>
    </xf>
    <xf numFmtId="4" fontId="2" fillId="54" borderId="11" xfId="0" applyNumberFormat="1" applyFont="1" applyFill="1" applyBorder="1" applyAlignment="1">
      <alignment horizontal="center"/>
    </xf>
    <xf numFmtId="4" fontId="2" fillId="54" borderId="15" xfId="0" applyNumberFormat="1" applyFont="1" applyFill="1" applyBorder="1" applyAlignment="1">
      <alignment horizontal="center"/>
    </xf>
    <xf numFmtId="4" fontId="2" fillId="54" borderId="22" xfId="0" applyNumberFormat="1" applyFont="1" applyFill="1" applyBorder="1" applyAlignment="1">
      <alignment horizontal="center"/>
    </xf>
    <xf numFmtId="0" fontId="2" fillId="98" borderId="22" xfId="0" applyFont="1" applyFill="1" applyBorder="1" applyAlignment="1">
      <alignment horizontal="center"/>
    </xf>
    <xf numFmtId="0" fontId="6" fillId="42" borderId="0" xfId="0" applyFont="1" applyFill="1"/>
    <xf numFmtId="0" fontId="0" fillId="42" borderId="0" xfId="0" applyFill="1"/>
    <xf numFmtId="0" fontId="2" fillId="49" borderId="2" xfId="0" applyFont="1" applyFill="1" applyBorder="1" applyAlignment="1">
      <alignment horizontal="center" vertical="center"/>
    </xf>
    <xf numFmtId="0" fontId="63" fillId="31" borderId="106" xfId="0" applyFont="1" applyFill="1" applyBorder="1" applyAlignment="1">
      <alignment horizontal="left"/>
    </xf>
    <xf numFmtId="14" fontId="61" fillId="0" borderId="106" xfId="0" applyNumberFormat="1" applyFont="1" applyBorder="1" applyAlignment="1">
      <alignment horizontal="left"/>
    </xf>
    <xf numFmtId="0" fontId="2" fillId="98" borderId="2" xfId="0" applyFont="1" applyFill="1" applyBorder="1" applyAlignment="1">
      <alignment horizontal="center" vertical="center"/>
    </xf>
    <xf numFmtId="4" fontId="2" fillId="98" borderId="18" xfId="0" applyNumberFormat="1" applyFont="1" applyFill="1" applyBorder="1" applyAlignment="1">
      <alignment horizontal="center"/>
    </xf>
    <xf numFmtId="0" fontId="96" fillId="0" borderId="98" xfId="0" applyFont="1" applyBorder="1" applyAlignment="1">
      <alignment horizontal="center"/>
    </xf>
    <xf numFmtId="0" fontId="3" fillId="0" borderId="98" xfId="0" applyFont="1" applyBorder="1"/>
    <xf numFmtId="0" fontId="8" fillId="0" borderId="0" xfId="0" applyFont="1"/>
    <xf numFmtId="0" fontId="0" fillId="0" borderId="0" xfId="0"/>
    <xf numFmtId="0" fontId="104" fillId="0" borderId="100" xfId="0" applyFont="1" applyBorder="1"/>
    <xf numFmtId="0" fontId="3" fillId="0" borderId="104" xfId="0" applyFont="1" applyBorder="1"/>
    <xf numFmtId="4" fontId="103" fillId="80" borderId="100" xfId="0" applyNumberFormat="1" applyFont="1" applyFill="1" applyBorder="1" applyAlignment="1">
      <alignment horizontal="center"/>
    </xf>
    <xf numFmtId="0" fontId="3" fillId="0" borderId="105" xfId="0" applyFont="1" applyBorder="1"/>
    <xf numFmtId="4" fontId="24" fillId="80" borderId="100" xfId="0" applyNumberFormat="1" applyFont="1" applyFill="1" applyBorder="1" applyAlignment="1">
      <alignment horizontal="center"/>
    </xf>
    <xf numFmtId="0" fontId="102" fillId="14" borderId="100" xfId="0" applyFont="1" applyFill="1" applyBorder="1" applyAlignment="1">
      <alignment horizontal="center"/>
    </xf>
    <xf numFmtId="0" fontId="93" fillId="0" borderId="98" xfId="0" applyFont="1" applyBorder="1" applyAlignment="1">
      <alignment horizontal="center"/>
    </xf>
    <xf numFmtId="0" fontId="94" fillId="0" borderId="101" xfId="0" applyFont="1" applyBorder="1" applyAlignment="1">
      <alignment horizontal="center"/>
    </xf>
    <xf numFmtId="0" fontId="3" fillId="0" borderId="102" xfId="0" applyFont="1" applyBorder="1"/>
    <xf numFmtId="0" fontId="94" fillId="0" borderId="99" xfId="0" applyFont="1" applyBorder="1" applyAlignment="1">
      <alignment horizontal="center"/>
    </xf>
    <xf numFmtId="0" fontId="3" fillId="0" borderId="103" xfId="0" applyFont="1" applyBorder="1"/>
    <xf numFmtId="0" fontId="94" fillId="0" borderId="100" xfId="0" applyFont="1" applyBorder="1" applyAlignment="1">
      <alignment horizontal="center"/>
    </xf>
    <xf numFmtId="0" fontId="95" fillId="0" borderId="96" xfId="0" applyFont="1" applyBorder="1" applyAlignment="1">
      <alignment horizontal="center"/>
    </xf>
    <xf numFmtId="0" fontId="94" fillId="14" borderId="100" xfId="0" applyFont="1" applyFill="1" applyBorder="1" applyAlignment="1">
      <alignment horizontal="center"/>
    </xf>
    <xf numFmtId="0" fontId="11" fillId="14" borderId="91" xfId="0" applyFont="1" applyFill="1" applyBorder="1"/>
    <xf numFmtId="0" fontId="3" fillId="0" borderId="92" xfId="0" applyFont="1" applyBorder="1"/>
    <xf numFmtId="0" fontId="11" fillId="15" borderId="91" xfId="0" applyFont="1" applyFill="1" applyBorder="1" applyAlignment="1">
      <alignment horizontal="center"/>
    </xf>
    <xf numFmtId="0" fontId="11" fillId="0" borderId="91" xfId="0" applyFont="1" applyBorder="1" applyAlignment="1">
      <alignment horizontal="center"/>
    </xf>
    <xf numFmtId="0" fontId="7" fillId="0" borderId="0" xfId="0" applyFont="1"/>
    <xf numFmtId="0" fontId="9" fillId="0" borderId="41" xfId="0" applyFont="1" applyBorder="1"/>
    <xf numFmtId="0" fontId="3" fillId="0" borderId="41" xfId="0" applyFont="1" applyBorder="1"/>
    <xf numFmtId="0" fontId="11" fillId="0" borderId="41" xfId="0" applyFont="1" applyBorder="1" applyAlignment="1">
      <alignment horizontal="center"/>
    </xf>
    <xf numFmtId="0" fontId="11" fillId="12" borderId="41" xfId="0" applyFont="1" applyFill="1" applyBorder="1" applyAlignment="1">
      <alignment horizontal="center"/>
    </xf>
    <xf numFmtId="0" fontId="11" fillId="13" borderId="41" xfId="0" applyFont="1" applyFill="1" applyBorder="1" applyAlignment="1">
      <alignment horizontal="center"/>
    </xf>
    <xf numFmtId="0" fontId="10" fillId="0" borderId="93" xfId="0" applyFont="1" applyBorder="1" applyAlignment="1">
      <alignment horizontal="center"/>
    </xf>
    <xf numFmtId="0" fontId="3" fillId="0" borderId="94" xfId="0" applyFont="1" applyBorder="1"/>
    <xf numFmtId="0" fontId="10" fillId="0" borderId="91" xfId="0" applyFont="1" applyBorder="1" applyAlignment="1">
      <alignment horizontal="center"/>
    </xf>
    <xf numFmtId="0" fontId="11" fillId="14" borderId="32" xfId="0" applyFont="1" applyFill="1" applyBorder="1"/>
    <xf numFmtId="0" fontId="3" fillId="0" borderId="27" xfId="0" applyFont="1" applyBorder="1"/>
    <xf numFmtId="0" fontId="11" fillId="15" borderId="32" xfId="0" applyFont="1" applyFill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9" fillId="0" borderId="30" xfId="0" applyFont="1" applyBorder="1"/>
    <xf numFmtId="0" fontId="3" fillId="0" borderId="30" xfId="0" applyFont="1" applyBorder="1"/>
    <xf numFmtId="0" fontId="11" fillId="0" borderId="30" xfId="0" applyFont="1" applyBorder="1" applyAlignment="1">
      <alignment horizontal="center"/>
    </xf>
    <xf numFmtId="0" fontId="11" fillId="12" borderId="30" xfId="0" applyFont="1" applyFill="1" applyBorder="1" applyAlignment="1">
      <alignment horizontal="center"/>
    </xf>
    <xf numFmtId="0" fontId="11" fillId="13" borderId="30" xfId="0" applyFont="1" applyFill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3" fillId="0" borderId="33" xfId="0" applyFont="1" applyBorder="1"/>
    <xf numFmtId="0" fontId="10" fillId="0" borderId="32" xfId="0" applyFont="1" applyBorder="1" applyAlignment="1">
      <alignment horizontal="center"/>
    </xf>
    <xf numFmtId="0" fontId="11" fillId="15" borderId="0" xfId="0" applyFont="1" applyFill="1" applyAlignment="1">
      <alignment horizontal="center"/>
    </xf>
    <xf numFmtId="0" fontId="11" fillId="0" borderId="36" xfId="0" applyFont="1" applyBorder="1" applyAlignment="1">
      <alignment horizontal="center"/>
    </xf>
    <xf numFmtId="0" fontId="3" fillId="0" borderId="37" xfId="0" applyFont="1" applyBorder="1"/>
    <xf numFmtId="0" fontId="7" fillId="2" borderId="0" xfId="0" applyFont="1" applyFill="1"/>
    <xf numFmtId="0" fontId="9" fillId="2" borderId="30" xfId="0" applyFont="1" applyFill="1" applyBorder="1"/>
    <xf numFmtId="0" fontId="11" fillId="2" borderId="30" xfId="0" applyFont="1" applyFill="1" applyBorder="1" applyAlignment="1">
      <alignment horizontal="center"/>
    </xf>
    <xf numFmtId="0" fontId="10" fillId="2" borderId="31" xfId="0" applyFont="1" applyFill="1" applyBorder="1" applyAlignment="1">
      <alignment horizontal="center"/>
    </xf>
    <xf numFmtId="0" fontId="61" fillId="14" borderId="32" xfId="0" applyFont="1" applyFill="1" applyBorder="1"/>
    <xf numFmtId="0" fontId="62" fillId="0" borderId="27" xfId="0" applyFont="1" applyBorder="1"/>
    <xf numFmtId="0" fontId="61" fillId="15" borderId="0" xfId="0" applyFont="1" applyFill="1" applyAlignment="1">
      <alignment horizontal="center"/>
    </xf>
    <xf numFmtId="0" fontId="62" fillId="0" borderId="30" xfId="0" applyFont="1" applyBorder="1"/>
    <xf numFmtId="0" fontId="61" fillId="0" borderId="36" xfId="0" applyFont="1" applyBorder="1" applyAlignment="1">
      <alignment horizontal="center"/>
    </xf>
    <xf numFmtId="0" fontId="62" fillId="0" borderId="37" xfId="0" applyFont="1" applyBorder="1"/>
    <xf numFmtId="0" fontId="61" fillId="13" borderId="30" xfId="0" applyFont="1" applyFill="1" applyBorder="1" applyAlignment="1">
      <alignment horizontal="center"/>
    </xf>
    <xf numFmtId="0" fontId="61" fillId="12" borderId="30" xfId="0" applyFont="1" applyFill="1" applyBorder="1" applyAlignment="1">
      <alignment horizontal="center"/>
    </xf>
    <xf numFmtId="0" fontId="61" fillId="0" borderId="32" xfId="0" applyFont="1" applyBorder="1" applyAlignment="1">
      <alignment horizontal="center"/>
    </xf>
    <xf numFmtId="0" fontId="60" fillId="0" borderId="0" xfId="0" applyFont="1"/>
    <xf numFmtId="0" fontId="61" fillId="2" borderId="30" xfId="0" applyFont="1" applyFill="1" applyBorder="1"/>
    <xf numFmtId="0" fontId="61" fillId="2" borderId="30" xfId="0" applyFont="1" applyFill="1" applyBorder="1" applyAlignment="1">
      <alignment horizontal="center"/>
    </xf>
    <xf numFmtId="0" fontId="61" fillId="2" borderId="31" xfId="0" applyFont="1" applyFill="1" applyBorder="1" applyAlignment="1">
      <alignment horizontal="center"/>
    </xf>
    <xf numFmtId="0" fontId="62" fillId="0" borderId="33" xfId="0" applyFont="1" applyBorder="1"/>
    <xf numFmtId="0" fontId="61" fillId="41" borderId="32" xfId="0" applyFont="1" applyFill="1" applyBorder="1"/>
    <xf numFmtId="0" fontId="62" fillId="42" borderId="27" xfId="0" applyFont="1" applyFill="1" applyBorder="1"/>
    <xf numFmtId="0" fontId="61" fillId="0" borderId="31" xfId="0" applyFont="1" applyBorder="1" applyAlignment="1">
      <alignment horizontal="center"/>
    </xf>
    <xf numFmtId="0" fontId="63" fillId="0" borderId="71" xfId="0" applyFont="1" applyBorder="1" applyAlignment="1">
      <alignment horizontal="left" vertical="center" wrapText="1"/>
    </xf>
    <xf numFmtId="0" fontId="63" fillId="0" borderId="71" xfId="0" applyFont="1" applyBorder="1" applyAlignment="1">
      <alignment horizontal="left" vertical="top" wrapText="1"/>
    </xf>
    <xf numFmtId="0" fontId="34" fillId="85" borderId="42" xfId="0" applyFont="1" applyFill="1" applyBorder="1" applyAlignment="1">
      <alignment horizontal="center" vertical="top"/>
    </xf>
    <xf numFmtId="0" fontId="3" fillId="86" borderId="43" xfId="0" applyFont="1" applyFill="1" applyBorder="1"/>
    <xf numFmtId="0" fontId="31" fillId="91" borderId="42" xfId="0" applyFont="1" applyFill="1" applyBorder="1" applyAlignment="1">
      <alignment horizontal="center" vertical="top"/>
    </xf>
    <xf numFmtId="0" fontId="3" fillId="94" borderId="43" xfId="0" applyFont="1" applyFill="1" applyBorder="1"/>
    <xf numFmtId="0" fontId="9" fillId="11" borderId="0" xfId="0" applyFont="1" applyFill="1" applyAlignment="1">
      <alignment vertical="center"/>
    </xf>
    <xf numFmtId="0" fontId="10" fillId="2" borderId="31" xfId="0" applyFont="1" applyFill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0" fontId="7" fillId="11" borderId="0" xfId="0" applyFont="1" applyFill="1"/>
    <xf numFmtId="0" fontId="29" fillId="15" borderId="0" xfId="0" applyFont="1" applyFill="1" applyAlignment="1">
      <alignment horizontal="center"/>
    </xf>
    <xf numFmtId="0" fontId="7" fillId="9" borderId="0" xfId="0" applyFont="1" applyFill="1"/>
    <xf numFmtId="0" fontId="9" fillId="0" borderId="3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9" fillId="4" borderId="0" xfId="0" applyFont="1" applyFill="1"/>
    <xf numFmtId="0" fontId="1" fillId="2" borderId="0" xfId="0" applyFont="1" applyFill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3" fillId="0" borderId="4" xfId="0" applyFont="1" applyBorder="1"/>
    <xf numFmtId="0" fontId="1" fillId="2" borderId="1" xfId="0" applyFont="1" applyFill="1" applyBorder="1" applyAlignment="1">
      <alignment horizontal="center"/>
    </xf>
    <xf numFmtId="0" fontId="3" fillId="0" borderId="5" xfId="0" applyFont="1" applyBorder="1"/>
    <xf numFmtId="0" fontId="1" fillId="0" borderId="1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danil.krv@icloud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yuriygeobti@gmail.ru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yuriygeobti@gmail.ru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yuriygeobti@gmail.ru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liteikina_dasha@mail.ru" TargetMode="External"/><Relationship Id="rId2" Type="http://schemas.openxmlformats.org/officeDocument/2006/relationships/hyperlink" Target="mailto:yuriygeobti@gmail.ru" TargetMode="External"/><Relationship Id="rId1" Type="http://schemas.openxmlformats.org/officeDocument/2006/relationships/hyperlink" Target="https://docs.google.com/spreadsheets/d/1LuwUHPQaYLnbys6fv_I-kmaXW--g6Qz-9OI0l2_9HhU/edit?gid=517464489" TargetMode="External"/><Relationship Id="rId4" Type="http://schemas.openxmlformats.org/officeDocument/2006/relationships/hyperlink" Target="mailto:kuznetsovi_g_e@mail.ru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kuznetsovi_g_e@mail.ru" TargetMode="External"/><Relationship Id="rId2" Type="http://schemas.openxmlformats.org/officeDocument/2006/relationships/hyperlink" Target="mailto:liteikina_dasha@mail.ru" TargetMode="External"/><Relationship Id="rId1" Type="http://schemas.openxmlformats.org/officeDocument/2006/relationships/hyperlink" Target="mailto:yuriygeobti@gmail.ru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liteikina_dasha@mail.ru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liteikina_dasha@mail.ru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mailto:liteikina_dasha@mail.ru" TargetMode="External"/><Relationship Id="rId1" Type="http://schemas.openxmlformats.org/officeDocument/2006/relationships/hyperlink" Target="mailto:vertalina96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mailto:liteikina_dasha@mail.ru" TargetMode="External"/><Relationship Id="rId1" Type="http://schemas.openxmlformats.org/officeDocument/2006/relationships/hyperlink" Target="mailto:vertalina96@gmail.com" TargetMode="External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sudico@mail.ru/79214243232" TargetMode="External"/><Relationship Id="rId18" Type="http://schemas.openxmlformats.org/officeDocument/2006/relationships/hyperlink" Target="mailto:partnersh@mail.ru%20/+79166318848" TargetMode="External"/><Relationship Id="rId26" Type="http://schemas.openxmlformats.org/officeDocument/2006/relationships/hyperlink" Target="mailto:smirnova2205@yandex.ru%20/%2079166651554" TargetMode="External"/><Relationship Id="rId39" Type="http://schemas.openxmlformats.org/officeDocument/2006/relationships/hyperlink" Target="mailto:semen.prorab@gmail.com/+7%20962%20953-77-00" TargetMode="External"/><Relationship Id="rId21" Type="http://schemas.openxmlformats.org/officeDocument/2006/relationships/hyperlink" Target="mailto:Natashakorenchenko@gmail.com%20/%20+971%2056%20745%201610" TargetMode="External"/><Relationship Id="rId34" Type="http://schemas.openxmlformats.org/officeDocument/2006/relationships/hyperlink" Target="mailto:sergeylobanov1997@gmail.com/+7%20977%20564-39-95" TargetMode="External"/><Relationship Id="rId42" Type="http://schemas.openxmlformats.org/officeDocument/2006/relationships/hyperlink" Target="mailto:Rusl125@mail.ru/+7%20981%20749-33-33" TargetMode="External"/><Relationship Id="rId47" Type="http://schemas.openxmlformats.org/officeDocument/2006/relationships/hyperlink" Target="mailto:1115006@mail.ru%20/%20+7%20926%20111-50-06" TargetMode="External"/><Relationship Id="rId50" Type="http://schemas.openxmlformats.org/officeDocument/2006/relationships/hyperlink" Target="mailto:9145622@gmail.com%20/%2079219145622" TargetMode="External"/><Relationship Id="rId55" Type="http://schemas.openxmlformats.org/officeDocument/2006/relationships/hyperlink" Target="mailto:Nick.Lobanov@gmail.com" TargetMode="External"/><Relationship Id="rId7" Type="http://schemas.openxmlformats.org/officeDocument/2006/relationships/hyperlink" Target="mailto:Anastasiia.terenteva94@gmail.com/%20+7%20914-339-09-66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Vapelsinov@gmail.com%20/7%20999%20396-67-46" TargetMode="External"/><Relationship Id="rId29" Type="http://schemas.openxmlformats.org/officeDocument/2006/relationships/hyperlink" Target="mailto:Farhad1990@bk.ru%20/%20798511222026" TargetMode="External"/><Relationship Id="rId11" Type="http://schemas.openxmlformats.org/officeDocument/2006/relationships/hyperlink" Target="mailto:irusssya@mail.ru%20/%20+7%20926%20092-35-83" TargetMode="External"/><Relationship Id="rId24" Type="http://schemas.openxmlformats.org/officeDocument/2006/relationships/hyperlink" Target="mailto:valery.galaxy@gmail.com%20%20/%2079266462787" TargetMode="External"/><Relationship Id="rId32" Type="http://schemas.openxmlformats.org/officeDocument/2006/relationships/hyperlink" Target="mailto:65euro@gmail.com%20/%20%20+7%20911%20744-74-44/%20%20+66%2095%20435%200488" TargetMode="External"/><Relationship Id="rId37" Type="http://schemas.openxmlformats.org/officeDocument/2006/relationships/hyperlink" Target="mailto:Elias94100@gmail.com/+752%2066266512" TargetMode="External"/><Relationship Id="rId40" Type="http://schemas.openxmlformats.org/officeDocument/2006/relationships/hyperlink" Target="mailto:accofpauline05@gmail.com%20/+351%20910%20057%20186" TargetMode="External"/><Relationship Id="rId45" Type="http://schemas.openxmlformats.org/officeDocument/2006/relationships/hyperlink" Target="mailto:Smirnov_a_a@inbox.ru/7%20964%20568-88-55" TargetMode="External"/><Relationship Id="rId53" Type="http://schemas.openxmlformats.org/officeDocument/2006/relationships/hyperlink" Target="mailto:algous@algousstudio.ru%20/%20+7%20911%20226-99-27" TargetMode="External"/><Relationship Id="rId58" Type="http://schemas.openxmlformats.org/officeDocument/2006/relationships/comments" Target="../comments3.xml"/><Relationship Id="rId5" Type="http://schemas.openxmlformats.org/officeDocument/2006/relationships/hyperlink" Target="mailto:oleg.apriori@gmail.com/7%20958%20139-92-38" TargetMode="External"/><Relationship Id="rId19" Type="http://schemas.openxmlformats.org/officeDocument/2006/relationships/hyperlink" Target="mailto:b198199@gmail.com/%20+7%20953%20315-34-74" TargetMode="External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andrii.paziuk74@gmail.com%20/%20380%2050%20441%208354" TargetMode="External"/><Relationship Id="rId14" Type="http://schemas.openxmlformats.org/officeDocument/2006/relationships/hyperlink" Target="mailto:sudico@mail.ru/+7%20921%20424-32-32" TargetMode="External"/><Relationship Id="rId22" Type="http://schemas.openxmlformats.org/officeDocument/2006/relationships/hyperlink" Target="mailto:Citral20051983@gmail.com%20/%20+7%20995%20923-83-77" TargetMode="External"/><Relationship Id="rId27" Type="http://schemas.openxmlformats.org/officeDocument/2006/relationships/hyperlink" Target="mailto:nex66@mail.ru%20%20/79149264141" TargetMode="External"/><Relationship Id="rId30" Type="http://schemas.openxmlformats.org/officeDocument/2006/relationships/hyperlink" Target="mailto:kvaliev750@gmail.com%20%20/%207%20986%20717-88-25" TargetMode="External"/><Relationship Id="rId35" Type="http://schemas.openxmlformats.org/officeDocument/2006/relationships/hyperlink" Target="mailto:Artemraksha@hotmail.com%20/%20+7%20918%20162-22-16" TargetMode="External"/><Relationship Id="rId43" Type="http://schemas.openxmlformats.org/officeDocument/2006/relationships/hyperlink" Target="mailto:w6190008@yandex.ru%20/+7%20919%20777-17-17" TargetMode="External"/><Relationship Id="rId48" Type="http://schemas.openxmlformats.org/officeDocument/2006/relationships/hyperlink" Target="mailto:1410202@gmail.com%20%20/79031410202" TargetMode="External"/><Relationship Id="rId56" Type="http://schemas.openxmlformats.org/officeDocument/2006/relationships/hyperlink" Target="mailto:elen.grigoreva@mail.ru/+7%20965%20026-02-12" TargetMode="External"/><Relationship Id="rId8" Type="http://schemas.openxmlformats.org/officeDocument/2006/relationships/hyperlink" Target="mailto:Bohemia1977@gmail.com%20/%20+7%20777%20300%202549" TargetMode="External"/><Relationship Id="rId51" Type="http://schemas.openxmlformats.org/officeDocument/2006/relationships/hyperlink" Target="mailto:Samaralla@yandex.ru%20/%20+34%20664%2083%2088%2071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anna.kovalenko25@gmail.com%20,barlog77@gmail.com%20/79057136469" TargetMode="External"/><Relationship Id="rId17" Type="http://schemas.openxmlformats.org/officeDocument/2006/relationships/hyperlink" Target="mailto:Perelygin24@mail.ru%20/%2079131892901" TargetMode="External"/><Relationship Id="rId25" Type="http://schemas.openxmlformats.org/officeDocument/2006/relationships/hyperlink" Target="mailto:ppavelski11@gmail.com%20/+82%2010-3130-4701" TargetMode="External"/><Relationship Id="rId33" Type="http://schemas.openxmlformats.org/officeDocument/2006/relationships/hyperlink" Target="mailto:vladimir@kir-bet.ru%20/7926-958-22-20" TargetMode="External"/><Relationship Id="rId38" Type="http://schemas.openxmlformats.org/officeDocument/2006/relationships/hyperlink" Target="mailto:Elias94100@gmail.com/+852%2066266512" TargetMode="External"/><Relationship Id="rId46" Type="http://schemas.openxmlformats.org/officeDocument/2006/relationships/hyperlink" Target="mailto:bonilia@list.ru%20/%20+7%20914%20905-17-01" TargetMode="External"/><Relationship Id="rId20" Type="http://schemas.openxmlformats.org/officeDocument/2006/relationships/hyperlink" Target="mailto:Gasemyonova@yandex.ru%20/%20+79059662222" TargetMode="External"/><Relationship Id="rId41" Type="http://schemas.openxmlformats.org/officeDocument/2006/relationships/hyperlink" Target="mailto:giannifer@hotmail.com%20/+66%2081%20397%201227" TargetMode="External"/><Relationship Id="rId54" Type="http://schemas.openxmlformats.org/officeDocument/2006/relationships/hyperlink" Target="mailto:Natashakorenchenko@gmail.com%20/%20+971%2056%20745%201610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itm2004@mail.ru%20/+7%20912%20805-46-09" TargetMode="External"/><Relationship Id="rId23" Type="http://schemas.openxmlformats.org/officeDocument/2006/relationships/hyperlink" Target="mailto:9519603@gmail.com/79773842484" TargetMode="External"/><Relationship Id="rId28" Type="http://schemas.openxmlformats.org/officeDocument/2006/relationships/hyperlink" Target="mailto:valery.galaxy@gmail.com%20%20/79266462787" TargetMode="External"/><Relationship Id="rId36" Type="http://schemas.openxmlformats.org/officeDocument/2006/relationships/hyperlink" Target="mailto:ivanov_pavel@list.ru%20/%20+79670456060" TargetMode="External"/><Relationship Id="rId49" Type="http://schemas.openxmlformats.org/officeDocument/2006/relationships/hyperlink" Target="mailto:enisey2008@bk.ru%20%20%20%20%20%20%20%20/%20+7%209135384055" TargetMode="External"/><Relationship Id="rId57" Type="http://schemas.openxmlformats.org/officeDocument/2006/relationships/vmlDrawing" Target="../drawings/vmlDrawing3.vml"/><Relationship Id="rId10" Type="http://schemas.openxmlformats.org/officeDocument/2006/relationships/hyperlink" Target="mailto:Flamber21@gmail.com" TargetMode="External"/><Relationship Id="rId31" Type="http://schemas.openxmlformats.org/officeDocument/2006/relationships/hyperlink" Target="mailto:Jobmail811@gmail.com%20/%20+7%20985%20112-20-50" TargetMode="External"/><Relationship Id="rId44" Type="http://schemas.openxmlformats.org/officeDocument/2006/relationships/hyperlink" Target="mailto:valeriia9999@bk.ru%20%20/+7%20930%20000-99-99" TargetMode="External"/><Relationship Id="rId52" Type="http://schemas.openxmlformats.org/officeDocument/2006/relationships/hyperlink" Target="mailto:777ARNO@gmail.com%20/+380%2098%20554%209693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sudico@mail.ru/79214243232" TargetMode="External"/><Relationship Id="rId18" Type="http://schemas.openxmlformats.org/officeDocument/2006/relationships/hyperlink" Target="mailto:partnersh@mail.ru%20/+79166318848" TargetMode="External"/><Relationship Id="rId26" Type="http://schemas.openxmlformats.org/officeDocument/2006/relationships/hyperlink" Target="mailto:smirnova2205@yandex.ru%20/%2079166651554" TargetMode="External"/><Relationship Id="rId39" Type="http://schemas.openxmlformats.org/officeDocument/2006/relationships/hyperlink" Target="mailto:accofpauline05@gmail.com%20/+351%20910%20057%20186" TargetMode="External"/><Relationship Id="rId21" Type="http://schemas.openxmlformats.org/officeDocument/2006/relationships/hyperlink" Target="mailto:Natashakorenchenko@gmail.com%20/%20+971%2056%20745%201610" TargetMode="External"/><Relationship Id="rId34" Type="http://schemas.openxmlformats.org/officeDocument/2006/relationships/hyperlink" Target="mailto:Artemraksha@hotmail.com%20/%20+7%20918%20162-22-16" TargetMode="External"/><Relationship Id="rId42" Type="http://schemas.openxmlformats.org/officeDocument/2006/relationships/hyperlink" Target="mailto:w6190008@yandex.ru%20/+7%20919%20777-17-17" TargetMode="External"/><Relationship Id="rId47" Type="http://schemas.openxmlformats.org/officeDocument/2006/relationships/hyperlink" Target="mailto:1410202@gmail.com%20%20/79031410202" TargetMode="External"/><Relationship Id="rId50" Type="http://schemas.openxmlformats.org/officeDocument/2006/relationships/hyperlink" Target="mailto:Samaralla@yandex.ru%20/%20+34%20664%2083%2088%2071" TargetMode="External"/><Relationship Id="rId55" Type="http://schemas.openxmlformats.org/officeDocument/2006/relationships/hyperlink" Target="mailto:elen.grigoreva@mail.ru/+7%20965%20026-02-12" TargetMode="External"/><Relationship Id="rId63" Type="http://schemas.openxmlformats.org/officeDocument/2006/relationships/vmlDrawing" Target="../drawings/vmlDrawing4.vml"/><Relationship Id="rId7" Type="http://schemas.openxmlformats.org/officeDocument/2006/relationships/hyperlink" Target="mailto:Anastasiia.terenteva94@gmail.com/%20+7%20914-339-09-66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Vapelsinov@gmail.com%20/7%20999%20396-67-46" TargetMode="External"/><Relationship Id="rId29" Type="http://schemas.openxmlformats.org/officeDocument/2006/relationships/hyperlink" Target="mailto:kvaliev750@gmail.com%20%20/%207%20986%20717-88-25" TargetMode="External"/><Relationship Id="rId11" Type="http://schemas.openxmlformats.org/officeDocument/2006/relationships/hyperlink" Target="mailto:irusssya@mail.ru%20/%20+7%20926%20092-35-83" TargetMode="External"/><Relationship Id="rId24" Type="http://schemas.openxmlformats.org/officeDocument/2006/relationships/hyperlink" Target="mailto:valery.galaxy@gmail.com%20%20/%2079266462787" TargetMode="External"/><Relationship Id="rId32" Type="http://schemas.openxmlformats.org/officeDocument/2006/relationships/hyperlink" Target="mailto:vladimir@kir-bet.ru%20/7926-958-22-20" TargetMode="External"/><Relationship Id="rId37" Type="http://schemas.openxmlformats.org/officeDocument/2006/relationships/hyperlink" Target="mailto:Elias94100@gmail.com/+852%2066266512" TargetMode="External"/><Relationship Id="rId40" Type="http://schemas.openxmlformats.org/officeDocument/2006/relationships/hyperlink" Target="mailto:giannifer@hotmail.com%20/+66%2081%20397%201227%20/+66%2084%20307%206006" TargetMode="External"/><Relationship Id="rId45" Type="http://schemas.openxmlformats.org/officeDocument/2006/relationships/hyperlink" Target="mailto:bonilia@list.ru%20/%20+7%20914%20905-17-01" TargetMode="External"/><Relationship Id="rId53" Type="http://schemas.openxmlformats.org/officeDocument/2006/relationships/hyperlink" Target="mailto:drobin_87@mail.ru/79059110000" TargetMode="External"/><Relationship Id="rId58" Type="http://schemas.openxmlformats.org/officeDocument/2006/relationships/hyperlink" Target="mailto:larisak333@yahoo.com/+1%20(416)%20704-0899" TargetMode="External"/><Relationship Id="rId5" Type="http://schemas.openxmlformats.org/officeDocument/2006/relationships/hyperlink" Target="mailto:oleg.apriori@gmail.com/7%20958%20139-92-38" TargetMode="External"/><Relationship Id="rId61" Type="http://schemas.openxmlformats.org/officeDocument/2006/relationships/hyperlink" Target="mailto:leon1332delta@mail.ru%20/+7%20928%20768%200022" TargetMode="External"/><Relationship Id="rId19" Type="http://schemas.openxmlformats.org/officeDocument/2006/relationships/hyperlink" Target="mailto:b198199@gmail.com/%20+7%20953%20315-34-74" TargetMode="External"/><Relationship Id="rId14" Type="http://schemas.openxmlformats.org/officeDocument/2006/relationships/hyperlink" Target="mailto:sudico@mail.ru/+7%20921%20424-32-32" TargetMode="External"/><Relationship Id="rId22" Type="http://schemas.openxmlformats.org/officeDocument/2006/relationships/hyperlink" Target="mailto:Citral20051983@gmail.com%20/%20+7%20995%20923-83-77" TargetMode="External"/><Relationship Id="rId27" Type="http://schemas.openxmlformats.org/officeDocument/2006/relationships/hyperlink" Target="mailto:valery.galaxy@gmail.com%20%20/79266462787" TargetMode="External"/><Relationship Id="rId30" Type="http://schemas.openxmlformats.org/officeDocument/2006/relationships/hyperlink" Target="mailto:Jobmail811@gmail.com%20/%20+7%20985%20112-20-50" TargetMode="External"/><Relationship Id="rId35" Type="http://schemas.openxmlformats.org/officeDocument/2006/relationships/hyperlink" Target="mailto:ivanov_pavel@list.ru%20/%20+79670456060" TargetMode="External"/><Relationship Id="rId43" Type="http://schemas.openxmlformats.org/officeDocument/2006/relationships/hyperlink" Target="mailto:valeriia9999@bk.ru%20%20/+7%20930%20000-99-99" TargetMode="External"/><Relationship Id="rId48" Type="http://schemas.openxmlformats.org/officeDocument/2006/relationships/hyperlink" Target="mailto:enisey2008@bk.ru%20%20%20%20%20%20%20%20/%20+7%209135384055" TargetMode="External"/><Relationship Id="rId56" Type="http://schemas.openxmlformats.org/officeDocument/2006/relationships/hyperlink" Target="mailto:algous@algousstudio.ru%20/%20+7%20911%20226-99-27" TargetMode="External"/><Relationship Id="rId64" Type="http://schemas.openxmlformats.org/officeDocument/2006/relationships/comments" Target="../comments4.xml"/><Relationship Id="rId8" Type="http://schemas.openxmlformats.org/officeDocument/2006/relationships/hyperlink" Target="mailto:Bohemia1977@gmail.com%20/%20+7%20777%20300%202549" TargetMode="External"/><Relationship Id="rId51" Type="http://schemas.openxmlformats.org/officeDocument/2006/relationships/hyperlink" Target="mailto:drobininanton77@gmail.com%20/79183462228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anna.kovalenko25@gmail.com%20,barlog77@gmail.com%20/79057136469" TargetMode="External"/><Relationship Id="rId17" Type="http://schemas.openxmlformats.org/officeDocument/2006/relationships/hyperlink" Target="mailto:Perelygin24@mail.ru%20/%2079131892901" TargetMode="External"/><Relationship Id="rId25" Type="http://schemas.openxmlformats.org/officeDocument/2006/relationships/hyperlink" Target="mailto:ppavelski11@gmail.com%20/+82%2010-3130-4701" TargetMode="External"/><Relationship Id="rId33" Type="http://schemas.openxmlformats.org/officeDocument/2006/relationships/hyperlink" Target="mailto:sergeylobanov1997@gmail.com/+7%20977%20564-39-95" TargetMode="External"/><Relationship Id="rId38" Type="http://schemas.openxmlformats.org/officeDocument/2006/relationships/hyperlink" Target="mailto:semen.prorab@gmail.com/+7%20962%20953-77-00" TargetMode="External"/><Relationship Id="rId46" Type="http://schemas.openxmlformats.org/officeDocument/2006/relationships/hyperlink" Target="mailto:1115006@mail.ru%20/%20+7%20926%20111-50-06" TargetMode="External"/><Relationship Id="rId59" Type="http://schemas.openxmlformats.org/officeDocument/2006/relationships/hyperlink" Target="mailto:seeward@mail.ru/+%207%20964%20596-99-04" TargetMode="External"/><Relationship Id="rId20" Type="http://schemas.openxmlformats.org/officeDocument/2006/relationships/hyperlink" Target="mailto:Gasemyonova@yandex.ru%20/%20+79059662222" TargetMode="External"/><Relationship Id="rId41" Type="http://schemas.openxmlformats.org/officeDocument/2006/relationships/hyperlink" Target="mailto:Rusl125@mail.ru/+7%20981%20749-33-33" TargetMode="External"/><Relationship Id="rId54" Type="http://schemas.openxmlformats.org/officeDocument/2006/relationships/hyperlink" Target="mailto:Tammy_l@hotmail.com%20/1(%20778%20)%205524770%20/+17785524745%20*" TargetMode="External"/><Relationship Id="rId62" Type="http://schemas.openxmlformats.org/officeDocument/2006/relationships/hyperlink" Target="mailto:777ARNO@gmail.com%20/+380%2098%20554%209693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itm2004@mail.ru%20/+7%20912%20805-46-09" TargetMode="External"/><Relationship Id="rId23" Type="http://schemas.openxmlformats.org/officeDocument/2006/relationships/hyperlink" Target="mailto:9519603@gmail.com/79773842484" TargetMode="External"/><Relationship Id="rId28" Type="http://schemas.openxmlformats.org/officeDocument/2006/relationships/hyperlink" Target="mailto:Farhad1990@bk.ru%20/%20798511222026" TargetMode="External"/><Relationship Id="rId36" Type="http://schemas.openxmlformats.org/officeDocument/2006/relationships/hyperlink" Target="mailto:Elias94100@gmail.com/+752%2066266512" TargetMode="External"/><Relationship Id="rId49" Type="http://schemas.openxmlformats.org/officeDocument/2006/relationships/hyperlink" Target="mailto:9145622@gmail.com%20/%2079219145622" TargetMode="External"/><Relationship Id="rId57" Type="http://schemas.openxmlformats.org/officeDocument/2006/relationships/hyperlink" Target="mailto:Natashakorenchenko@gmail.com%20/%20+971%2056%20745%201610" TargetMode="External"/><Relationship Id="rId10" Type="http://schemas.openxmlformats.org/officeDocument/2006/relationships/hyperlink" Target="mailto:Flamber21@gmail.com" TargetMode="External"/><Relationship Id="rId31" Type="http://schemas.openxmlformats.org/officeDocument/2006/relationships/hyperlink" Target="mailto:65euro@gmail.com%20/%20%20+7%20911%20744-74-44/%20%20+66%2095%20435%200488" TargetMode="External"/><Relationship Id="rId44" Type="http://schemas.openxmlformats.org/officeDocument/2006/relationships/hyperlink" Target="mailto:Smirnov_a_a@inbox.ru/7%20964%20568-88-55" TargetMode="External"/><Relationship Id="rId52" Type="http://schemas.openxmlformats.org/officeDocument/2006/relationships/hyperlink" Target="mailto:Mdi15101977@mail.ru%20%20/%20+7%20927%20260-07-07" TargetMode="External"/><Relationship Id="rId60" Type="http://schemas.openxmlformats.org/officeDocument/2006/relationships/hyperlink" Target="mailto:Citral20051983@gmail.com%20/%20+7%20995%20923-83-77" TargetMode="External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andrii.paziuk74@gmail.com%20/%20380%2050%20441%208354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mailto:sudico@mail.ru/79214243232" TargetMode="External"/><Relationship Id="rId18" Type="http://schemas.openxmlformats.org/officeDocument/2006/relationships/hyperlink" Target="mailto:partnersh@mail.ru%20/+79166318848" TargetMode="External"/><Relationship Id="rId26" Type="http://schemas.openxmlformats.org/officeDocument/2006/relationships/hyperlink" Target="mailto:smirnova2205@yandex.ru%20/%2079166651554" TargetMode="External"/><Relationship Id="rId39" Type="http://schemas.openxmlformats.org/officeDocument/2006/relationships/hyperlink" Target="mailto:Rusl125@mail.ru/+7%20981%20749-33-33%20/+7%20988%20569-89-30%20**" TargetMode="External"/><Relationship Id="rId21" Type="http://schemas.openxmlformats.org/officeDocument/2006/relationships/hyperlink" Target="mailto:Natashakorenchenko@gmail.com%20/%20+971%2056%20745%201610" TargetMode="External"/><Relationship Id="rId34" Type="http://schemas.openxmlformats.org/officeDocument/2006/relationships/hyperlink" Target="mailto:Elias94100@gmail.com/+752%2066266512" TargetMode="External"/><Relationship Id="rId42" Type="http://schemas.openxmlformats.org/officeDocument/2006/relationships/hyperlink" Target="mailto:Smirnov_a_a@inbox.ru/7%20964%20568-88-55" TargetMode="External"/><Relationship Id="rId47" Type="http://schemas.openxmlformats.org/officeDocument/2006/relationships/hyperlink" Target="mailto:9145622@gmail.com%20/%2079219145622" TargetMode="External"/><Relationship Id="rId50" Type="http://schemas.openxmlformats.org/officeDocument/2006/relationships/hyperlink" Target="mailto:drobin_87@mail.ru/79059110000" TargetMode="External"/><Relationship Id="rId55" Type="http://schemas.openxmlformats.org/officeDocument/2006/relationships/hyperlink" Target="mailto:larisak333@yahoo.com/+1%20(416)%20704-0899" TargetMode="External"/><Relationship Id="rId63" Type="http://schemas.openxmlformats.org/officeDocument/2006/relationships/vmlDrawing" Target="../drawings/vmlDrawing5.vml"/><Relationship Id="rId7" Type="http://schemas.openxmlformats.org/officeDocument/2006/relationships/hyperlink" Target="mailto:Anastasiia.terenteva94@gmail.com/%20+7%20914-339-09-66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Vapelsinov@gmail.com%20/7%20999%20396-67-46" TargetMode="External"/><Relationship Id="rId29" Type="http://schemas.openxmlformats.org/officeDocument/2006/relationships/hyperlink" Target="mailto:65euro@gmail.com%20/%20+66%2095%20435%200488" TargetMode="External"/><Relationship Id="rId11" Type="http://schemas.openxmlformats.org/officeDocument/2006/relationships/hyperlink" Target="mailto:irusssya@mail.ru%20/%20+7%20926%20092-35-83" TargetMode="External"/><Relationship Id="rId24" Type="http://schemas.openxmlformats.org/officeDocument/2006/relationships/hyperlink" Target="mailto:valery.galaxy@gmail.com%20%20/%2079266462787" TargetMode="External"/><Relationship Id="rId32" Type="http://schemas.openxmlformats.org/officeDocument/2006/relationships/hyperlink" Target="mailto:Artemraksha@hotmail.com%20/%20+7%20918%20162-22-16" TargetMode="External"/><Relationship Id="rId37" Type="http://schemas.openxmlformats.org/officeDocument/2006/relationships/hyperlink" Target="mailto:accofpauline05@gmail.com%20/+351%20910%20057%20186" TargetMode="External"/><Relationship Id="rId40" Type="http://schemas.openxmlformats.org/officeDocument/2006/relationships/hyperlink" Target="mailto:w6190008@yandex.ru%20/+7%20919%20777-17-17" TargetMode="External"/><Relationship Id="rId45" Type="http://schemas.openxmlformats.org/officeDocument/2006/relationships/hyperlink" Target="mailto:1410202@gmail.com%20%20/79031410202" TargetMode="External"/><Relationship Id="rId53" Type="http://schemas.openxmlformats.org/officeDocument/2006/relationships/hyperlink" Target="mailto:algous@algousstudio.ru%20/%20+7%20911%20226-99-27" TargetMode="External"/><Relationship Id="rId58" Type="http://schemas.openxmlformats.org/officeDocument/2006/relationships/hyperlink" Target="mailto:Sibtransreal@mail.ru/+7%20902%20940-97-88" TargetMode="External"/><Relationship Id="rId5" Type="http://schemas.openxmlformats.org/officeDocument/2006/relationships/hyperlink" Target="mailto:oleg.apriori@gmail.com/7%20958%20139-92-38" TargetMode="External"/><Relationship Id="rId61" Type="http://schemas.openxmlformats.org/officeDocument/2006/relationships/hyperlink" Target="mailto:Citral20051983@gmail.com%20/%20+7%20995%20923-83-77" TargetMode="External"/><Relationship Id="rId19" Type="http://schemas.openxmlformats.org/officeDocument/2006/relationships/hyperlink" Target="mailto:b198199@gmail.com/%20+7%20953%20315-34-74" TargetMode="External"/><Relationship Id="rId14" Type="http://schemas.openxmlformats.org/officeDocument/2006/relationships/hyperlink" Target="mailto:sudico@mail.ru/+7%20921%20424-32-32" TargetMode="External"/><Relationship Id="rId22" Type="http://schemas.openxmlformats.org/officeDocument/2006/relationships/hyperlink" Target="mailto:Citral20051983@gmail.com%20/%20+7%20995%20923-83-77" TargetMode="External"/><Relationship Id="rId27" Type="http://schemas.openxmlformats.org/officeDocument/2006/relationships/hyperlink" Target="mailto:valery.galaxy@gmail.com%20%20/79266462787" TargetMode="External"/><Relationship Id="rId30" Type="http://schemas.openxmlformats.org/officeDocument/2006/relationships/hyperlink" Target="mailto:vladimir@kir-bet.ru%20/7926-958-22-20" TargetMode="External"/><Relationship Id="rId35" Type="http://schemas.openxmlformats.org/officeDocument/2006/relationships/hyperlink" Target="mailto:Elias94100@gmail.com/+852%2066266512" TargetMode="External"/><Relationship Id="rId43" Type="http://schemas.openxmlformats.org/officeDocument/2006/relationships/hyperlink" Target="mailto:bonilia@list.ru%20/%20+7%20914%20905-17-01" TargetMode="External"/><Relationship Id="rId48" Type="http://schemas.openxmlformats.org/officeDocument/2006/relationships/hyperlink" Target="mailto:Samaralla@yandex.ru%20/%20+34%20664%2083%2088%2071" TargetMode="External"/><Relationship Id="rId56" Type="http://schemas.openxmlformats.org/officeDocument/2006/relationships/hyperlink" Target="mailto:seeward@mail.ru/+%207%20964%20596-99-04" TargetMode="External"/><Relationship Id="rId64" Type="http://schemas.openxmlformats.org/officeDocument/2006/relationships/comments" Target="../comments5.xml"/><Relationship Id="rId8" Type="http://schemas.openxmlformats.org/officeDocument/2006/relationships/hyperlink" Target="mailto:Bohemia1977@gmail.com%20/%20+7%20777%20300%202549" TargetMode="External"/><Relationship Id="rId51" Type="http://schemas.openxmlformats.org/officeDocument/2006/relationships/hyperlink" Target="mailto:Tammy_l@hotmail.com%20/1(%20778%20)%205524770%20/+17785524745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anna.kovalenko25@gmail.com%20,barlog77@gmail.com%20/79057136469" TargetMode="External"/><Relationship Id="rId17" Type="http://schemas.openxmlformats.org/officeDocument/2006/relationships/hyperlink" Target="mailto:Perelygin24@mail.ru%20/%2079131892901" TargetMode="External"/><Relationship Id="rId25" Type="http://schemas.openxmlformats.org/officeDocument/2006/relationships/hyperlink" Target="mailto:ppavelski11@gmail.com%20/+82%2010-3130-4701" TargetMode="External"/><Relationship Id="rId33" Type="http://schemas.openxmlformats.org/officeDocument/2006/relationships/hyperlink" Target="mailto:ivanov_pavel@list.ru%20/%20+79670456060" TargetMode="External"/><Relationship Id="rId38" Type="http://schemas.openxmlformats.org/officeDocument/2006/relationships/hyperlink" Target="mailto:giannifer@hotmail.com%20/+66%2081%20397%201227%20/+66%2084%20307%206006%20**" TargetMode="External"/><Relationship Id="rId46" Type="http://schemas.openxmlformats.org/officeDocument/2006/relationships/hyperlink" Target="mailto:enisey2008@bk.ru%20%20%20%20%20%20%20%20/%20+7%209135384055" TargetMode="External"/><Relationship Id="rId59" Type="http://schemas.openxmlformats.org/officeDocument/2006/relationships/hyperlink" Target="mailto:Nick.Lobanov@gmail.com" TargetMode="External"/><Relationship Id="rId20" Type="http://schemas.openxmlformats.org/officeDocument/2006/relationships/hyperlink" Target="mailto:Gasemyonova@yandex.ru%20/%20+79059662222" TargetMode="External"/><Relationship Id="rId41" Type="http://schemas.openxmlformats.org/officeDocument/2006/relationships/hyperlink" Target="mailto:valeriia9999@bk.ru%20%20/+7%20930%20000-99-99" TargetMode="External"/><Relationship Id="rId54" Type="http://schemas.openxmlformats.org/officeDocument/2006/relationships/hyperlink" Target="mailto:Natashakorenchenko@gmail.com%20/%20+971%2056%20745%201610" TargetMode="External"/><Relationship Id="rId62" Type="http://schemas.openxmlformats.org/officeDocument/2006/relationships/hyperlink" Target="mailto:26@cn.ru%20/%20+7%20913%20916-54-26%20,%2079139443615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itm2004@mail.ru%20/+7%20912%20805-46-09%20don't%20send%20to%20owner" TargetMode="External"/><Relationship Id="rId23" Type="http://schemas.openxmlformats.org/officeDocument/2006/relationships/hyperlink" Target="mailto:9519603@gmail.com/79773842484" TargetMode="External"/><Relationship Id="rId28" Type="http://schemas.openxmlformats.org/officeDocument/2006/relationships/hyperlink" Target="mailto:Jobmail811@gmail.com%20/%20+7%20985%20112-20-50" TargetMode="External"/><Relationship Id="rId36" Type="http://schemas.openxmlformats.org/officeDocument/2006/relationships/hyperlink" Target="mailto:semen.prorab@gmail.com/+7%20962%20953-77-00" TargetMode="External"/><Relationship Id="rId49" Type="http://schemas.openxmlformats.org/officeDocument/2006/relationships/hyperlink" Target="mailto:Mdi15101977@mail.ru%20%20/%20+7%20927%20260-07-07" TargetMode="External"/><Relationship Id="rId57" Type="http://schemas.openxmlformats.org/officeDocument/2006/relationships/hyperlink" Target="mailto:777ARNO@gmail.com%20/+380%2098%20554%209693" TargetMode="External"/><Relationship Id="rId10" Type="http://schemas.openxmlformats.org/officeDocument/2006/relationships/hyperlink" Target="mailto:Flamber21@gmail.com" TargetMode="External"/><Relationship Id="rId31" Type="http://schemas.openxmlformats.org/officeDocument/2006/relationships/hyperlink" Target="mailto:sergeylobanov1997@gmail.com/+7%20977%20564-39-95" TargetMode="External"/><Relationship Id="rId44" Type="http://schemas.openxmlformats.org/officeDocument/2006/relationships/hyperlink" Target="mailto:1115006@mail.ru%20/%20+7%20926%20111-50-06" TargetMode="External"/><Relationship Id="rId52" Type="http://schemas.openxmlformats.org/officeDocument/2006/relationships/hyperlink" Target="mailto:elen.grigoreva@mail.ru/+7%20965%20026-02-12" TargetMode="External"/><Relationship Id="rId60" Type="http://schemas.openxmlformats.org/officeDocument/2006/relationships/hyperlink" Target="mailto:i.zhukov@goodstone.ru%20/+7%20903%20217-99-42" TargetMode="External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andrii.paziuk74@gmail.com%20/%20380%2050%20441%208354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sudico@mail.ru/79214243232" TargetMode="External"/><Relationship Id="rId18" Type="http://schemas.openxmlformats.org/officeDocument/2006/relationships/hyperlink" Target="mailto:b198199@gmail.com/%20+7%20953%20315-34-74" TargetMode="External"/><Relationship Id="rId26" Type="http://schemas.openxmlformats.org/officeDocument/2006/relationships/hyperlink" Target="mailto:65euro@gmail.com%20/%20+66%2095%20435%200488" TargetMode="External"/><Relationship Id="rId39" Type="http://schemas.openxmlformats.org/officeDocument/2006/relationships/hyperlink" Target="mailto:Smirnov_a_a@inbox.ru/7%20964%20568-88-55" TargetMode="External"/><Relationship Id="rId21" Type="http://schemas.openxmlformats.org/officeDocument/2006/relationships/hyperlink" Target="mailto:Citral20051983@gmail.com%20/%20+7%20995%20923-83-77" TargetMode="External"/><Relationship Id="rId34" Type="http://schemas.openxmlformats.org/officeDocument/2006/relationships/hyperlink" Target="mailto:accofpauline05@gmail.com%20/+351%20910%20057%20186" TargetMode="External"/><Relationship Id="rId42" Type="http://schemas.openxmlformats.org/officeDocument/2006/relationships/hyperlink" Target="mailto:1410202@gmail.com%20%20/79031410202" TargetMode="External"/><Relationship Id="rId47" Type="http://schemas.openxmlformats.org/officeDocument/2006/relationships/hyperlink" Target="mailto:drobin_87@mail.ru/79059110000" TargetMode="External"/><Relationship Id="rId50" Type="http://schemas.openxmlformats.org/officeDocument/2006/relationships/hyperlink" Target="mailto:algous@algousstudio.ru%20/%20+7%20911%20226-99-27" TargetMode="External"/><Relationship Id="rId55" Type="http://schemas.openxmlformats.org/officeDocument/2006/relationships/hyperlink" Target="mailto:Sibtransreal@mail.ru/+7%20902%20940-97-88" TargetMode="External"/><Relationship Id="rId63" Type="http://schemas.openxmlformats.org/officeDocument/2006/relationships/vmlDrawing" Target="../drawings/vmlDrawing6.vml"/><Relationship Id="rId7" Type="http://schemas.openxmlformats.org/officeDocument/2006/relationships/hyperlink" Target="mailto:Anastasiia.terenteva94@gmail.com/%20+7%20914-339-09-66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advokatnp2007@mail.ru%20/%207%20983%20202-56-96" TargetMode="External"/><Relationship Id="rId29" Type="http://schemas.openxmlformats.org/officeDocument/2006/relationships/hyperlink" Target="mailto:Artemraksha@hotmail.com%20/%20+7%20918%20162-22-16" TargetMode="External"/><Relationship Id="rId11" Type="http://schemas.openxmlformats.org/officeDocument/2006/relationships/hyperlink" Target="mailto:irusssya@mail.ru%20/%20+7%20926%20092-35-83" TargetMode="External"/><Relationship Id="rId24" Type="http://schemas.openxmlformats.org/officeDocument/2006/relationships/hyperlink" Target="mailto:smirnova2205@yandex.ru%20/%2079166651554" TargetMode="External"/><Relationship Id="rId32" Type="http://schemas.openxmlformats.org/officeDocument/2006/relationships/hyperlink" Target="mailto:Elias94100@gmail.com/+852%2066266512" TargetMode="External"/><Relationship Id="rId37" Type="http://schemas.openxmlformats.org/officeDocument/2006/relationships/hyperlink" Target="mailto:w6190008@yandex.ru%20/+7%20919%20777-17-17" TargetMode="External"/><Relationship Id="rId40" Type="http://schemas.openxmlformats.org/officeDocument/2006/relationships/hyperlink" Target="mailto:bonilia@list.ru%20/%20+7%20914%20905-17-01" TargetMode="External"/><Relationship Id="rId45" Type="http://schemas.openxmlformats.org/officeDocument/2006/relationships/hyperlink" Target="mailto:Samaralla@yandex.ru%20/%20+34%20664%2083%2088%2071" TargetMode="External"/><Relationship Id="rId53" Type="http://schemas.openxmlformats.org/officeDocument/2006/relationships/hyperlink" Target="mailto:seeward@mail.ru/+%207%20964%20596-99-04" TargetMode="External"/><Relationship Id="rId58" Type="http://schemas.openxmlformats.org/officeDocument/2006/relationships/hyperlink" Target="mailto:Citral20051983@gmail.com%20/%20+7%20995%20923-83-77" TargetMode="External"/><Relationship Id="rId5" Type="http://schemas.openxmlformats.org/officeDocument/2006/relationships/hyperlink" Target="mailto:oleg.apriori@gmail.com/7%20958%20139-92-38" TargetMode="External"/><Relationship Id="rId61" Type="http://schemas.openxmlformats.org/officeDocument/2006/relationships/hyperlink" Target="mailto:vera.Milena@yandex.ru%20/+79243332400%20,+79242655535" TargetMode="External"/><Relationship Id="rId19" Type="http://schemas.openxmlformats.org/officeDocument/2006/relationships/hyperlink" Target="mailto:Gasemyonova@yandex.ru%20/%20+79059662222" TargetMode="External"/><Relationship Id="rId14" Type="http://schemas.openxmlformats.org/officeDocument/2006/relationships/hyperlink" Target="mailto:sudico@mail.ru/+7%20921%20424-32-32" TargetMode="External"/><Relationship Id="rId22" Type="http://schemas.openxmlformats.org/officeDocument/2006/relationships/hyperlink" Target="mailto:valery.galaxy@gmail.com%20%20/%2079266462787" TargetMode="External"/><Relationship Id="rId27" Type="http://schemas.openxmlformats.org/officeDocument/2006/relationships/hyperlink" Target="mailto:vladimir@kir-bet.ru%20/7926-958-22-20" TargetMode="External"/><Relationship Id="rId30" Type="http://schemas.openxmlformats.org/officeDocument/2006/relationships/hyperlink" Target="mailto:ivanov_pavel@list.ru%20/%20+79670456060" TargetMode="External"/><Relationship Id="rId35" Type="http://schemas.openxmlformats.org/officeDocument/2006/relationships/hyperlink" Target="mailto:giannifer@hotmail.com%20/+66%2081%20397%201227%20/+66%2084%20307%206006%20**" TargetMode="External"/><Relationship Id="rId43" Type="http://schemas.openxmlformats.org/officeDocument/2006/relationships/hyperlink" Target="mailto:enisey2008@bk.ru%20%20%20%20%20%20%20%20/%20+7%209135384055" TargetMode="External"/><Relationship Id="rId48" Type="http://schemas.openxmlformats.org/officeDocument/2006/relationships/hyperlink" Target="mailto:Tammy_l@hotmail.com%20/1(%20778%20)%205524770%20/+17785524745" TargetMode="External"/><Relationship Id="rId56" Type="http://schemas.openxmlformats.org/officeDocument/2006/relationships/hyperlink" Target="mailto:Nick.Lobanov@gmail.com" TargetMode="External"/><Relationship Id="rId64" Type="http://schemas.openxmlformats.org/officeDocument/2006/relationships/comments" Target="../comments6.xml"/><Relationship Id="rId8" Type="http://schemas.openxmlformats.org/officeDocument/2006/relationships/hyperlink" Target="mailto:Bohemia1977@gmail.com%20/%20+7%20777%20300%202549" TargetMode="External"/><Relationship Id="rId51" Type="http://schemas.openxmlformats.org/officeDocument/2006/relationships/hyperlink" Target="mailto:Natashakorenchenko@gmail.com%20/%20+971%2056%20745%201610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anna.kovalenko25@gmail.com%20,barlog77@gmail.com%20/79057136469" TargetMode="External"/><Relationship Id="rId17" Type="http://schemas.openxmlformats.org/officeDocument/2006/relationships/hyperlink" Target="mailto:partnersh@mail.ru%20/+79166318848" TargetMode="External"/><Relationship Id="rId25" Type="http://schemas.openxmlformats.org/officeDocument/2006/relationships/hyperlink" Target="mailto:valery.galaxy@gmail.com%20%20/79266462787" TargetMode="External"/><Relationship Id="rId33" Type="http://schemas.openxmlformats.org/officeDocument/2006/relationships/hyperlink" Target="mailto:semen.prorab@gmail.com/+7%20962%20953-77-00" TargetMode="External"/><Relationship Id="rId38" Type="http://schemas.openxmlformats.org/officeDocument/2006/relationships/hyperlink" Target="mailto:valeriia9999@bk.ru%20%20/+7%20930%20000-99-99" TargetMode="External"/><Relationship Id="rId46" Type="http://schemas.openxmlformats.org/officeDocument/2006/relationships/hyperlink" Target="mailto:Mdi15101977@mail.ru%20%20/%20+7%20927%20260-07-07" TargetMode="External"/><Relationship Id="rId59" Type="http://schemas.openxmlformats.org/officeDocument/2006/relationships/hyperlink" Target="mailto:leon1332delta@mail.ru%20/+7%20928%20768%200022" TargetMode="External"/><Relationship Id="rId20" Type="http://schemas.openxmlformats.org/officeDocument/2006/relationships/hyperlink" Target="mailto:Natashakorenchenko@gmail.com%20/%20+971%2056%20745%201610" TargetMode="External"/><Relationship Id="rId41" Type="http://schemas.openxmlformats.org/officeDocument/2006/relationships/hyperlink" Target="mailto:1115006@mail.ru%20/%20+7%20926%20111-50-06" TargetMode="External"/><Relationship Id="rId54" Type="http://schemas.openxmlformats.org/officeDocument/2006/relationships/hyperlink" Target="mailto:777ARNO@gmail.com%20/+380%2098%20554%209693" TargetMode="External"/><Relationship Id="rId62" Type="http://schemas.openxmlformats.org/officeDocument/2006/relationships/hyperlink" Target="mailto:Vapelsinov@gmail.com%20/7%20999%20396-67-46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itm2004@mail.ru%20/+7%20912%20805-46-09%20don't%20send%20to%20owner" TargetMode="External"/><Relationship Id="rId23" Type="http://schemas.openxmlformats.org/officeDocument/2006/relationships/hyperlink" Target="mailto:ppavelski11@gmail.com%20/+82%2010-3130-4701" TargetMode="External"/><Relationship Id="rId28" Type="http://schemas.openxmlformats.org/officeDocument/2006/relationships/hyperlink" Target="mailto:sergeylobanov1997@gmail.com/+7%20977%20564-39-95" TargetMode="External"/><Relationship Id="rId36" Type="http://schemas.openxmlformats.org/officeDocument/2006/relationships/hyperlink" Target="mailto:Rusl125@mail.ru/+7%20981%20749-33-33" TargetMode="External"/><Relationship Id="rId49" Type="http://schemas.openxmlformats.org/officeDocument/2006/relationships/hyperlink" Target="mailto:elen.grigoreva@mail.ru/+7%20965%20026-02-12" TargetMode="External"/><Relationship Id="rId57" Type="http://schemas.openxmlformats.org/officeDocument/2006/relationships/hyperlink" Target="mailto:i.zhukov@goodstone.ru%20/+7%20903%20217-99-42" TargetMode="External"/><Relationship Id="rId10" Type="http://schemas.openxmlformats.org/officeDocument/2006/relationships/hyperlink" Target="mailto:Flamber21@gmail.com%20/%20+7%20926%20530-38-82" TargetMode="External"/><Relationship Id="rId31" Type="http://schemas.openxmlformats.org/officeDocument/2006/relationships/hyperlink" Target="mailto:Elias94100@gmail.com/+752%2066266512" TargetMode="External"/><Relationship Id="rId44" Type="http://schemas.openxmlformats.org/officeDocument/2006/relationships/hyperlink" Target="mailto:9145622@gmail.com%20/%2079219145622" TargetMode="External"/><Relationship Id="rId52" Type="http://schemas.openxmlformats.org/officeDocument/2006/relationships/hyperlink" Target="mailto:larisak333@yahoo.com/+1%20(416)%20704-0899" TargetMode="External"/><Relationship Id="rId60" Type="http://schemas.openxmlformats.org/officeDocument/2006/relationships/hyperlink" Target="mailto:Citral20051983@gmail.com%20/%20+7%20995%20923-83-77" TargetMode="External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andrii.paziuk74@gmail.com%20/%20380%2050%20441%208354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mailto:sergeylobanov1997@gmail.com/+7%20977%20564-39-95" TargetMode="External"/><Relationship Id="rId21" Type="http://schemas.openxmlformats.org/officeDocument/2006/relationships/hyperlink" Target="mailto:valery.galaxy@gmail.com%20%20/%2079266462787" TargetMode="External"/><Relationship Id="rId34" Type="http://schemas.openxmlformats.org/officeDocument/2006/relationships/hyperlink" Target="mailto:Rusl125@mail.ru/+7%20981%20749-33-33" TargetMode="External"/><Relationship Id="rId42" Type="http://schemas.openxmlformats.org/officeDocument/2006/relationships/hyperlink" Target="mailto:9145622@gmail.com%20/%2079219145622" TargetMode="External"/><Relationship Id="rId47" Type="http://schemas.openxmlformats.org/officeDocument/2006/relationships/hyperlink" Target="mailto:elen.grigoreva@mail.ru/+7%20965%20026-02-12" TargetMode="External"/><Relationship Id="rId50" Type="http://schemas.openxmlformats.org/officeDocument/2006/relationships/hyperlink" Target="mailto:larisak333@yahoo.com/+1%20(416)%20704-0899" TargetMode="External"/><Relationship Id="rId55" Type="http://schemas.openxmlformats.org/officeDocument/2006/relationships/hyperlink" Target="mailto:i.zhukov@goodstone.ru%20/+7%20903%20217-99-42" TargetMode="External"/><Relationship Id="rId63" Type="http://schemas.openxmlformats.org/officeDocument/2006/relationships/hyperlink" Target="mailto:26@cn.ru%20/%20+7%20913%20916-54-26%20,%2079139443615" TargetMode="External"/><Relationship Id="rId7" Type="http://schemas.openxmlformats.org/officeDocument/2006/relationships/hyperlink" Target="mailto:Bohemia1977@gmail.com%20/%20+7%20777%20300%202549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partnersh@mail.ru%20/+79166318848" TargetMode="External"/><Relationship Id="rId29" Type="http://schemas.openxmlformats.org/officeDocument/2006/relationships/hyperlink" Target="mailto:Elias94100@gmail.com/+752%2066266512" TargetMode="External"/><Relationship Id="rId11" Type="http://schemas.openxmlformats.org/officeDocument/2006/relationships/hyperlink" Target="mailto:anna.kovalenko25@gmail.com%20,barlog77@gmail.com%20/79057136469" TargetMode="External"/><Relationship Id="rId24" Type="http://schemas.openxmlformats.org/officeDocument/2006/relationships/hyperlink" Target="mailto:65euro@gmail.com%20/%20+66%2095%20435%200488" TargetMode="External"/><Relationship Id="rId32" Type="http://schemas.openxmlformats.org/officeDocument/2006/relationships/hyperlink" Target="mailto:accofpauline05@gmail.com%20/+351%20910%20057%20186" TargetMode="External"/><Relationship Id="rId37" Type="http://schemas.openxmlformats.org/officeDocument/2006/relationships/hyperlink" Target="mailto:Smirnov_a_a@inbox.ru/7%20964%20568-88-55" TargetMode="External"/><Relationship Id="rId40" Type="http://schemas.openxmlformats.org/officeDocument/2006/relationships/hyperlink" Target="mailto:1410202@gmail.com%20%20/79031410202" TargetMode="External"/><Relationship Id="rId45" Type="http://schemas.openxmlformats.org/officeDocument/2006/relationships/hyperlink" Target="mailto:drobin_87@mail.ru/79059110000" TargetMode="External"/><Relationship Id="rId53" Type="http://schemas.openxmlformats.org/officeDocument/2006/relationships/hyperlink" Target="mailto:Sibtransreal@mail.ru/+7%20902%20940-97-88" TargetMode="External"/><Relationship Id="rId58" Type="http://schemas.openxmlformats.org/officeDocument/2006/relationships/hyperlink" Target="mailto:Citral20051983@gmail.com%20/%20+7%20995%20923-83-77" TargetMode="External"/><Relationship Id="rId66" Type="http://schemas.openxmlformats.org/officeDocument/2006/relationships/vmlDrawing" Target="../drawings/vmlDrawing7.vml"/><Relationship Id="rId5" Type="http://schemas.openxmlformats.org/officeDocument/2006/relationships/hyperlink" Target="mailto:oleg.apriori@gmail.com/7%20958%20139-92-38" TargetMode="External"/><Relationship Id="rId61" Type="http://schemas.openxmlformats.org/officeDocument/2006/relationships/hyperlink" Target="mailto:777ARNO@gmail.com%20/+380%2098%20554%209693" TargetMode="External"/><Relationship Id="rId19" Type="http://schemas.openxmlformats.org/officeDocument/2006/relationships/hyperlink" Target="mailto:Natashakorenchenko@gmail.com%20/%20+971%2056%20745%201610" TargetMode="External"/><Relationship Id="rId14" Type="http://schemas.openxmlformats.org/officeDocument/2006/relationships/hyperlink" Target="mailto:itm2004@mail.ru%20/+7%20912%20805-46-09%20don't%20send%20to%20owner" TargetMode="External"/><Relationship Id="rId22" Type="http://schemas.openxmlformats.org/officeDocument/2006/relationships/hyperlink" Target="mailto:ppavelski11@gmail.com%20/+82%2010-3130-4701" TargetMode="External"/><Relationship Id="rId27" Type="http://schemas.openxmlformats.org/officeDocument/2006/relationships/hyperlink" Target="mailto:Artemraksha@hotmail.com%20/%20+7%20918%20162-22-16" TargetMode="External"/><Relationship Id="rId30" Type="http://schemas.openxmlformats.org/officeDocument/2006/relationships/hyperlink" Target="mailto:Elias94100@gmail.com/+852%2066266512" TargetMode="External"/><Relationship Id="rId35" Type="http://schemas.openxmlformats.org/officeDocument/2006/relationships/hyperlink" Target="mailto:w6190008@yandex.ru%20/+7%20919%20777-17-17" TargetMode="External"/><Relationship Id="rId43" Type="http://schemas.openxmlformats.org/officeDocument/2006/relationships/hyperlink" Target="mailto:Samaralla@yandex.ru%20/%20+34%20664%2083%2088%2071" TargetMode="External"/><Relationship Id="rId48" Type="http://schemas.openxmlformats.org/officeDocument/2006/relationships/hyperlink" Target="mailto:algous@algousstudio.ru%20/%20+7%20911%20226-99-27" TargetMode="External"/><Relationship Id="rId56" Type="http://schemas.openxmlformats.org/officeDocument/2006/relationships/hyperlink" Target="mailto:Citral20051983@gmail.com%20/%20+7%20995%20923-83-77" TargetMode="External"/><Relationship Id="rId64" Type="http://schemas.openxmlformats.org/officeDocument/2006/relationships/hyperlink" Target="mailto:123-424@mail.ru%20/%2079636866493" TargetMode="External"/><Relationship Id="rId8" Type="http://schemas.openxmlformats.org/officeDocument/2006/relationships/hyperlink" Target="mailto:andrii.paziuk74@gmail.com%20/%20380%2050%20441%208354" TargetMode="External"/><Relationship Id="rId51" Type="http://schemas.openxmlformats.org/officeDocument/2006/relationships/hyperlink" Target="mailto:seeward@mail.ru/+%207%20964%20596-99-04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sudico@mail.ru/79214243232" TargetMode="External"/><Relationship Id="rId17" Type="http://schemas.openxmlformats.org/officeDocument/2006/relationships/hyperlink" Target="mailto:b198199@gmail.com/%20+7%20953%20315-34-74" TargetMode="External"/><Relationship Id="rId25" Type="http://schemas.openxmlformats.org/officeDocument/2006/relationships/hyperlink" Target="mailto:vladimir@kir-bet.ru%20/7926-958-22-20" TargetMode="External"/><Relationship Id="rId33" Type="http://schemas.openxmlformats.org/officeDocument/2006/relationships/hyperlink" Target="mailto:giannifer@hotmail.com%20/+66%2081%20397%201227%20/+66%2084%20307%206006%20**" TargetMode="External"/><Relationship Id="rId38" Type="http://schemas.openxmlformats.org/officeDocument/2006/relationships/hyperlink" Target="mailto:bonilia@list.ru%20/%20+7%20914%20905-17-01" TargetMode="External"/><Relationship Id="rId46" Type="http://schemas.openxmlformats.org/officeDocument/2006/relationships/hyperlink" Target="mailto:Tammy_l@hotmail.com%20/1(%20778%20)%205524770%20/+17785524745" TargetMode="External"/><Relationship Id="rId59" Type="http://schemas.openxmlformats.org/officeDocument/2006/relationships/hyperlink" Target="mailto:vera.Milena@yandex.ru%20/*+79243332400%20,+79242655535" TargetMode="External"/><Relationship Id="rId67" Type="http://schemas.openxmlformats.org/officeDocument/2006/relationships/comments" Target="../comments7.xml"/><Relationship Id="rId20" Type="http://schemas.openxmlformats.org/officeDocument/2006/relationships/hyperlink" Target="mailto:Citral20051983@gmail.com%20/%20+7%20995%20923-83-77" TargetMode="External"/><Relationship Id="rId41" Type="http://schemas.openxmlformats.org/officeDocument/2006/relationships/hyperlink" Target="mailto:enisey2008@bk.ru%20%20%20%20%20%20%20%20/%20+7%209135384055" TargetMode="External"/><Relationship Id="rId54" Type="http://schemas.openxmlformats.org/officeDocument/2006/relationships/hyperlink" Target="mailto:Nick.Lobanov@gmail.com" TargetMode="External"/><Relationship Id="rId62" Type="http://schemas.openxmlformats.org/officeDocument/2006/relationships/hyperlink" Target="mailto:smirnova2205@yandex.ru%20/%2079166651554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Perelygin24@mail.ru%20/%20+7%20983%20202-56-96" TargetMode="External"/><Relationship Id="rId23" Type="http://schemas.openxmlformats.org/officeDocument/2006/relationships/hyperlink" Target="mailto:valery.galaxy@gmail.com%20%20/79266462787" TargetMode="External"/><Relationship Id="rId28" Type="http://schemas.openxmlformats.org/officeDocument/2006/relationships/hyperlink" Target="mailto:ivanov_pavel@list.ru%20/%20+79670456060" TargetMode="External"/><Relationship Id="rId36" Type="http://schemas.openxmlformats.org/officeDocument/2006/relationships/hyperlink" Target="mailto:valeriia9999@bk.ru%20%20/+7%20930%20000-99-99" TargetMode="External"/><Relationship Id="rId49" Type="http://schemas.openxmlformats.org/officeDocument/2006/relationships/hyperlink" Target="mailto:Natashakorenchenko@gmail.com%20/%20+971%2056%20745%201610" TargetMode="External"/><Relationship Id="rId57" Type="http://schemas.openxmlformats.org/officeDocument/2006/relationships/hyperlink" Target="mailto:leon1332delta@mail.ru%20/+7%20928%20768%200022" TargetMode="External"/><Relationship Id="rId10" Type="http://schemas.openxmlformats.org/officeDocument/2006/relationships/hyperlink" Target="mailto:irusssya@mail.ru%20/%20+7%20926%20092-35-83" TargetMode="External"/><Relationship Id="rId31" Type="http://schemas.openxmlformats.org/officeDocument/2006/relationships/hyperlink" Target="mailto:semen.prorab@gmail.com/+7%20962%20953-77-00" TargetMode="External"/><Relationship Id="rId44" Type="http://schemas.openxmlformats.org/officeDocument/2006/relationships/hyperlink" Target="mailto:Mdi15101977@mail.ru%20%20/%20+7%20927%20260-07-07" TargetMode="External"/><Relationship Id="rId52" Type="http://schemas.openxmlformats.org/officeDocument/2006/relationships/hyperlink" Target="mailto:777ARNO@gmail.com%20/+380%2098%20554%209693" TargetMode="External"/><Relationship Id="rId60" Type="http://schemas.openxmlformats.org/officeDocument/2006/relationships/hyperlink" Target="mailto:Vapelsinov@gmail.com%20/7%20999%20396-67-46" TargetMode="External"/><Relationship Id="rId65" Type="http://schemas.openxmlformats.org/officeDocument/2006/relationships/printerSettings" Target="../printerSettings/printerSettings1.bin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Flamber21@gmail.com%20/%20+7%20926%20530-38-82" TargetMode="External"/><Relationship Id="rId13" Type="http://schemas.openxmlformats.org/officeDocument/2006/relationships/hyperlink" Target="mailto:sudico@mail.ru/+7%20921%20424-32-32" TargetMode="External"/><Relationship Id="rId18" Type="http://schemas.openxmlformats.org/officeDocument/2006/relationships/hyperlink" Target="mailto:Gasemyonova@yandex.ru%20/%20+79059662222" TargetMode="External"/><Relationship Id="rId39" Type="http://schemas.openxmlformats.org/officeDocument/2006/relationships/hyperlink" Target="mailto:1115006@mail.ru%20/%20+7%20926%20111-50-06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mailto:sergeylobanov1997@gmail.com/+7%20977%20564-39-95" TargetMode="External"/><Relationship Id="rId21" Type="http://schemas.openxmlformats.org/officeDocument/2006/relationships/hyperlink" Target="mailto:valery.galaxy@gmail.com%20%20/%2079266462787" TargetMode="External"/><Relationship Id="rId34" Type="http://schemas.openxmlformats.org/officeDocument/2006/relationships/hyperlink" Target="mailto:Rusl125@mail.ru/+7%20981%20749-33-33" TargetMode="External"/><Relationship Id="rId42" Type="http://schemas.openxmlformats.org/officeDocument/2006/relationships/hyperlink" Target="mailto:9145622@gmail.com%20/%2079219145622" TargetMode="External"/><Relationship Id="rId47" Type="http://schemas.openxmlformats.org/officeDocument/2006/relationships/hyperlink" Target="mailto:algous@algousstudio.ru%20/%20+7%20911%20226-99-27" TargetMode="External"/><Relationship Id="rId50" Type="http://schemas.openxmlformats.org/officeDocument/2006/relationships/hyperlink" Target="mailto:seeward@mail.ru/+%207%20964%20596-99-04" TargetMode="External"/><Relationship Id="rId55" Type="http://schemas.openxmlformats.org/officeDocument/2006/relationships/hyperlink" Target="mailto:leon1332delta@mail.ru%20/+7%20928%20768%200022" TargetMode="External"/><Relationship Id="rId63" Type="http://schemas.openxmlformats.org/officeDocument/2006/relationships/hyperlink" Target="mailto:coating.consultancy.ltd@gmail.com%20/%20+393385782250%20/%20+66952571510%20agent%20**" TargetMode="External"/><Relationship Id="rId7" Type="http://schemas.openxmlformats.org/officeDocument/2006/relationships/hyperlink" Target="mailto:Bohemia1977@gmail.com%20/%20+7%20777%20300%202549" TargetMode="External"/><Relationship Id="rId2" Type="http://schemas.openxmlformats.org/officeDocument/2006/relationships/hyperlink" Target="mailto:liteikina_dasha@mail.ru%20/%20+7%20924%20289-28-25" TargetMode="External"/><Relationship Id="rId16" Type="http://schemas.openxmlformats.org/officeDocument/2006/relationships/hyperlink" Target="mailto:partnersh@mail.ru%20/+79166318848" TargetMode="External"/><Relationship Id="rId29" Type="http://schemas.openxmlformats.org/officeDocument/2006/relationships/hyperlink" Target="mailto:Elias94100@gmail.com/+752%2066266512" TargetMode="External"/><Relationship Id="rId11" Type="http://schemas.openxmlformats.org/officeDocument/2006/relationships/hyperlink" Target="mailto:anna.kovalenko25@gmail.com%20,barlog77@gmail.com%20/79057136469" TargetMode="External"/><Relationship Id="rId24" Type="http://schemas.openxmlformats.org/officeDocument/2006/relationships/hyperlink" Target="mailto:65euro@gmail.com%20/%20+66%2095%20435%200488" TargetMode="External"/><Relationship Id="rId32" Type="http://schemas.openxmlformats.org/officeDocument/2006/relationships/hyperlink" Target="mailto:accofpauline05@gmail.com%20/+351%20910%20057%20186" TargetMode="External"/><Relationship Id="rId37" Type="http://schemas.openxmlformats.org/officeDocument/2006/relationships/hyperlink" Target="mailto:Smirnov_a_a@inbox.ru/7%20964%20568-88-55" TargetMode="External"/><Relationship Id="rId40" Type="http://schemas.openxmlformats.org/officeDocument/2006/relationships/hyperlink" Target="mailto:1410202@gmail.com%20%20/79031410202" TargetMode="External"/><Relationship Id="rId45" Type="http://schemas.openxmlformats.org/officeDocument/2006/relationships/hyperlink" Target="mailto:Tammy_l@hotmail.com%20/1(%20778%20)%205524770%20/+17785524745" TargetMode="External"/><Relationship Id="rId53" Type="http://schemas.openxmlformats.org/officeDocument/2006/relationships/hyperlink" Target="mailto:i.zhukov@goodstone.ru%20/+7%20903%20217-99-42" TargetMode="External"/><Relationship Id="rId58" Type="http://schemas.openxmlformats.org/officeDocument/2006/relationships/hyperlink" Target="mailto:Vapelsinov@gmail.com%20/7%20999%20396-67-46" TargetMode="External"/><Relationship Id="rId66" Type="http://schemas.openxmlformats.org/officeDocument/2006/relationships/comments" Target="../comments8.xml"/><Relationship Id="rId5" Type="http://schemas.openxmlformats.org/officeDocument/2006/relationships/hyperlink" Target="mailto:oleg.apriori@gmail.com/7%20958%20139-92-38" TargetMode="External"/><Relationship Id="rId61" Type="http://schemas.openxmlformats.org/officeDocument/2006/relationships/hyperlink" Target="mailto:26@cn.ru%20/%20+7%20913%20916-54-26%20,%2079139443615" TargetMode="External"/><Relationship Id="rId19" Type="http://schemas.openxmlformats.org/officeDocument/2006/relationships/hyperlink" Target="mailto:Natashakorenchenko@gmail.com%20/%20+971%2056%20745%201610" TargetMode="External"/><Relationship Id="rId14" Type="http://schemas.openxmlformats.org/officeDocument/2006/relationships/hyperlink" Target="mailto:itm2004@mail.ru%20/+7%20912%20805-46-09%20don't%20send%20to%20owner" TargetMode="External"/><Relationship Id="rId22" Type="http://schemas.openxmlformats.org/officeDocument/2006/relationships/hyperlink" Target="mailto:ppavelski11@gmail.com%20/+82%2010-3130-4701" TargetMode="External"/><Relationship Id="rId27" Type="http://schemas.openxmlformats.org/officeDocument/2006/relationships/hyperlink" Target="mailto:Artemraksha@hotmail.com%20/%20+7%20918%20162-22-16" TargetMode="External"/><Relationship Id="rId30" Type="http://schemas.openxmlformats.org/officeDocument/2006/relationships/hyperlink" Target="mailto:Elias94100@gmail.com/+852%2066266512" TargetMode="External"/><Relationship Id="rId35" Type="http://schemas.openxmlformats.org/officeDocument/2006/relationships/hyperlink" Target="mailto:w6190008@yandex.ru%20/+7%20919%20777-17-17" TargetMode="External"/><Relationship Id="rId43" Type="http://schemas.openxmlformats.org/officeDocument/2006/relationships/hyperlink" Target="mailto:Samaralla@yandex.ru%20/%20+34%20664%2083%2088%2071" TargetMode="External"/><Relationship Id="rId48" Type="http://schemas.openxmlformats.org/officeDocument/2006/relationships/hyperlink" Target="mailto:Natashakorenchenko@gmail.com%20/%20+971%2056%20745%201610" TargetMode="External"/><Relationship Id="rId56" Type="http://schemas.openxmlformats.org/officeDocument/2006/relationships/hyperlink" Target="mailto:Citral20051983@gmail.com%20/%20+7%20995%20923-83-77" TargetMode="External"/><Relationship Id="rId64" Type="http://schemas.openxmlformats.org/officeDocument/2006/relationships/printerSettings" Target="../printerSettings/printerSettings2.bin"/><Relationship Id="rId8" Type="http://schemas.openxmlformats.org/officeDocument/2006/relationships/hyperlink" Target="mailto:andrii.paziuk74@gmail.com%20/%20380%2050%20441%208354" TargetMode="External"/><Relationship Id="rId51" Type="http://schemas.openxmlformats.org/officeDocument/2006/relationships/hyperlink" Target="mailto:Sibtransreal@mail.ru/+7%20902%20940-97-88" TargetMode="External"/><Relationship Id="rId3" Type="http://schemas.openxmlformats.org/officeDocument/2006/relationships/hyperlink" Target="mailto:maklaud87@mail.ru%20%20/7%20925%20016-48-78" TargetMode="External"/><Relationship Id="rId12" Type="http://schemas.openxmlformats.org/officeDocument/2006/relationships/hyperlink" Target="mailto:sudico@mail.ru/79214243232" TargetMode="External"/><Relationship Id="rId17" Type="http://schemas.openxmlformats.org/officeDocument/2006/relationships/hyperlink" Target="mailto:b198199@gmail.com/%20+7%20953%20315-34-74" TargetMode="External"/><Relationship Id="rId25" Type="http://schemas.openxmlformats.org/officeDocument/2006/relationships/hyperlink" Target="mailto:vladimir@kir-bet.ru%20/7926-958-22-20" TargetMode="External"/><Relationship Id="rId33" Type="http://schemas.openxmlformats.org/officeDocument/2006/relationships/hyperlink" Target="mailto:giannifer@hotmail.com%20/+66%2081%20397%201227%20/+66%2084%20307%206006%20**" TargetMode="External"/><Relationship Id="rId38" Type="http://schemas.openxmlformats.org/officeDocument/2006/relationships/hyperlink" Target="mailto:bonilia@list.ru%20/%20+7%20914%20905-17-01" TargetMode="External"/><Relationship Id="rId46" Type="http://schemas.openxmlformats.org/officeDocument/2006/relationships/hyperlink" Target="mailto:elen.grigoreva@mail.ru/+7%20965%20026-02-12" TargetMode="External"/><Relationship Id="rId59" Type="http://schemas.openxmlformats.org/officeDocument/2006/relationships/hyperlink" Target="mailto:777ARNO@gmail.com%20/+380%2098%20554%209693" TargetMode="External"/><Relationship Id="rId20" Type="http://schemas.openxmlformats.org/officeDocument/2006/relationships/hyperlink" Target="mailto:Citral20051983@gmail.com%20/%20+7%20995%20923-83-77" TargetMode="External"/><Relationship Id="rId41" Type="http://schemas.openxmlformats.org/officeDocument/2006/relationships/hyperlink" Target="mailto:enisey2008@bk.ru%20%20%20%20%20%20%20%20/%20+7%209135384055" TargetMode="External"/><Relationship Id="rId54" Type="http://schemas.openxmlformats.org/officeDocument/2006/relationships/hyperlink" Target="mailto:Citral20051983@gmail.com%20/%20+7%20995%20923-83-77" TargetMode="External"/><Relationship Id="rId62" Type="http://schemas.openxmlformats.org/officeDocument/2006/relationships/hyperlink" Target="mailto:123-424@mail.ru%20/%2079636866493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Braindlol@gmail.com%20/7%20904%20932-06-05" TargetMode="External"/><Relationship Id="rId15" Type="http://schemas.openxmlformats.org/officeDocument/2006/relationships/hyperlink" Target="mailto:Perelygin24@mail.ru%20/%20+7%20983%20202-56-96" TargetMode="External"/><Relationship Id="rId23" Type="http://schemas.openxmlformats.org/officeDocument/2006/relationships/hyperlink" Target="mailto:valery.galaxy@gmail.com%20%20/79266462787" TargetMode="External"/><Relationship Id="rId28" Type="http://schemas.openxmlformats.org/officeDocument/2006/relationships/hyperlink" Target="mailto:ivanov_pavel@list.ru%20/%20+79670456060" TargetMode="External"/><Relationship Id="rId36" Type="http://schemas.openxmlformats.org/officeDocument/2006/relationships/hyperlink" Target="mailto:valeriia9999@bk.ru%20%20/+7%20930%20000-99-99" TargetMode="External"/><Relationship Id="rId49" Type="http://schemas.openxmlformats.org/officeDocument/2006/relationships/hyperlink" Target="mailto:larisak333@yahoo.com/+1%20(416)%20704-0899" TargetMode="External"/><Relationship Id="rId57" Type="http://schemas.openxmlformats.org/officeDocument/2006/relationships/hyperlink" Target="mailto:vera.Milena@yandex.ru%20/*+79243332400%20,+79242655535" TargetMode="External"/><Relationship Id="rId10" Type="http://schemas.openxmlformats.org/officeDocument/2006/relationships/hyperlink" Target="mailto:irusssya@mail.ru%20/%20+7%20926%20092-35-83" TargetMode="External"/><Relationship Id="rId31" Type="http://schemas.openxmlformats.org/officeDocument/2006/relationships/hyperlink" Target="mailto:semen.prorab@gmail.com/+7%20962%20953-77-00" TargetMode="External"/><Relationship Id="rId44" Type="http://schemas.openxmlformats.org/officeDocument/2006/relationships/hyperlink" Target="mailto:Mdi15101977@mail.ru%20%20/%20+7%20927%20260-07-07" TargetMode="External"/><Relationship Id="rId52" Type="http://schemas.openxmlformats.org/officeDocument/2006/relationships/hyperlink" Target="mailto:Nick.Lobanov@gmail.com" TargetMode="External"/><Relationship Id="rId60" Type="http://schemas.openxmlformats.org/officeDocument/2006/relationships/hyperlink" Target="mailto:smirnova2205@yandex.ru%20/%2079166651554" TargetMode="External"/><Relationship Id="rId65" Type="http://schemas.openxmlformats.org/officeDocument/2006/relationships/vmlDrawing" Target="../drawings/vmlDrawing8.vml"/><Relationship Id="rId4" Type="http://schemas.openxmlformats.org/officeDocument/2006/relationships/hyperlink" Target="mailto:kotazi@icloud.com%20/%20+7%20981%20918-88-14" TargetMode="External"/><Relationship Id="rId9" Type="http://schemas.openxmlformats.org/officeDocument/2006/relationships/hyperlink" Target="mailto:Flamber21@gmail.com%20/%20+7%20926%20530-38-82" TargetMode="External"/><Relationship Id="rId13" Type="http://schemas.openxmlformats.org/officeDocument/2006/relationships/hyperlink" Target="mailto:sudico@mail.ru/+7%20921%20424-32-32" TargetMode="External"/><Relationship Id="rId18" Type="http://schemas.openxmlformats.org/officeDocument/2006/relationships/hyperlink" Target="mailto:Gasemyonova@yandex.ru%20/%20+79059662222" TargetMode="External"/><Relationship Id="rId39" Type="http://schemas.openxmlformats.org/officeDocument/2006/relationships/hyperlink" Target="mailto:1115006@mail.ru%20/%20+7%20926%20111-50-06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mailto:sudico@mail.ru/79214243232" TargetMode="External"/><Relationship Id="rId3" Type="http://schemas.openxmlformats.org/officeDocument/2006/relationships/hyperlink" Target="mailto:Bohemia1977@gmail.com%20/%20+7%20777%20300%202549" TargetMode="External"/><Relationship Id="rId7" Type="http://schemas.openxmlformats.org/officeDocument/2006/relationships/hyperlink" Target="mailto:anna.kovalenko25@gmail.com%20,barlog77@gmail.com%20/79057136469" TargetMode="External"/><Relationship Id="rId2" Type="http://schemas.openxmlformats.org/officeDocument/2006/relationships/hyperlink" Target="mailto:Braindlol@gmail.com%20/7%20904%20932-06-05" TargetMode="External"/><Relationship Id="rId1" Type="http://schemas.openxmlformats.org/officeDocument/2006/relationships/hyperlink" Target="mailto:maklaud87@mail.ru%20%20/7%20925%20016-48-78" TargetMode="External"/><Relationship Id="rId6" Type="http://schemas.openxmlformats.org/officeDocument/2006/relationships/hyperlink" Target="mailto:irusssya@mail.ru%20/%20+7%20926%20092-35-83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mailto:Flamber21@gmail.com%20/%20+7%20926%20530-38-82" TargetMode="External"/><Relationship Id="rId10" Type="http://schemas.openxmlformats.org/officeDocument/2006/relationships/hyperlink" Target="mailto:vera.Milena@yandex.ru%20/*+79243332400%20,+79242655535" TargetMode="External"/><Relationship Id="rId4" Type="http://schemas.openxmlformats.org/officeDocument/2006/relationships/hyperlink" Target="mailto:andrii.paziuk74@gmail.com%20/%20380%2050%20441%208354" TargetMode="External"/><Relationship Id="rId9" Type="http://schemas.openxmlformats.org/officeDocument/2006/relationships/hyperlink" Target="mailto:elen.grigoreva@mail.ru/+7%20965%20026-02-12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mailto:anna.kovalenko25@gmail.com%20,barlog77@gmail.com%20/79057136469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mailto:Braindlol@gmail.com%20/7%20904%20932-06-05" TargetMode="External"/><Relationship Id="rId7" Type="http://schemas.openxmlformats.org/officeDocument/2006/relationships/hyperlink" Target="mailto:irusssya@mail.ru%20/%20+7%20926%20092-35-83" TargetMode="External"/><Relationship Id="rId12" Type="http://schemas.openxmlformats.org/officeDocument/2006/relationships/hyperlink" Target="mailto:777ARNO@gmail.com%20/+380%2098%20554%209693" TargetMode="External"/><Relationship Id="rId2" Type="http://schemas.openxmlformats.org/officeDocument/2006/relationships/hyperlink" Target="mailto:oleg.apriori@gmail.com/7%20958%20139-92-38" TargetMode="External"/><Relationship Id="rId1" Type="http://schemas.openxmlformats.org/officeDocument/2006/relationships/hyperlink" Target="mailto:maklaud87@mail.ru%20%20/7%20925%20016-48-78" TargetMode="External"/><Relationship Id="rId6" Type="http://schemas.openxmlformats.org/officeDocument/2006/relationships/hyperlink" Target="mailto:Flamber21@gmail.com%20/%20+7%20926%20530-38-82" TargetMode="External"/><Relationship Id="rId11" Type="http://schemas.openxmlformats.org/officeDocument/2006/relationships/hyperlink" Target="mailto:vera.Milena@yandex.ru%20/*+79243332400%20,+79242655535" TargetMode="External"/><Relationship Id="rId5" Type="http://schemas.openxmlformats.org/officeDocument/2006/relationships/hyperlink" Target="mailto:andrii.paziuk74@gmail.com%20/%20380%2050%20441%208354" TargetMode="External"/><Relationship Id="rId10" Type="http://schemas.openxmlformats.org/officeDocument/2006/relationships/hyperlink" Target="mailto:elen.grigoreva@mail.ru/+7%20965%20026-02-12" TargetMode="External"/><Relationship Id="rId4" Type="http://schemas.openxmlformats.org/officeDocument/2006/relationships/hyperlink" Target="mailto:Bohemia1977@gmail.com%20/%20+7%20777%20300%202549" TargetMode="External"/><Relationship Id="rId9" Type="http://schemas.openxmlformats.org/officeDocument/2006/relationships/hyperlink" Target="mailto:itm2004@mail.ru%20/+7%20912%20805-46-09%20don't%20send%20to%20owner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kuznetsovi_g_e@mail.ru" TargetMode="External"/><Relationship Id="rId3" Type="http://schemas.openxmlformats.org/officeDocument/2006/relationships/hyperlink" Target="mailto:kuznetsovi_g_e@mail.ru" TargetMode="External"/><Relationship Id="rId7" Type="http://schemas.openxmlformats.org/officeDocument/2006/relationships/hyperlink" Target="mailto:kuznetsovi_g_e@mail.ru" TargetMode="External"/><Relationship Id="rId2" Type="http://schemas.openxmlformats.org/officeDocument/2006/relationships/hyperlink" Target="mailto:kuznetsovi_g_e@mail.ru" TargetMode="External"/><Relationship Id="rId1" Type="http://schemas.openxmlformats.org/officeDocument/2006/relationships/hyperlink" Target="mailto:vertalina96@gmail.com" TargetMode="External"/><Relationship Id="rId6" Type="http://schemas.openxmlformats.org/officeDocument/2006/relationships/hyperlink" Target="mailto:liteikina_dasha@mail.ru" TargetMode="External"/><Relationship Id="rId11" Type="http://schemas.openxmlformats.org/officeDocument/2006/relationships/comments" Target="../comments9.xml"/><Relationship Id="rId5" Type="http://schemas.openxmlformats.org/officeDocument/2006/relationships/hyperlink" Target="https://docs.google.com/spreadsheets/d/1LuwUHPQaYLnbys6fv_I-kmaXW--g6Qz-9OI0l2_9HhU/edit?gid=517464489" TargetMode="External"/><Relationship Id="rId10" Type="http://schemas.openxmlformats.org/officeDocument/2006/relationships/vmlDrawing" Target="../drawings/vmlDrawing9.vml"/><Relationship Id="rId4" Type="http://schemas.openxmlformats.org/officeDocument/2006/relationships/hyperlink" Target="mailto:kuznetsovi_g_e@mail.ru" TargetMode="External"/><Relationship Id="rId9" Type="http://schemas.openxmlformats.org/officeDocument/2006/relationships/hyperlink" Target="mailto:kuznetsovi_g_e@mail.ru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selection sqref="A1:G1"/>
    </sheetView>
  </sheetViews>
  <sheetFormatPr defaultColWidth="12.5703125" defaultRowHeight="15.75" customHeight="1"/>
  <cols>
    <col min="4" max="4" width="28" customWidth="1"/>
    <col min="7" max="7" width="18.28515625" customWidth="1"/>
  </cols>
  <sheetData>
    <row r="1" spans="1:26" ht="15.75" customHeight="1">
      <c r="A1" s="990" t="s">
        <v>0</v>
      </c>
      <c r="B1" s="991"/>
      <c r="C1" s="991"/>
      <c r="D1" s="991"/>
      <c r="E1" s="991"/>
      <c r="F1" s="991"/>
      <c r="G1" s="991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75" customHeight="1">
      <c r="A2" s="918" t="s">
        <v>1</v>
      </c>
      <c r="B2" s="919" t="s">
        <v>2</v>
      </c>
      <c r="C2" s="919" t="s">
        <v>3</v>
      </c>
      <c r="D2" s="919" t="s">
        <v>4</v>
      </c>
      <c r="E2" s="919" t="s">
        <v>5</v>
      </c>
      <c r="F2" s="919" t="s">
        <v>6</v>
      </c>
      <c r="G2" s="919" t="s">
        <v>7</v>
      </c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ht="15.75" customHeight="1">
      <c r="A3" s="877">
        <v>1</v>
      </c>
      <c r="B3" s="879" t="s">
        <v>8</v>
      </c>
      <c r="C3" s="879" t="s">
        <v>9</v>
      </c>
      <c r="D3" s="879" t="s">
        <v>10</v>
      </c>
      <c r="E3" s="878" t="s">
        <v>11</v>
      </c>
      <c r="F3" s="920" t="s">
        <v>12</v>
      </c>
      <c r="G3" s="921" t="s">
        <v>13</v>
      </c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75" customHeight="1">
      <c r="A4" s="877">
        <v>2</v>
      </c>
      <c r="B4" s="879" t="s">
        <v>14</v>
      </c>
      <c r="C4" s="879" t="s">
        <v>9</v>
      </c>
      <c r="D4" s="879" t="s">
        <v>15</v>
      </c>
      <c r="E4" s="878" t="s">
        <v>16</v>
      </c>
      <c r="F4" s="920">
        <v>45507</v>
      </c>
      <c r="G4" s="921" t="s">
        <v>13</v>
      </c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ht="15.75" customHeight="1">
      <c r="A5" s="877">
        <v>3</v>
      </c>
      <c r="B5" s="879" t="s">
        <v>17</v>
      </c>
      <c r="C5" s="879" t="s">
        <v>9</v>
      </c>
      <c r="D5" s="879" t="s">
        <v>18</v>
      </c>
      <c r="E5" s="878" t="s">
        <v>16</v>
      </c>
      <c r="F5" s="920" t="s">
        <v>19</v>
      </c>
      <c r="G5" s="921" t="s">
        <v>13</v>
      </c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ht="15.75" customHeight="1">
      <c r="A6" s="877">
        <v>4</v>
      </c>
      <c r="B6" s="879" t="s">
        <v>20</v>
      </c>
      <c r="C6" s="879" t="s">
        <v>9</v>
      </c>
      <c r="D6" s="879" t="s">
        <v>21</v>
      </c>
      <c r="E6" s="886"/>
      <c r="F6" s="920">
        <v>45415</v>
      </c>
      <c r="G6" s="921" t="s">
        <v>13</v>
      </c>
      <c r="H6" s="922" t="s">
        <v>22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ht="15.75" customHeight="1">
      <c r="A7" s="877">
        <v>5</v>
      </c>
      <c r="B7" s="879" t="s">
        <v>23</v>
      </c>
      <c r="C7" s="879" t="s">
        <v>9</v>
      </c>
      <c r="D7" s="879" t="s">
        <v>24</v>
      </c>
      <c r="E7" s="878" t="s">
        <v>16</v>
      </c>
      <c r="F7" s="920" t="s">
        <v>25</v>
      </c>
      <c r="G7" s="921" t="s">
        <v>13</v>
      </c>
      <c r="H7" s="922" t="s">
        <v>26</v>
      </c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ht="15.75" customHeight="1">
      <c r="A8" s="877">
        <v>6</v>
      </c>
      <c r="B8" s="879" t="s">
        <v>27</v>
      </c>
      <c r="C8" s="879" t="s">
        <v>9</v>
      </c>
      <c r="D8" s="879" t="s">
        <v>28</v>
      </c>
      <c r="E8" s="878" t="s">
        <v>16</v>
      </c>
      <c r="F8" s="920" t="s">
        <v>29</v>
      </c>
      <c r="G8" s="921" t="s">
        <v>30</v>
      </c>
      <c r="H8" s="922" t="s">
        <v>31</v>
      </c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ht="15.75" customHeight="1">
      <c r="A9" s="877">
        <v>7</v>
      </c>
      <c r="B9" s="879" t="s">
        <v>32</v>
      </c>
      <c r="C9" s="879" t="s">
        <v>9</v>
      </c>
      <c r="D9" s="879" t="s">
        <v>33</v>
      </c>
      <c r="E9" s="878" t="s">
        <v>11</v>
      </c>
      <c r="F9" s="923" t="s">
        <v>34</v>
      </c>
      <c r="G9" s="921" t="s">
        <v>13</v>
      </c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ht="15.75" customHeight="1">
      <c r="A10" s="877">
        <v>8</v>
      </c>
      <c r="B10" s="879" t="s">
        <v>35</v>
      </c>
      <c r="C10" s="879" t="s">
        <v>9</v>
      </c>
      <c r="D10" s="879" t="s">
        <v>36</v>
      </c>
      <c r="E10" s="878" t="s">
        <v>37</v>
      </c>
      <c r="F10" s="920" t="s">
        <v>38</v>
      </c>
      <c r="G10" s="921" t="s">
        <v>13</v>
      </c>
      <c r="H10" s="922" t="s">
        <v>39</v>
      </c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ht="15.75" customHeight="1">
      <c r="A11" s="877">
        <v>9</v>
      </c>
      <c r="B11" s="879" t="s">
        <v>40</v>
      </c>
      <c r="C11" s="879" t="s">
        <v>9</v>
      </c>
      <c r="D11" s="879" t="s">
        <v>28</v>
      </c>
      <c r="E11" s="878" t="s">
        <v>41</v>
      </c>
      <c r="F11" s="920" t="s">
        <v>29</v>
      </c>
      <c r="G11" s="921" t="s">
        <v>30</v>
      </c>
      <c r="H11" s="922" t="s">
        <v>31</v>
      </c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spans="1:26" ht="15.75" customHeight="1">
      <c r="A12" s="877">
        <v>10</v>
      </c>
      <c r="B12" s="879" t="s">
        <v>42</v>
      </c>
      <c r="C12" s="879" t="s">
        <v>9</v>
      </c>
      <c r="D12" s="879" t="s">
        <v>43</v>
      </c>
      <c r="E12" s="878" t="s">
        <v>16</v>
      </c>
      <c r="F12" s="920" t="s">
        <v>44</v>
      </c>
      <c r="G12" s="921" t="s">
        <v>30</v>
      </c>
      <c r="H12" s="922" t="s">
        <v>31</v>
      </c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ht="15.75" customHeight="1">
      <c r="A13" s="877">
        <v>11</v>
      </c>
      <c r="B13" s="879" t="s">
        <v>45</v>
      </c>
      <c r="C13" s="879" t="s">
        <v>9</v>
      </c>
      <c r="D13" s="879" t="s">
        <v>46</v>
      </c>
      <c r="E13" s="878" t="s">
        <v>16</v>
      </c>
      <c r="F13" s="920" t="s">
        <v>44</v>
      </c>
      <c r="G13" s="921" t="s">
        <v>30</v>
      </c>
      <c r="H13" s="922" t="s">
        <v>31</v>
      </c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ht="15.75" customHeight="1">
      <c r="A14" s="877">
        <v>12</v>
      </c>
      <c r="B14" s="879" t="s">
        <v>47</v>
      </c>
      <c r="C14" s="879" t="s">
        <v>9</v>
      </c>
      <c r="D14" s="879" t="s">
        <v>48</v>
      </c>
      <c r="E14" s="878" t="s">
        <v>37</v>
      </c>
      <c r="F14" s="920" t="s">
        <v>38</v>
      </c>
      <c r="G14" s="921" t="s">
        <v>13</v>
      </c>
      <c r="H14" s="922" t="s">
        <v>39</v>
      </c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ht="15.75" customHeight="1">
      <c r="A15" s="877">
        <v>13</v>
      </c>
      <c r="B15" s="879" t="s">
        <v>49</v>
      </c>
      <c r="C15" s="879" t="s">
        <v>9</v>
      </c>
      <c r="D15" s="879" t="s">
        <v>50</v>
      </c>
      <c r="E15" s="878" t="s">
        <v>37</v>
      </c>
      <c r="F15" s="920" t="s">
        <v>51</v>
      </c>
      <c r="G15" s="921" t="s">
        <v>30</v>
      </c>
      <c r="H15" s="922" t="s">
        <v>52</v>
      </c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ht="15.75" customHeight="1">
      <c r="A16" s="877">
        <v>14</v>
      </c>
      <c r="B16" s="879" t="s">
        <v>53</v>
      </c>
      <c r="C16" s="879" t="s">
        <v>9</v>
      </c>
      <c r="D16" s="879" t="s">
        <v>54</v>
      </c>
      <c r="E16" s="886"/>
      <c r="F16" s="920">
        <v>45393</v>
      </c>
      <c r="G16" s="924" t="s">
        <v>13</v>
      </c>
      <c r="H16" s="925"/>
      <c r="I16" s="925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5.75" customHeight="1">
      <c r="A17" s="877">
        <v>15</v>
      </c>
      <c r="B17" s="879" t="s">
        <v>55</v>
      </c>
      <c r="C17" s="879" t="s">
        <v>9</v>
      </c>
      <c r="D17" s="879" t="s">
        <v>56</v>
      </c>
      <c r="E17" s="878" t="s">
        <v>16</v>
      </c>
      <c r="F17" s="926"/>
      <c r="G17" s="921" t="s">
        <v>13</v>
      </c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ht="15.75" customHeight="1">
      <c r="A18" s="877">
        <v>16</v>
      </c>
      <c r="B18" s="879" t="s">
        <v>57</v>
      </c>
      <c r="C18" s="879" t="s">
        <v>9</v>
      </c>
      <c r="D18" s="879" t="s">
        <v>58</v>
      </c>
      <c r="E18" s="878" t="s">
        <v>41</v>
      </c>
      <c r="F18" s="920" t="s">
        <v>59</v>
      </c>
      <c r="G18" s="921" t="s">
        <v>13</v>
      </c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5.75" customHeight="1">
      <c r="A19" s="877">
        <v>19</v>
      </c>
      <c r="B19" s="879" t="s">
        <v>60</v>
      </c>
      <c r="C19" s="879" t="s">
        <v>9</v>
      </c>
      <c r="D19" s="879" t="s">
        <v>61</v>
      </c>
      <c r="E19" s="878" t="s">
        <v>16</v>
      </c>
      <c r="F19" s="920" t="s">
        <v>62</v>
      </c>
      <c r="G19" s="921" t="s">
        <v>13</v>
      </c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5.75" customHeight="1">
      <c r="A20" s="877">
        <v>20</v>
      </c>
      <c r="B20" s="879" t="s">
        <v>63</v>
      </c>
      <c r="C20" s="879" t="s">
        <v>9</v>
      </c>
      <c r="D20" s="879" t="s">
        <v>64</v>
      </c>
      <c r="E20" s="878" t="s">
        <v>11</v>
      </c>
      <c r="F20" s="920" t="s">
        <v>65</v>
      </c>
      <c r="G20" s="921" t="s">
        <v>13</v>
      </c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4.25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4.25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4.25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4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4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4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4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4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4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4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4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4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ht="14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ht="14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ht="14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ht="14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4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4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4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ht="14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4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ht="14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ht="14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4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4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ht="14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ht="14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ht="14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ht="14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ht="14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ht="14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ht="14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ht="14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ht="14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ht="14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ht="14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ht="14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ht="14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ht="14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ht="14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ht="14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ht="14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ht="14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ht="14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ht="14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ht="14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ht="14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ht="14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ht="14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ht="14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ht="14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ht="14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ht="14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ht="14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ht="14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ht="14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ht="14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ht="14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ht="14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ht="14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ht="14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ht="14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ht="14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ht="14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ht="14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ht="14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ht="14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ht="14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ht="14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ht="14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ht="14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ht="14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ht="14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ht="14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ht="14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ht="14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ht="14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ht="14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ht="14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spans="1:26" ht="14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spans="1:26" ht="14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spans="1:26" ht="14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spans="1:26" ht="14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spans="1:26" ht="14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spans="1:26" ht="14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spans="1:26" ht="14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spans="1:26" ht="14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spans="1:26" ht="14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spans="1:26" ht="14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spans="1:26" ht="14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spans="1:26" ht="14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spans="1:26" ht="14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spans="1:26" ht="14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spans="1:26" ht="14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spans="1:26" ht="14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spans="1:26" ht="14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spans="1:26" ht="14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spans="1:26" ht="14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spans="1:26" ht="14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spans="1:26" ht="14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spans="1:26" ht="14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spans="1:26" ht="14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spans="1:26" ht="14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spans="1:26" ht="14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spans="1:26" ht="14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spans="1:26" ht="14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spans="1:26" ht="14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spans="1:26" ht="14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spans="1:26" ht="14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spans="1:26" ht="14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spans="1:26" ht="14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spans="1:26" ht="14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spans="1:26" ht="14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spans="1:26" ht="14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spans="1:26" ht="14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spans="1:26" ht="14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spans="1:26" ht="14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spans="1:26" ht="14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spans="1:26" ht="14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spans="1:26" ht="14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spans="1:26" ht="14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spans="1:26" ht="14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spans="1:26" ht="14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spans="1:26" ht="14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spans="1:26" ht="14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spans="1:26" ht="14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spans="1:26" ht="14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spans="1:26" ht="14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spans="1:26" ht="14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spans="1:26" ht="14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spans="1:26" ht="14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spans="1:26" ht="14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spans="1:26" ht="14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spans="1:26" ht="14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spans="1:26" ht="14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spans="1:26" ht="14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spans="1:26" ht="14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spans="1:26" ht="14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spans="1:26" ht="14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spans="1:26" ht="14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spans="1:26" ht="14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spans="1:26" ht="14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spans="1:26" ht="14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spans="1:26" ht="14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spans="1:26" ht="14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spans="1:26" ht="14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spans="1:26" ht="14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spans="1:26" ht="14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spans="1:26" ht="14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spans="1:26" ht="14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spans="1:26" ht="14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spans="1:26" ht="14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spans="1:26" ht="14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spans="1:26" ht="14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spans="1:26" ht="14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spans="1:26" ht="14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spans="1:26" ht="14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spans="1:26" ht="14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spans="1:26" ht="14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spans="1:26" ht="14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spans="1:26" ht="14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spans="1:26" ht="14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spans="1:26" ht="14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spans="1:26" ht="14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spans="1:26" ht="14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spans="1:26" ht="14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spans="1:26" ht="14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spans="1:26" ht="14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spans="1:26" ht="14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spans="1:26" ht="14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spans="1:26" ht="14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spans="1:26" ht="14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spans="1:26" ht="14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spans="1:26" ht="14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spans="1:26" ht="14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spans="1:26" ht="14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spans="1:26" ht="14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spans="1:26" ht="14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spans="1:26" ht="14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spans="1:26" ht="14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spans="1:26" ht="14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spans="1:26" ht="14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spans="1:26" ht="14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spans="1:26" ht="14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spans="1:26" ht="14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spans="1:26" ht="14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spans="1:26" ht="14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spans="1:26" ht="14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spans="1:26" ht="14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spans="1:26" ht="14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spans="1:26" ht="14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spans="1:26" ht="14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spans="1:26" ht="14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spans="1:26" ht="14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spans="1:26" ht="14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spans="1:26" ht="14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spans="1:26" ht="14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spans="1:26" ht="14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spans="1:26" ht="14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spans="1:26" ht="14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spans="1:26" ht="14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spans="1:26" ht="14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spans="1:26" ht="14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spans="1:26" ht="14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spans="1:26" ht="14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spans="1:26" ht="14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spans="1:26" ht="14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spans="1:26" ht="14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spans="1:26" ht="14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spans="1:26" ht="14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spans="1:26" ht="14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spans="1:26" ht="14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spans="1:26" ht="14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spans="1:26" ht="14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spans="1:26" ht="14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spans="1:26" ht="14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spans="1:26" ht="14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spans="1:26" ht="14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spans="1:26" ht="14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spans="1:26" ht="14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spans="1:26" ht="14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spans="1:26" ht="14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spans="1:26" ht="14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spans="1:26" ht="14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spans="1:26" ht="14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spans="1:26" ht="14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spans="1:26" ht="14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spans="1:26" ht="14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spans="1:26" ht="14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spans="1:26" ht="14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spans="1:26" ht="14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spans="1:26" ht="14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spans="1:26" ht="14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spans="1:26" ht="14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spans="1:26" ht="14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spans="1:26" ht="14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spans="1:26" ht="14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spans="1:26" ht="14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spans="1:26" ht="14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spans="1:26" ht="14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spans="1:26" ht="14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spans="1:26" ht="14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spans="1:26" ht="14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spans="1:26" ht="14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spans="1:26" ht="14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spans="1:26" ht="14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spans="1:26" ht="14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spans="1:26" ht="14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spans="1:26" ht="14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spans="1:26" ht="14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spans="1:26" ht="14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spans="1:26" ht="14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spans="1:26" ht="14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spans="1:26" ht="14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spans="1:26" ht="14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spans="1:26" ht="14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spans="1:26" ht="14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spans="1:26" ht="14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spans="1:26" ht="14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spans="1:26" ht="14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spans="1:26" ht="14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spans="1:26" ht="14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spans="1:26" ht="14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spans="1:26" ht="14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spans="1:26" ht="14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spans="1:26" ht="14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spans="1:26" ht="14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spans="1:26" ht="14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spans="1:26" ht="14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spans="1:26" ht="14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spans="1:26" ht="14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spans="1:26" ht="14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spans="1:26" ht="14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spans="1:26" ht="14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spans="1:26" ht="14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spans="1:26" ht="14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spans="1:26" ht="14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spans="1:26" ht="14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spans="1:26" ht="14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spans="1:26" ht="14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spans="1:26" ht="14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spans="1:26" ht="14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spans="1:26" ht="14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spans="1:26" ht="14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spans="1:26" ht="14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spans="1:26" ht="14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spans="1:26" ht="14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spans="1:26" ht="14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spans="1:26" ht="14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spans="1:26" ht="14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spans="1:26" ht="14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spans="1:26" ht="14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spans="1:26" ht="14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spans="1:26" ht="14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spans="1:26" ht="14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spans="1:26" ht="14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spans="1:26" ht="14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4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4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4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4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4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4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4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4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4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4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4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4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4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4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4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4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4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4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4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4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4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4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4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4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4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4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4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4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4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4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4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4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4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4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4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4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4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4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4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4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4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4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4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4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4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4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4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4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4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4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4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4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4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4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4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4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4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4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4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4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4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4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4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4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4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4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4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4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4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4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4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4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4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4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4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4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4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4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4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4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4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4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4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4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4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4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4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4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4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4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4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4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4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4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4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4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4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4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4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4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4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4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4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4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4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4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4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4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4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4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4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4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4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4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4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4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4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4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4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4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4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4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4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4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4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4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4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4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4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4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4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4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4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4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4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4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4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4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4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4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4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4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4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4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4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4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4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4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4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4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4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4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4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4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4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4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4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4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4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4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4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4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4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4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4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4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4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4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4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4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4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4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4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4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4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4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4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4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4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4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4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4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4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4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4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4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4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4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4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4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4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4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4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4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4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4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4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4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4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4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4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4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4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4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4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4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4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4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4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4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4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4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4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4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4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4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4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4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4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4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4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4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4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4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4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4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4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4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4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4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4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4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4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4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4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4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4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4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4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4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4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4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4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4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4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4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4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4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4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4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4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4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4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4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4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4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4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4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4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4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4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4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4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4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4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4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4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4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4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4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4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4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4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4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4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4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4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4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4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4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4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4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4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4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4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4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4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4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4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4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4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4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4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4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4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4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4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4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4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4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4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4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4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4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4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4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4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4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4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4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4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4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4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4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4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4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4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4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4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4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4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4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4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4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4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4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4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4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4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4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4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4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4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4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4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4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4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4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4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4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4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4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4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4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4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4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4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4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4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4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4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4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4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4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4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4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4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4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4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4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4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4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4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4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4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4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4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4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4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4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4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4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4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4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4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4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4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4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4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4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4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4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4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4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4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4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4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4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4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4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4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4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4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4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4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4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4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4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4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4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4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4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4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4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4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4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4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4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4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4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4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4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4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4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4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4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4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4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4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4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4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4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4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4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4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4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4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4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4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4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4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4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4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4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4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4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4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4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4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4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4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4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4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4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4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4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4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4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4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4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4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4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4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4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4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4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4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4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4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4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4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4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4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4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4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4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4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4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4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4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4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4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4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4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4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4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4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4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4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4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4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4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4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4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4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4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4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4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4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4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4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4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4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4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4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4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4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4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4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4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4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4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4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4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4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4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4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4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4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4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4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4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4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4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4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4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4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4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4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4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4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4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4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4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4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4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4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4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4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4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4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4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4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4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4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4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4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4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4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4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4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4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4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4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4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4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4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4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4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4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4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4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4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4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4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4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4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4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4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4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4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4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4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4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4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4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4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4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4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4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4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4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4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4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4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4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4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4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4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4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4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4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4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4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4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4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4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4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4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4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4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4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4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4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4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4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4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4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4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4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4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4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4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4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4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4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4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4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4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4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4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4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4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4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4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4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4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4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4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4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4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4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4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4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4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4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4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4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4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4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4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4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4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4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4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4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4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4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4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4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4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4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4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4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4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4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4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4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4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4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4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4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4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4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4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4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4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4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4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4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4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4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4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4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4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4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4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4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4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4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4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4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4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4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4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4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4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4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4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4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4.2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4.25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4.25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  <row r="1001" spans="1:26" ht="14.25">
      <c r="A1001" s="69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</row>
  </sheetData>
  <mergeCells count="1">
    <mergeCell ref="A1:G1"/>
  </mergeCells>
  <dataValidations count="1">
    <dataValidation type="list" allowBlank="1" showErrorMessage="1" sqref="G3:G20" xr:uid="{00000000-0002-0000-0000-000000000000}">
      <formula1>"Charge,Pending"</formula1>
    </dataValidation>
  </dataValidation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003"/>
  <sheetViews>
    <sheetView workbookViewId="0"/>
  </sheetViews>
  <sheetFormatPr defaultColWidth="12.5703125" defaultRowHeight="15.75" customHeight="1"/>
  <sheetData>
    <row r="1" spans="1:29" ht="15.75" customHeight="1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</row>
    <row r="2" spans="1:29" ht="15.75" customHeight="1">
      <c r="A2" s="992" t="s">
        <v>66</v>
      </c>
      <c r="B2" s="993"/>
      <c r="C2" s="993"/>
      <c r="D2" s="993"/>
      <c r="E2" s="69"/>
      <c r="F2" s="992" t="s">
        <v>66</v>
      </c>
      <c r="G2" s="993"/>
      <c r="H2" s="993"/>
      <c r="I2" s="993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</row>
    <row r="3" spans="1:29" ht="15.75" customHeight="1">
      <c r="A3" s="69"/>
      <c r="B3" s="912" t="s">
        <v>67</v>
      </c>
      <c r="C3" s="69" t="s">
        <v>68</v>
      </c>
      <c r="D3" s="69" t="s">
        <v>69</v>
      </c>
      <c r="E3" s="69"/>
      <c r="F3" s="69"/>
      <c r="G3" s="912" t="s">
        <v>67</v>
      </c>
      <c r="H3" s="69" t="s">
        <v>68</v>
      </c>
      <c r="I3" s="69" t="s">
        <v>69</v>
      </c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</row>
    <row r="4" spans="1:29" ht="15.75" customHeight="1">
      <c r="A4" s="69" t="s">
        <v>70</v>
      </c>
      <c r="B4" s="916">
        <v>14348.69</v>
      </c>
      <c r="C4" s="916">
        <v>1619.49</v>
      </c>
      <c r="D4" s="916">
        <f t="shared" ref="D4:D8" si="0">B4-C4</f>
        <v>12729.2</v>
      </c>
      <c r="E4" s="69"/>
      <c r="F4" s="69"/>
      <c r="G4" s="912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</row>
    <row r="5" spans="1:29" ht="15.75" customHeight="1">
      <c r="A5" s="69" t="s">
        <v>71</v>
      </c>
      <c r="B5" s="916">
        <v>21636</v>
      </c>
      <c r="C5" s="917">
        <v>0</v>
      </c>
      <c r="D5" s="916">
        <f t="shared" si="0"/>
        <v>21636</v>
      </c>
      <c r="E5" s="69"/>
      <c r="F5" s="69" t="s">
        <v>71</v>
      </c>
      <c r="G5" s="916">
        <v>15029</v>
      </c>
      <c r="H5" s="917">
        <f>1018.38+635.19+420.72+473.28+439.49+678.14+252.8+285.69</f>
        <v>4203.6899999999996</v>
      </c>
      <c r="I5" s="916">
        <f t="shared" ref="I5:I8" si="1">G5-H5</f>
        <v>10825.310000000001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</row>
    <row r="6" spans="1:29" ht="15.75" customHeight="1">
      <c r="A6" s="69" t="s">
        <v>72</v>
      </c>
      <c r="B6" s="916">
        <v>21636.36</v>
      </c>
      <c r="C6" s="917">
        <v>0</v>
      </c>
      <c r="D6" s="916">
        <f t="shared" si="0"/>
        <v>21636.36</v>
      </c>
      <c r="E6" s="69"/>
      <c r="F6" s="69" t="s">
        <v>72</v>
      </c>
      <c r="G6" s="916">
        <v>21636.36</v>
      </c>
      <c r="H6" s="917">
        <v>0</v>
      </c>
      <c r="I6" s="916">
        <f t="shared" si="1"/>
        <v>21636.36</v>
      </c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</row>
    <row r="7" spans="1:29" ht="15.75" customHeight="1">
      <c r="A7" s="69" t="s">
        <v>73</v>
      </c>
      <c r="B7" s="916">
        <v>13117.16</v>
      </c>
      <c r="C7" s="917">
        <v>0</v>
      </c>
      <c r="D7" s="916">
        <f t="shared" si="0"/>
        <v>13117.16</v>
      </c>
      <c r="E7" s="69"/>
      <c r="F7" s="69" t="s">
        <v>73</v>
      </c>
      <c r="G7" s="916">
        <v>13674.81</v>
      </c>
      <c r="H7" s="917">
        <v>0</v>
      </c>
      <c r="I7" s="916">
        <f t="shared" si="1"/>
        <v>13674.81</v>
      </c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</row>
    <row r="8" spans="1:29" ht="15.75" customHeight="1">
      <c r="A8" s="69" t="s">
        <v>74</v>
      </c>
      <c r="B8" s="69"/>
      <c r="C8" s="69"/>
      <c r="D8" s="917">
        <f t="shared" si="0"/>
        <v>0</v>
      </c>
      <c r="E8" s="69"/>
      <c r="F8" s="69" t="s">
        <v>74</v>
      </c>
      <c r="G8" s="69"/>
      <c r="H8" s="69"/>
      <c r="I8" s="917">
        <f t="shared" si="1"/>
        <v>0</v>
      </c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</row>
    <row r="9" spans="1:29" ht="15.7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</row>
    <row r="10" spans="1:29" ht="15.7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</row>
    <row r="11" spans="1:29" ht="15.7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</row>
    <row r="12" spans="1:29" ht="15.75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</row>
    <row r="13" spans="1:29" ht="15.75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</row>
    <row r="14" spans="1:29" ht="15.75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</row>
    <row r="15" spans="1:29" ht="15.7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</row>
    <row r="16" spans="1:29" ht="15.7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</row>
    <row r="17" spans="1:29" ht="15.7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</row>
    <row r="18" spans="1:29" ht="15.7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</row>
    <row r="19" spans="1:29" ht="15.75" customHeight="1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</row>
    <row r="20" spans="1:29" ht="15.7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</row>
    <row r="21" spans="1:29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</row>
    <row r="22" spans="1:29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</row>
    <row r="23" spans="1:29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</row>
    <row r="24" spans="1:29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</row>
    <row r="25" spans="1:29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</row>
    <row r="26" spans="1:29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</row>
    <row r="27" spans="1:29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</row>
    <row r="28" spans="1:29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</row>
    <row r="29" spans="1: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</row>
    <row r="30" spans="1:29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</row>
    <row r="31" spans="1:29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</row>
    <row r="32" spans="1:29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</row>
    <row r="33" spans="1:29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</row>
    <row r="34" spans="1:29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</row>
    <row r="35" spans="1:29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</row>
    <row r="36" spans="1:29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</row>
    <row r="37" spans="1:29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</row>
    <row r="38" spans="1:29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</row>
    <row r="39" spans="1:2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</row>
    <row r="40" spans="1:29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</row>
    <row r="41" spans="1:29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</row>
    <row r="42" spans="1:29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</row>
    <row r="43" spans="1:29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</row>
    <row r="44" spans="1:29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</row>
    <row r="45" spans="1:29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</row>
    <row r="46" spans="1:29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</row>
    <row r="47" spans="1:29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</row>
    <row r="48" spans="1:29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</row>
    <row r="49" spans="1:2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</row>
    <row r="50" spans="1:29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</row>
    <row r="51" spans="1:29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</row>
    <row r="52" spans="1:29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</row>
    <row r="53" spans="1:29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</row>
    <row r="54" spans="1:29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</row>
    <row r="55" spans="1:29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</row>
    <row r="56" spans="1:29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</row>
    <row r="57" spans="1:29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</row>
    <row r="58" spans="1:29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</row>
    <row r="59" spans="1:2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</row>
    <row r="60" spans="1:29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</row>
    <row r="61" spans="1:29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</row>
    <row r="62" spans="1:29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</row>
    <row r="63" spans="1:29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</row>
    <row r="64" spans="1:29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</row>
    <row r="65" spans="1:29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</row>
    <row r="66" spans="1:29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</row>
    <row r="67" spans="1:29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</row>
    <row r="68" spans="1:29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</row>
    <row r="69" spans="1:2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</row>
    <row r="70" spans="1:29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</row>
    <row r="71" spans="1:29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</row>
    <row r="72" spans="1:29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</row>
    <row r="73" spans="1:29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</row>
    <row r="74" spans="1:29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</row>
    <row r="75" spans="1:29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</row>
    <row r="76" spans="1:29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</row>
    <row r="77" spans="1:29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</row>
    <row r="78" spans="1:29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</row>
    <row r="79" spans="1:2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</row>
    <row r="80" spans="1:29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</row>
    <row r="81" spans="1:29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</row>
    <row r="82" spans="1:29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</row>
    <row r="83" spans="1:29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</row>
    <row r="84" spans="1:29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</row>
    <row r="85" spans="1:29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</row>
    <row r="86" spans="1:29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</row>
    <row r="87" spans="1:29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</row>
    <row r="88" spans="1:29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</row>
    <row r="89" spans="1:2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</row>
    <row r="90" spans="1:29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</row>
    <row r="91" spans="1:29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</row>
    <row r="92" spans="1:29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</row>
    <row r="93" spans="1:29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</row>
    <row r="94" spans="1:29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</row>
    <row r="95" spans="1:29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</row>
    <row r="96" spans="1:29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</row>
    <row r="97" spans="1:29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</row>
    <row r="98" spans="1:29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</row>
    <row r="99" spans="1:2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</row>
    <row r="100" spans="1:29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</row>
    <row r="101" spans="1:29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</row>
    <row r="102" spans="1:29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</row>
    <row r="105" spans="1:29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</row>
    <row r="108" spans="1:29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</row>
    <row r="109" spans="1:2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</row>
    <row r="110" spans="1:29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</row>
    <row r="111" spans="1:29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</row>
    <row r="112" spans="1:29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</row>
    <row r="113" spans="1:29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</row>
    <row r="114" spans="1:29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</row>
    <row r="115" spans="1:29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</row>
    <row r="116" spans="1:29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</row>
    <row r="117" spans="1:29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</row>
    <row r="118" spans="1:29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</row>
    <row r="119" spans="1:2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</row>
    <row r="120" spans="1:29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</row>
    <row r="121" spans="1:29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</row>
    <row r="122" spans="1:29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</row>
    <row r="123" spans="1:29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</row>
    <row r="124" spans="1:29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</row>
    <row r="125" spans="1:29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</row>
    <row r="126" spans="1:29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</row>
    <row r="127" spans="1:29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</row>
    <row r="128" spans="1:29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</row>
    <row r="129" spans="1: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</row>
    <row r="130" spans="1:29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</row>
    <row r="131" spans="1:29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</row>
    <row r="132" spans="1:29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</row>
    <row r="133" spans="1:29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</row>
    <row r="134" spans="1:29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</row>
    <row r="135" spans="1:29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</row>
    <row r="136" spans="1:29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</row>
    <row r="137" spans="1:29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</row>
    <row r="138" spans="1:29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</row>
    <row r="139" spans="1:2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</row>
    <row r="140" spans="1:29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</row>
    <row r="141" spans="1:29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</row>
    <row r="142" spans="1:29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</row>
    <row r="143" spans="1:29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</row>
    <row r="144" spans="1:29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</row>
    <row r="145" spans="1:29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</row>
    <row r="146" spans="1:29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</row>
    <row r="147" spans="1:29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</row>
    <row r="148" spans="1:29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</row>
    <row r="149" spans="1:2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</row>
    <row r="150" spans="1:29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</row>
    <row r="151" spans="1:29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</row>
    <row r="152" spans="1:29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</row>
    <row r="153" spans="1:29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</row>
    <row r="154" spans="1:29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</row>
    <row r="155" spans="1:29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</row>
    <row r="156" spans="1:29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</row>
    <row r="157" spans="1:29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</row>
    <row r="158" spans="1:29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</row>
    <row r="159" spans="1:2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</row>
    <row r="160" spans="1:29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</row>
    <row r="161" spans="1:29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</row>
    <row r="162" spans="1:29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</row>
    <row r="163" spans="1:29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</row>
    <row r="164" spans="1:29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</row>
    <row r="165" spans="1:29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</row>
    <row r="166" spans="1:29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</row>
    <row r="167" spans="1:29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</row>
    <row r="168" spans="1:29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</row>
    <row r="169" spans="1:2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</row>
    <row r="170" spans="1:29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</row>
    <row r="171" spans="1:29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</row>
    <row r="172" spans="1:29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</row>
    <row r="173" spans="1:29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</row>
    <row r="174" spans="1:29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</row>
    <row r="175" spans="1:29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</row>
    <row r="176" spans="1:29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</row>
    <row r="177" spans="1:29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</row>
    <row r="178" spans="1:29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</row>
    <row r="179" spans="1:2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</row>
    <row r="180" spans="1:29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</row>
    <row r="181" spans="1:29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</row>
    <row r="182" spans="1:29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</row>
    <row r="183" spans="1:29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</row>
    <row r="184" spans="1:29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</row>
    <row r="185" spans="1:29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</row>
    <row r="186" spans="1:29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</row>
    <row r="187" spans="1:29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</row>
    <row r="188" spans="1:29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</row>
    <row r="189" spans="1:2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</row>
    <row r="190" spans="1:29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</row>
    <row r="191" spans="1:29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</row>
    <row r="192" spans="1:29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</row>
    <row r="193" spans="1:29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</row>
    <row r="194" spans="1:29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</row>
    <row r="195" spans="1:29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</row>
    <row r="196" spans="1:29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</row>
    <row r="197" spans="1:29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</row>
    <row r="198" spans="1:29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</row>
    <row r="199" spans="1:2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</row>
    <row r="200" spans="1:29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</row>
    <row r="201" spans="1:29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</row>
    <row r="202" spans="1:29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</row>
    <row r="203" spans="1:29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</row>
    <row r="204" spans="1:29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</row>
    <row r="205" spans="1:29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</row>
    <row r="206" spans="1:29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</row>
    <row r="207" spans="1:29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</row>
    <row r="208" spans="1:29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</row>
    <row r="209" spans="1:2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</row>
    <row r="210" spans="1:29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</row>
    <row r="211" spans="1:29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</row>
    <row r="212" spans="1:29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</row>
    <row r="213" spans="1:29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</row>
    <row r="214" spans="1:29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</row>
    <row r="215" spans="1:29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</row>
    <row r="216" spans="1:29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</row>
    <row r="217" spans="1:29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</row>
    <row r="218" spans="1:29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</row>
    <row r="219" spans="1:2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</row>
    <row r="220" spans="1:29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</row>
    <row r="221" spans="1:29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</row>
    <row r="222" spans="1:29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</row>
    <row r="223" spans="1:29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</row>
    <row r="224" spans="1:29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</row>
    <row r="225" spans="1:29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</row>
    <row r="226" spans="1:29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</row>
    <row r="227" spans="1:29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</row>
    <row r="228" spans="1:29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</row>
    <row r="229" spans="1: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</row>
    <row r="230" spans="1:29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</row>
    <row r="231" spans="1:29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</row>
    <row r="232" spans="1:29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</row>
    <row r="233" spans="1:29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</row>
    <row r="234" spans="1:29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</row>
    <row r="235" spans="1:29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</row>
    <row r="236" spans="1:29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</row>
    <row r="237" spans="1:29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</row>
    <row r="238" spans="1:29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</row>
    <row r="239" spans="1:2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</row>
    <row r="240" spans="1:29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</row>
    <row r="241" spans="1:29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</row>
    <row r="242" spans="1:29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</row>
    <row r="243" spans="1:29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</row>
    <row r="244" spans="1:29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</row>
    <row r="245" spans="1:29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</row>
    <row r="246" spans="1:29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</row>
    <row r="247" spans="1:29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</row>
    <row r="248" spans="1:29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</row>
    <row r="249" spans="1:2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</row>
    <row r="250" spans="1:29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</row>
    <row r="251" spans="1:29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</row>
    <row r="252" spans="1:29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</row>
    <row r="253" spans="1:29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</row>
    <row r="254" spans="1:29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</row>
    <row r="255" spans="1:29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</row>
    <row r="256" spans="1:29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</row>
    <row r="257" spans="1:29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</row>
    <row r="258" spans="1:29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</row>
    <row r="259" spans="1:2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</row>
    <row r="260" spans="1:29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</row>
    <row r="261" spans="1:29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</row>
    <row r="262" spans="1:29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</row>
    <row r="263" spans="1:29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</row>
    <row r="264" spans="1:29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</row>
    <row r="265" spans="1:29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</row>
    <row r="266" spans="1:29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</row>
    <row r="267" spans="1:29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</row>
    <row r="268" spans="1:29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</row>
    <row r="269" spans="1:2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</row>
    <row r="270" spans="1:29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</row>
    <row r="271" spans="1:29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</row>
    <row r="272" spans="1:29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</row>
    <row r="273" spans="1:29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</row>
    <row r="274" spans="1:29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</row>
    <row r="275" spans="1:29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</row>
    <row r="276" spans="1:29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</row>
    <row r="277" spans="1:29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</row>
    <row r="278" spans="1:29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</row>
    <row r="279" spans="1:2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</row>
    <row r="280" spans="1:29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</row>
    <row r="281" spans="1:29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</row>
    <row r="282" spans="1:29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</row>
    <row r="283" spans="1:29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</row>
    <row r="284" spans="1:29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</row>
    <row r="285" spans="1:29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</row>
    <row r="286" spans="1:29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</row>
    <row r="287" spans="1:29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</row>
    <row r="288" spans="1:29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</row>
    <row r="289" spans="1:2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</row>
    <row r="290" spans="1:29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</row>
    <row r="291" spans="1:29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</row>
    <row r="292" spans="1:29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</row>
    <row r="293" spans="1:29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</row>
    <row r="294" spans="1:29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</row>
    <row r="295" spans="1:29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</row>
    <row r="296" spans="1:29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</row>
    <row r="297" spans="1:29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</row>
    <row r="298" spans="1:29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</row>
    <row r="299" spans="1:2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</row>
    <row r="300" spans="1:29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</row>
    <row r="301" spans="1:29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</row>
    <row r="302" spans="1:29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</row>
    <row r="303" spans="1:29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</row>
    <row r="304" spans="1:29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</row>
    <row r="305" spans="1:29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</row>
    <row r="306" spans="1:29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</row>
    <row r="307" spans="1:29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</row>
    <row r="308" spans="1:29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</row>
    <row r="309" spans="1:2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</row>
    <row r="310" spans="1:29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</row>
    <row r="311" spans="1:29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</row>
    <row r="312" spans="1:29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</row>
    <row r="313" spans="1:29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</row>
    <row r="314" spans="1:29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</row>
    <row r="315" spans="1:29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</row>
    <row r="316" spans="1:29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</row>
    <row r="317" spans="1:29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</row>
    <row r="318" spans="1:29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</row>
    <row r="319" spans="1:2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</row>
    <row r="320" spans="1:29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</row>
    <row r="321" spans="1:29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</row>
    <row r="322" spans="1:29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</row>
    <row r="323" spans="1:29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</row>
    <row r="324" spans="1:29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</row>
    <row r="325" spans="1:29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</row>
    <row r="326" spans="1:29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</row>
    <row r="327" spans="1:29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</row>
    <row r="328" spans="1:29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</row>
    <row r="329" spans="1: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</row>
    <row r="330" spans="1:29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</row>
    <row r="331" spans="1:29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</row>
    <row r="332" spans="1:29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</row>
    <row r="333" spans="1:29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</row>
    <row r="334" spans="1:29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</row>
    <row r="335" spans="1:29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</row>
    <row r="336" spans="1:29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</row>
    <row r="337" spans="1:29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</row>
    <row r="338" spans="1:29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</row>
    <row r="339" spans="1:2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</row>
    <row r="340" spans="1:29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</row>
    <row r="341" spans="1:29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</row>
    <row r="342" spans="1:29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</row>
    <row r="343" spans="1:29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</row>
    <row r="344" spans="1:29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</row>
    <row r="345" spans="1:29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</row>
    <row r="346" spans="1:29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</row>
    <row r="347" spans="1:29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</row>
    <row r="348" spans="1:29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</row>
    <row r="349" spans="1:2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</row>
    <row r="350" spans="1:29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</row>
    <row r="351" spans="1:29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</row>
    <row r="352" spans="1:29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</row>
    <row r="353" spans="1:29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</row>
    <row r="354" spans="1:29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</row>
    <row r="355" spans="1:29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</row>
    <row r="356" spans="1:29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</row>
    <row r="357" spans="1:29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</row>
    <row r="358" spans="1:29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</row>
    <row r="359" spans="1:2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</row>
    <row r="360" spans="1:29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</row>
    <row r="361" spans="1:29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</row>
    <row r="362" spans="1:29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</row>
    <row r="363" spans="1:29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</row>
    <row r="364" spans="1:29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</row>
    <row r="365" spans="1:29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</row>
    <row r="366" spans="1:29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</row>
    <row r="367" spans="1:29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</row>
    <row r="368" spans="1:29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</row>
    <row r="369" spans="1:2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</row>
    <row r="370" spans="1:29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</row>
    <row r="371" spans="1:29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</row>
    <row r="372" spans="1:29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</row>
    <row r="373" spans="1:29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</row>
    <row r="374" spans="1:29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</row>
    <row r="375" spans="1:29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</row>
    <row r="376" spans="1:29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</row>
    <row r="377" spans="1:29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</row>
    <row r="378" spans="1:29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</row>
    <row r="379" spans="1:2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</row>
    <row r="380" spans="1:29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</row>
    <row r="381" spans="1:29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</row>
    <row r="382" spans="1:29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</row>
    <row r="383" spans="1:29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</row>
    <row r="384" spans="1:29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</row>
    <row r="385" spans="1:29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</row>
    <row r="386" spans="1:29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</row>
    <row r="387" spans="1:29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</row>
    <row r="388" spans="1:29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</row>
    <row r="389" spans="1:2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</row>
    <row r="390" spans="1:29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</row>
    <row r="391" spans="1:29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</row>
    <row r="392" spans="1:29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</row>
    <row r="393" spans="1:29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</row>
    <row r="394" spans="1:29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</row>
    <row r="395" spans="1:29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</row>
    <row r="396" spans="1:29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</row>
    <row r="397" spans="1:29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</row>
    <row r="398" spans="1:29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</row>
    <row r="399" spans="1:2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</row>
    <row r="400" spans="1:29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</row>
    <row r="401" spans="1:29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</row>
    <row r="402" spans="1:29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</row>
    <row r="403" spans="1:29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</row>
    <row r="404" spans="1:29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</row>
    <row r="405" spans="1:29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</row>
    <row r="406" spans="1:29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</row>
    <row r="407" spans="1:29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</row>
    <row r="408" spans="1:29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</row>
    <row r="409" spans="1:2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</row>
    <row r="410" spans="1:29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</row>
    <row r="411" spans="1:29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</row>
    <row r="412" spans="1:29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</row>
    <row r="413" spans="1:29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</row>
    <row r="414" spans="1:29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</row>
    <row r="415" spans="1:29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</row>
    <row r="416" spans="1:29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</row>
    <row r="417" spans="1:29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</row>
    <row r="418" spans="1:29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</row>
    <row r="419" spans="1:2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</row>
    <row r="420" spans="1:29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</row>
    <row r="421" spans="1:29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</row>
    <row r="422" spans="1:29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</row>
    <row r="423" spans="1:29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</row>
    <row r="424" spans="1:29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</row>
    <row r="425" spans="1:29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</row>
    <row r="426" spans="1:29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</row>
    <row r="427" spans="1:29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</row>
    <row r="428" spans="1:29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</row>
    <row r="429" spans="1: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</row>
    <row r="430" spans="1:29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</row>
    <row r="431" spans="1:29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</row>
    <row r="432" spans="1:29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</row>
    <row r="433" spans="1:29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</row>
    <row r="434" spans="1:29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</row>
    <row r="435" spans="1:29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</row>
    <row r="436" spans="1:29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</row>
    <row r="437" spans="1:29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</row>
    <row r="438" spans="1:29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</row>
    <row r="439" spans="1:2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</row>
    <row r="440" spans="1:29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</row>
    <row r="441" spans="1:29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</row>
    <row r="442" spans="1:29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</row>
    <row r="443" spans="1:29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</row>
    <row r="444" spans="1:29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</row>
    <row r="445" spans="1:29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</row>
    <row r="446" spans="1:29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</row>
    <row r="447" spans="1:29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</row>
    <row r="448" spans="1:29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</row>
    <row r="449" spans="1:2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</row>
    <row r="450" spans="1:29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</row>
    <row r="451" spans="1:29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</row>
    <row r="452" spans="1:29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</row>
    <row r="453" spans="1:29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</row>
    <row r="454" spans="1:29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</row>
    <row r="455" spans="1:29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</row>
    <row r="456" spans="1:29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</row>
    <row r="457" spans="1:29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</row>
    <row r="458" spans="1:29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</row>
    <row r="459" spans="1:2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</row>
    <row r="460" spans="1:29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</row>
    <row r="461" spans="1:29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</row>
    <row r="462" spans="1:29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</row>
    <row r="463" spans="1:29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</row>
    <row r="464" spans="1:29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</row>
    <row r="465" spans="1:29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</row>
    <row r="466" spans="1:29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</row>
    <row r="467" spans="1:29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</row>
    <row r="468" spans="1:29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</row>
    <row r="469" spans="1:2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</row>
    <row r="470" spans="1:29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</row>
    <row r="471" spans="1:29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</row>
    <row r="472" spans="1:29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</row>
    <row r="473" spans="1:29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</row>
    <row r="474" spans="1:29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</row>
    <row r="475" spans="1:29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</row>
    <row r="476" spans="1:29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</row>
    <row r="477" spans="1:29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</row>
    <row r="478" spans="1:29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</row>
    <row r="479" spans="1:2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</row>
    <row r="480" spans="1:29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</row>
    <row r="481" spans="1:29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</row>
    <row r="482" spans="1:29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</row>
    <row r="483" spans="1:29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</row>
    <row r="484" spans="1:29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</row>
    <row r="485" spans="1:29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</row>
    <row r="486" spans="1:29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</row>
    <row r="487" spans="1:29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</row>
    <row r="488" spans="1:29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</row>
    <row r="489" spans="1:2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</row>
    <row r="490" spans="1:29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</row>
    <row r="491" spans="1:29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</row>
    <row r="492" spans="1:29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</row>
    <row r="493" spans="1:29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</row>
    <row r="494" spans="1:29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</row>
    <row r="495" spans="1:29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</row>
    <row r="496" spans="1:29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</row>
    <row r="497" spans="1:29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</row>
    <row r="498" spans="1:29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</row>
    <row r="499" spans="1:2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</row>
    <row r="500" spans="1:29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</row>
    <row r="501" spans="1:29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</row>
    <row r="502" spans="1:29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</row>
    <row r="503" spans="1:29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</row>
    <row r="504" spans="1:29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</row>
    <row r="505" spans="1:29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</row>
    <row r="506" spans="1:29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</row>
    <row r="507" spans="1:29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</row>
    <row r="508" spans="1:29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</row>
    <row r="509" spans="1:2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</row>
    <row r="510" spans="1:29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</row>
    <row r="511" spans="1:29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</row>
    <row r="512" spans="1:29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</row>
    <row r="513" spans="1:29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</row>
    <row r="514" spans="1:29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</row>
    <row r="515" spans="1:29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</row>
    <row r="516" spans="1:29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</row>
    <row r="517" spans="1:29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</row>
    <row r="518" spans="1:29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</row>
    <row r="519" spans="1:2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</row>
    <row r="520" spans="1:29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</row>
    <row r="521" spans="1:29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</row>
    <row r="522" spans="1:29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</row>
    <row r="523" spans="1:29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</row>
    <row r="524" spans="1:29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</row>
    <row r="525" spans="1:29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</row>
    <row r="526" spans="1:29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</row>
    <row r="527" spans="1:29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</row>
    <row r="528" spans="1:29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</row>
    <row r="529" spans="1: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</row>
    <row r="530" spans="1:29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</row>
    <row r="531" spans="1:29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</row>
    <row r="532" spans="1:29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</row>
    <row r="533" spans="1:29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</row>
    <row r="534" spans="1:29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</row>
    <row r="535" spans="1:29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</row>
    <row r="536" spans="1:29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</row>
    <row r="537" spans="1:29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</row>
    <row r="538" spans="1:29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</row>
    <row r="539" spans="1:2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</row>
    <row r="540" spans="1:29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</row>
    <row r="541" spans="1:29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</row>
    <row r="542" spans="1:29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</row>
    <row r="543" spans="1:29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</row>
    <row r="544" spans="1:29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</row>
    <row r="545" spans="1:29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</row>
    <row r="546" spans="1:29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</row>
    <row r="547" spans="1:29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</row>
    <row r="548" spans="1:29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</row>
    <row r="549" spans="1:2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</row>
    <row r="550" spans="1:29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</row>
    <row r="551" spans="1:29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</row>
    <row r="552" spans="1:29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</row>
    <row r="553" spans="1:29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</row>
    <row r="554" spans="1:29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</row>
    <row r="555" spans="1:29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</row>
    <row r="556" spans="1:29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</row>
    <row r="557" spans="1:29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</row>
    <row r="558" spans="1:29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</row>
    <row r="559" spans="1:2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</row>
    <row r="560" spans="1:29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</row>
    <row r="561" spans="1:29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</row>
    <row r="562" spans="1:29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</row>
    <row r="563" spans="1:29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</row>
    <row r="564" spans="1:29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</row>
    <row r="565" spans="1:29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</row>
    <row r="566" spans="1:29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</row>
    <row r="567" spans="1:29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</row>
    <row r="568" spans="1:29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</row>
    <row r="569" spans="1:2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</row>
    <row r="570" spans="1:29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</row>
    <row r="571" spans="1:29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</row>
    <row r="572" spans="1:29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</row>
    <row r="573" spans="1:29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</row>
    <row r="574" spans="1:29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</row>
    <row r="575" spans="1:29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</row>
    <row r="576" spans="1:29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</row>
    <row r="577" spans="1:29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</row>
    <row r="578" spans="1:29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</row>
    <row r="579" spans="1:2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</row>
    <row r="580" spans="1:29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</row>
    <row r="581" spans="1:29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</row>
    <row r="582" spans="1:29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</row>
    <row r="583" spans="1:29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</row>
    <row r="584" spans="1:29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</row>
    <row r="585" spans="1:29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</row>
    <row r="586" spans="1:29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</row>
    <row r="587" spans="1:29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</row>
    <row r="588" spans="1:29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</row>
    <row r="589" spans="1:2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</row>
    <row r="590" spans="1:29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</row>
    <row r="591" spans="1:29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</row>
    <row r="592" spans="1:29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</row>
    <row r="593" spans="1:29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</row>
    <row r="594" spans="1:29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</row>
    <row r="595" spans="1:29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</row>
    <row r="596" spans="1:29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</row>
    <row r="597" spans="1:29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</row>
    <row r="598" spans="1:29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</row>
    <row r="599" spans="1:2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</row>
    <row r="600" spans="1:29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</row>
    <row r="601" spans="1:29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</row>
    <row r="602" spans="1:29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</row>
    <row r="603" spans="1:29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</row>
    <row r="604" spans="1:29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</row>
    <row r="605" spans="1:29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</row>
    <row r="606" spans="1:29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</row>
    <row r="607" spans="1:29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</row>
    <row r="608" spans="1:29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</row>
    <row r="609" spans="1:2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</row>
    <row r="610" spans="1:29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</row>
    <row r="611" spans="1:29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</row>
    <row r="612" spans="1:29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</row>
    <row r="613" spans="1:29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</row>
    <row r="614" spans="1:29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</row>
    <row r="615" spans="1:29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</row>
    <row r="616" spans="1:29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</row>
    <row r="617" spans="1:29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</row>
    <row r="618" spans="1:29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</row>
    <row r="619" spans="1:2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</row>
    <row r="620" spans="1:29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</row>
    <row r="621" spans="1:29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</row>
    <row r="622" spans="1:29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</row>
    <row r="623" spans="1:29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</row>
    <row r="624" spans="1:29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</row>
    <row r="625" spans="1:29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</row>
    <row r="626" spans="1:29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</row>
    <row r="627" spans="1:29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</row>
    <row r="628" spans="1:29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</row>
    <row r="629" spans="1: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</row>
    <row r="630" spans="1:29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</row>
    <row r="631" spans="1:29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</row>
    <row r="632" spans="1:29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</row>
    <row r="633" spans="1:29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</row>
    <row r="634" spans="1:29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</row>
    <row r="635" spans="1:29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</row>
    <row r="636" spans="1:29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</row>
    <row r="637" spans="1:29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</row>
    <row r="638" spans="1:29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</row>
    <row r="639" spans="1:2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</row>
    <row r="640" spans="1:29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</row>
    <row r="641" spans="1:29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</row>
    <row r="642" spans="1:29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</row>
    <row r="643" spans="1:29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</row>
    <row r="644" spans="1:29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</row>
    <row r="645" spans="1:29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</row>
    <row r="646" spans="1:29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</row>
    <row r="647" spans="1:29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</row>
    <row r="648" spans="1:29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</row>
    <row r="649" spans="1:2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</row>
    <row r="650" spans="1:29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</row>
    <row r="651" spans="1:29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</row>
    <row r="652" spans="1:29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</row>
    <row r="653" spans="1:29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</row>
    <row r="654" spans="1:29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</row>
    <row r="655" spans="1:29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</row>
    <row r="656" spans="1:29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</row>
    <row r="657" spans="1:29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</row>
    <row r="658" spans="1:29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</row>
    <row r="659" spans="1:2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</row>
    <row r="660" spans="1:29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</row>
    <row r="661" spans="1:29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</row>
    <row r="662" spans="1:29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</row>
    <row r="663" spans="1:29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</row>
    <row r="664" spans="1:29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</row>
    <row r="665" spans="1:29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</row>
    <row r="666" spans="1:29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</row>
    <row r="667" spans="1:29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</row>
    <row r="668" spans="1:29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</row>
    <row r="669" spans="1:2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</row>
    <row r="670" spans="1:29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</row>
    <row r="671" spans="1:29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</row>
    <row r="672" spans="1:29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</row>
    <row r="673" spans="1:29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</row>
    <row r="674" spans="1:29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</row>
    <row r="675" spans="1:29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</row>
    <row r="676" spans="1:29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</row>
    <row r="677" spans="1:29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</row>
    <row r="678" spans="1:29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</row>
    <row r="679" spans="1:2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</row>
    <row r="680" spans="1:29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</row>
    <row r="681" spans="1:29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</row>
    <row r="682" spans="1:29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</row>
    <row r="683" spans="1:29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</row>
    <row r="684" spans="1:29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</row>
    <row r="685" spans="1:29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</row>
    <row r="686" spans="1:29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</row>
    <row r="687" spans="1:29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</row>
    <row r="688" spans="1:29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</row>
    <row r="689" spans="1:2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</row>
    <row r="690" spans="1:29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</row>
    <row r="691" spans="1:29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</row>
    <row r="692" spans="1:29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</row>
    <row r="693" spans="1:29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</row>
    <row r="694" spans="1:29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</row>
    <row r="695" spans="1:29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</row>
    <row r="696" spans="1:29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</row>
    <row r="697" spans="1:29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</row>
    <row r="698" spans="1:29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</row>
    <row r="699" spans="1:2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</row>
    <row r="700" spans="1:29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</row>
    <row r="701" spans="1:29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</row>
    <row r="702" spans="1:29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</row>
    <row r="703" spans="1:29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</row>
    <row r="704" spans="1:29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</row>
    <row r="705" spans="1:29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</row>
    <row r="706" spans="1:29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</row>
    <row r="707" spans="1:29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</row>
    <row r="708" spans="1:29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</row>
    <row r="709" spans="1:2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</row>
    <row r="710" spans="1:29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</row>
    <row r="711" spans="1:29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</row>
    <row r="712" spans="1:29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</row>
    <row r="713" spans="1:29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</row>
    <row r="714" spans="1:29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</row>
    <row r="715" spans="1:29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</row>
    <row r="716" spans="1:29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</row>
    <row r="717" spans="1:29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</row>
    <row r="718" spans="1:29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</row>
    <row r="719" spans="1:2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</row>
    <row r="720" spans="1:29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</row>
    <row r="721" spans="1:29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</row>
    <row r="722" spans="1:29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</row>
    <row r="723" spans="1:29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</row>
    <row r="724" spans="1:29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</row>
    <row r="725" spans="1:29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</row>
    <row r="726" spans="1:29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</row>
    <row r="727" spans="1:29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</row>
    <row r="728" spans="1:29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</row>
    <row r="729" spans="1: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</row>
    <row r="730" spans="1:29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</row>
    <row r="731" spans="1:29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</row>
    <row r="732" spans="1:29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</row>
    <row r="733" spans="1:29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</row>
    <row r="734" spans="1:29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</row>
    <row r="735" spans="1:29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</row>
    <row r="736" spans="1:29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</row>
    <row r="737" spans="1:29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</row>
    <row r="738" spans="1:29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</row>
    <row r="739" spans="1:2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</row>
    <row r="740" spans="1:29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</row>
    <row r="741" spans="1:29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</row>
    <row r="742" spans="1:29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</row>
    <row r="743" spans="1:29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</row>
    <row r="744" spans="1:29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</row>
    <row r="745" spans="1:29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</row>
    <row r="746" spans="1:29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</row>
    <row r="747" spans="1:29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</row>
    <row r="748" spans="1:29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</row>
    <row r="749" spans="1:2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</row>
    <row r="750" spans="1:29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</row>
    <row r="751" spans="1:29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</row>
    <row r="752" spans="1:29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</row>
    <row r="753" spans="1:29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</row>
    <row r="754" spans="1:29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</row>
    <row r="755" spans="1:29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</row>
    <row r="756" spans="1:29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</row>
    <row r="757" spans="1:29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</row>
    <row r="758" spans="1:29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</row>
    <row r="759" spans="1:2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</row>
    <row r="760" spans="1:29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</row>
    <row r="761" spans="1:29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</row>
    <row r="762" spans="1:29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</row>
    <row r="763" spans="1:29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</row>
    <row r="764" spans="1:29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</row>
    <row r="765" spans="1:29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</row>
    <row r="766" spans="1:29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</row>
    <row r="767" spans="1:29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</row>
    <row r="768" spans="1:29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</row>
    <row r="769" spans="1:2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</row>
    <row r="770" spans="1:29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</row>
    <row r="771" spans="1:29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</row>
    <row r="772" spans="1:29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</row>
    <row r="773" spans="1:29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</row>
    <row r="774" spans="1:29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</row>
    <row r="775" spans="1:29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</row>
    <row r="776" spans="1:29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</row>
    <row r="777" spans="1:29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</row>
    <row r="778" spans="1:29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</row>
    <row r="779" spans="1:2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</row>
    <row r="780" spans="1:29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</row>
    <row r="781" spans="1:29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</row>
    <row r="782" spans="1:29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</row>
    <row r="783" spans="1:29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</row>
    <row r="784" spans="1:29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</row>
    <row r="785" spans="1:29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</row>
    <row r="786" spans="1:29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</row>
    <row r="787" spans="1:29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</row>
    <row r="788" spans="1:29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</row>
    <row r="789" spans="1:2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</row>
    <row r="790" spans="1:29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</row>
    <row r="791" spans="1:29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</row>
    <row r="792" spans="1:29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</row>
    <row r="793" spans="1:29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</row>
    <row r="794" spans="1:29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</row>
    <row r="795" spans="1:29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</row>
    <row r="796" spans="1:29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</row>
    <row r="797" spans="1:29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</row>
    <row r="798" spans="1:29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</row>
    <row r="799" spans="1:2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</row>
    <row r="800" spans="1:29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</row>
    <row r="801" spans="1:29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</row>
    <row r="802" spans="1:29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</row>
    <row r="803" spans="1:29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</row>
    <row r="804" spans="1:29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</row>
    <row r="805" spans="1:29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</row>
    <row r="806" spans="1:29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</row>
    <row r="807" spans="1:29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</row>
    <row r="808" spans="1:29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</row>
    <row r="809" spans="1:2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</row>
    <row r="810" spans="1:29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</row>
    <row r="811" spans="1:29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</row>
    <row r="812" spans="1:29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</row>
    <row r="813" spans="1:29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</row>
    <row r="814" spans="1:29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</row>
    <row r="815" spans="1:29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</row>
    <row r="816" spans="1:29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</row>
    <row r="817" spans="1:29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</row>
    <row r="818" spans="1:29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</row>
    <row r="819" spans="1:2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</row>
    <row r="820" spans="1:29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</row>
    <row r="821" spans="1:29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</row>
    <row r="822" spans="1:29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</row>
    <row r="823" spans="1:29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</row>
    <row r="824" spans="1:29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</row>
    <row r="825" spans="1:29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</row>
    <row r="826" spans="1:29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</row>
    <row r="827" spans="1:29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</row>
    <row r="828" spans="1:29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</row>
    <row r="829" spans="1: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</row>
    <row r="830" spans="1:29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</row>
    <row r="831" spans="1:29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</row>
    <row r="832" spans="1:29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</row>
    <row r="833" spans="1:29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</row>
    <row r="834" spans="1:29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</row>
    <row r="835" spans="1:29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</row>
    <row r="836" spans="1:29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</row>
    <row r="837" spans="1:29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</row>
    <row r="838" spans="1:29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</row>
    <row r="839" spans="1:2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</row>
    <row r="840" spans="1:29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</row>
    <row r="841" spans="1:29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</row>
    <row r="842" spans="1:29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</row>
    <row r="843" spans="1:29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</row>
    <row r="844" spans="1:29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</row>
    <row r="845" spans="1:29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</row>
    <row r="846" spans="1:29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</row>
    <row r="847" spans="1:29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</row>
    <row r="848" spans="1:29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</row>
    <row r="849" spans="1:2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</row>
    <row r="850" spans="1:29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</row>
    <row r="851" spans="1:29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</row>
    <row r="852" spans="1:29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</row>
    <row r="853" spans="1:29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</row>
    <row r="854" spans="1:29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</row>
    <row r="855" spans="1:29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</row>
    <row r="856" spans="1:29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</row>
    <row r="857" spans="1:29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</row>
    <row r="858" spans="1:29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</row>
    <row r="859" spans="1:2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</row>
    <row r="860" spans="1:29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</row>
    <row r="861" spans="1:29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</row>
    <row r="862" spans="1:29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</row>
    <row r="863" spans="1:29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</row>
    <row r="864" spans="1:29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</row>
    <row r="865" spans="1:29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</row>
    <row r="866" spans="1:29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</row>
    <row r="867" spans="1:29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</row>
    <row r="868" spans="1:29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</row>
    <row r="869" spans="1:2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</row>
    <row r="870" spans="1:29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</row>
    <row r="871" spans="1:29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</row>
    <row r="872" spans="1:29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</row>
    <row r="873" spans="1:29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</row>
    <row r="874" spans="1:29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</row>
    <row r="875" spans="1:29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</row>
    <row r="876" spans="1:29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</row>
    <row r="877" spans="1:29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</row>
    <row r="878" spans="1:29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</row>
    <row r="879" spans="1:2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</row>
    <row r="880" spans="1:29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</row>
    <row r="881" spans="1:29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</row>
    <row r="882" spans="1:29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</row>
    <row r="883" spans="1:29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</row>
    <row r="884" spans="1:29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</row>
    <row r="885" spans="1:29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</row>
    <row r="886" spans="1:29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</row>
    <row r="887" spans="1:29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</row>
    <row r="888" spans="1:29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</row>
    <row r="889" spans="1:2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</row>
    <row r="890" spans="1:29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</row>
    <row r="891" spans="1:29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</row>
    <row r="892" spans="1:29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</row>
    <row r="893" spans="1:29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</row>
    <row r="894" spans="1:29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</row>
    <row r="895" spans="1:29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</row>
    <row r="896" spans="1:29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</row>
    <row r="897" spans="1:29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</row>
    <row r="898" spans="1:29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</row>
    <row r="899" spans="1:2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</row>
    <row r="900" spans="1:29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</row>
    <row r="901" spans="1:29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</row>
    <row r="902" spans="1:29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</row>
    <row r="903" spans="1:29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</row>
    <row r="904" spans="1:29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</row>
    <row r="905" spans="1:29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</row>
    <row r="906" spans="1:29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</row>
    <row r="907" spans="1:29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</row>
    <row r="908" spans="1:29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</row>
    <row r="909" spans="1:2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</row>
    <row r="910" spans="1:29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</row>
    <row r="911" spans="1:29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</row>
    <row r="912" spans="1:29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</row>
    <row r="913" spans="1:29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</row>
    <row r="914" spans="1:29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</row>
    <row r="915" spans="1:29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</row>
    <row r="916" spans="1:29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</row>
    <row r="917" spans="1:29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</row>
    <row r="918" spans="1:29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</row>
    <row r="919" spans="1:2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</row>
    <row r="920" spans="1:29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</row>
    <row r="921" spans="1:29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</row>
    <row r="922" spans="1:29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</row>
    <row r="923" spans="1:29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</row>
    <row r="924" spans="1:29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</row>
    <row r="925" spans="1:29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</row>
    <row r="926" spans="1:29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</row>
    <row r="927" spans="1:29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</row>
    <row r="928" spans="1:29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</row>
    <row r="929" spans="1: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</row>
    <row r="930" spans="1:29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</row>
    <row r="931" spans="1:29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</row>
    <row r="932" spans="1:29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</row>
    <row r="933" spans="1:29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</row>
    <row r="934" spans="1:29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</row>
    <row r="935" spans="1:29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</row>
    <row r="936" spans="1:29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</row>
    <row r="937" spans="1:29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</row>
    <row r="938" spans="1:29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</row>
    <row r="939" spans="1:2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</row>
    <row r="940" spans="1:29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</row>
    <row r="941" spans="1:29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</row>
    <row r="942" spans="1:29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</row>
    <row r="943" spans="1:29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</row>
    <row r="944" spans="1:29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</row>
    <row r="945" spans="1:29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</row>
    <row r="946" spans="1:29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</row>
    <row r="947" spans="1:29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</row>
    <row r="948" spans="1:29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</row>
    <row r="949" spans="1:2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</row>
    <row r="950" spans="1:29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</row>
    <row r="951" spans="1:29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</row>
    <row r="952" spans="1:29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</row>
    <row r="953" spans="1:29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</row>
    <row r="954" spans="1:29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</row>
    <row r="955" spans="1:29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</row>
    <row r="956" spans="1:29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</row>
    <row r="957" spans="1:29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</row>
    <row r="958" spans="1:29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</row>
    <row r="959" spans="1:2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</row>
    <row r="960" spans="1:29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</row>
    <row r="961" spans="1:29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</row>
    <row r="962" spans="1:29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</row>
    <row r="963" spans="1:29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</row>
    <row r="964" spans="1:29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</row>
    <row r="965" spans="1:29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</row>
    <row r="966" spans="1:29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</row>
    <row r="967" spans="1:29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</row>
    <row r="968" spans="1:29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</row>
    <row r="969" spans="1:2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</row>
    <row r="970" spans="1:29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</row>
    <row r="971" spans="1:29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</row>
    <row r="972" spans="1:29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</row>
    <row r="973" spans="1:29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</row>
    <row r="974" spans="1:29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</row>
    <row r="975" spans="1:29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</row>
    <row r="976" spans="1:29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</row>
    <row r="977" spans="1:29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</row>
    <row r="978" spans="1:29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</row>
    <row r="979" spans="1:2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</row>
    <row r="980" spans="1:29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</row>
    <row r="981" spans="1:29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</row>
    <row r="982" spans="1:29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</row>
    <row r="983" spans="1:29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</row>
    <row r="984" spans="1:29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</row>
    <row r="985" spans="1:29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</row>
    <row r="986" spans="1:29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</row>
    <row r="987" spans="1:29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</row>
    <row r="988" spans="1:29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</row>
    <row r="989" spans="1:2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</row>
    <row r="990" spans="1:29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</row>
    <row r="991" spans="1:29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</row>
    <row r="992" spans="1:29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</row>
    <row r="993" spans="1:29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</row>
    <row r="994" spans="1:29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</row>
    <row r="995" spans="1:29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</row>
    <row r="996" spans="1:29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</row>
    <row r="997" spans="1:29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</row>
    <row r="998" spans="1:29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</row>
    <row r="999" spans="1:2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</row>
    <row r="1000" spans="1:29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</row>
    <row r="1001" spans="1:29" ht="15.75" customHeight="1">
      <c r="A1001" s="69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</row>
    <row r="1002" spans="1:29" ht="15.75" customHeight="1">
      <c r="A1002" s="69"/>
      <c r="B1002" s="69"/>
      <c r="C1002" s="69"/>
      <c r="D1002" s="69"/>
      <c r="E1002" s="69"/>
      <c r="F1002" s="69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  <c r="AB1002" s="69"/>
      <c r="AC1002" s="69"/>
    </row>
    <row r="1003" spans="1:29" ht="15.75" customHeight="1">
      <c r="A1003" s="69"/>
      <c r="B1003" s="69"/>
      <c r="C1003" s="69"/>
      <c r="D1003" s="69"/>
      <c r="E1003" s="69"/>
      <c r="F1003" s="69"/>
      <c r="G1003" s="69"/>
      <c r="H1003" s="69"/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  <c r="AA1003" s="69"/>
      <c r="AB1003" s="69"/>
      <c r="AC1003" s="69"/>
    </row>
  </sheetData>
  <mergeCells count="2">
    <mergeCell ref="A2:D2"/>
    <mergeCell ref="F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001"/>
  <sheetViews>
    <sheetView workbookViewId="0">
      <selection sqref="A1:M1"/>
    </sheetView>
  </sheetViews>
  <sheetFormatPr defaultColWidth="12.5703125" defaultRowHeight="15.75" customHeight="1"/>
  <cols>
    <col min="3" max="3" width="22.140625" customWidth="1"/>
    <col min="4" max="4" width="18.85546875" customWidth="1"/>
  </cols>
  <sheetData>
    <row r="1" spans="1:29" ht="15.75" customHeight="1">
      <c r="A1" s="1000" t="s">
        <v>75</v>
      </c>
      <c r="B1" s="991"/>
      <c r="C1" s="991"/>
      <c r="D1" s="991"/>
      <c r="E1" s="991"/>
      <c r="F1" s="991"/>
      <c r="G1" s="991"/>
      <c r="H1" s="991"/>
      <c r="I1" s="991"/>
      <c r="J1" s="991"/>
      <c r="K1" s="991"/>
      <c r="L1" s="991"/>
      <c r="M1" s="991"/>
      <c r="N1" s="893"/>
      <c r="O1" s="893"/>
      <c r="P1" s="893"/>
      <c r="Q1" s="893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</row>
    <row r="2" spans="1:29" ht="15.75" customHeight="1">
      <c r="A2" s="1003" t="s">
        <v>1</v>
      </c>
      <c r="B2" s="1005" t="s">
        <v>76</v>
      </c>
      <c r="C2" s="1005" t="s">
        <v>77</v>
      </c>
      <c r="D2" s="1005" t="s">
        <v>78</v>
      </c>
      <c r="E2" s="1001" t="s">
        <v>79</v>
      </c>
      <c r="F2" s="1002"/>
      <c r="G2" s="1005" t="s">
        <v>80</v>
      </c>
      <c r="H2" s="1006" t="s">
        <v>81</v>
      </c>
      <c r="I2" s="894" t="s">
        <v>82</v>
      </c>
      <c r="J2" s="895">
        <v>89</v>
      </c>
      <c r="K2" s="896" t="s">
        <v>83</v>
      </c>
      <c r="L2" s="897">
        <v>8</v>
      </c>
      <c r="M2" s="1007" t="s">
        <v>84</v>
      </c>
      <c r="N2" s="898"/>
      <c r="O2" s="899" t="s">
        <v>85</v>
      </c>
      <c r="P2" s="999" t="s">
        <v>86</v>
      </c>
      <c r="Q2" s="994" t="s">
        <v>87</v>
      </c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</row>
    <row r="3" spans="1:29" ht="15.75" customHeight="1">
      <c r="A3" s="1004"/>
      <c r="B3" s="995"/>
      <c r="C3" s="995"/>
      <c r="D3" s="995"/>
      <c r="E3" s="876" t="s">
        <v>88</v>
      </c>
      <c r="F3" s="876" t="s">
        <v>89</v>
      </c>
      <c r="G3" s="995"/>
      <c r="H3" s="1002"/>
      <c r="I3" s="895" t="s">
        <v>90</v>
      </c>
      <c r="J3" s="895" t="s">
        <v>91</v>
      </c>
      <c r="K3" s="897" t="s">
        <v>90</v>
      </c>
      <c r="L3" s="897" t="s">
        <v>91</v>
      </c>
      <c r="M3" s="997"/>
      <c r="N3" s="900" t="s">
        <v>92</v>
      </c>
      <c r="O3" s="901">
        <v>7.0000000000000007E-2</v>
      </c>
      <c r="P3" s="995"/>
      <c r="Q3" s="995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</row>
    <row r="4" spans="1:29" ht="15.75" customHeight="1">
      <c r="A4" s="877">
        <v>1</v>
      </c>
      <c r="B4" s="878" t="s">
        <v>93</v>
      </c>
      <c r="C4" s="879" t="s">
        <v>94</v>
      </c>
      <c r="D4" s="880" t="s">
        <v>95</v>
      </c>
      <c r="E4" s="881" t="s">
        <v>96</v>
      </c>
      <c r="F4" s="882" t="s">
        <v>97</v>
      </c>
      <c r="G4" s="878">
        <v>35</v>
      </c>
      <c r="H4" s="878" t="s">
        <v>98</v>
      </c>
      <c r="I4" s="902">
        <v>0.82</v>
      </c>
      <c r="J4" s="902">
        <v>72.98</v>
      </c>
      <c r="K4" s="903">
        <v>301.02999999999997</v>
      </c>
      <c r="L4" s="904">
        <v>2408.2399999999998</v>
      </c>
      <c r="M4" s="905">
        <v>2481.2199999999998</v>
      </c>
      <c r="N4" s="906">
        <f t="shared" ref="N4:N6" si="0">M4*10%</f>
        <v>248.12199999999999</v>
      </c>
      <c r="O4" s="906">
        <f t="shared" ref="O4:O14" si="1">(M4+N4)*7%</f>
        <v>191.05393999999998</v>
      </c>
      <c r="P4" s="906">
        <f t="shared" ref="P4:P9" si="2">M4+N4+O4</f>
        <v>2920.3959399999994</v>
      </c>
      <c r="Q4" s="913" t="s">
        <v>99</v>
      </c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</row>
    <row r="5" spans="1:29" ht="15.75" customHeight="1">
      <c r="A5" s="877">
        <v>2</v>
      </c>
      <c r="B5" s="878" t="s">
        <v>100</v>
      </c>
      <c r="C5" s="883" t="s">
        <v>101</v>
      </c>
      <c r="D5" s="880" t="s">
        <v>102</v>
      </c>
      <c r="E5" s="881">
        <v>45374</v>
      </c>
      <c r="F5" s="882">
        <v>45934</v>
      </c>
      <c r="G5" s="878">
        <v>18</v>
      </c>
      <c r="H5" s="878" t="s">
        <v>98</v>
      </c>
      <c r="I5" s="902">
        <v>0.41</v>
      </c>
      <c r="J5" s="902">
        <v>36.49</v>
      </c>
      <c r="K5" s="903">
        <v>51.83</v>
      </c>
      <c r="L5" s="903">
        <v>414.64</v>
      </c>
      <c r="M5" s="905">
        <v>451.13</v>
      </c>
      <c r="N5" s="906">
        <f t="shared" si="0"/>
        <v>45.113</v>
      </c>
      <c r="O5" s="906">
        <f t="shared" si="1"/>
        <v>34.737010000000005</v>
      </c>
      <c r="P5" s="906">
        <f t="shared" si="2"/>
        <v>530.98000999999999</v>
      </c>
      <c r="Q5" s="913" t="s">
        <v>99</v>
      </c>
      <c r="R5" s="892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</row>
    <row r="6" spans="1:29" ht="15.75" customHeight="1">
      <c r="A6" s="877">
        <v>3</v>
      </c>
      <c r="B6" s="878" t="s">
        <v>100</v>
      </c>
      <c r="C6" s="883" t="s">
        <v>103</v>
      </c>
      <c r="D6" s="880" t="s">
        <v>102</v>
      </c>
      <c r="E6" s="881">
        <v>45392</v>
      </c>
      <c r="F6" s="882">
        <v>45404</v>
      </c>
      <c r="G6" s="878">
        <v>12</v>
      </c>
      <c r="H6" s="878" t="s">
        <v>98</v>
      </c>
      <c r="I6" s="902">
        <v>0</v>
      </c>
      <c r="J6" s="902" t="s">
        <v>104</v>
      </c>
      <c r="K6" s="903">
        <v>44.22</v>
      </c>
      <c r="L6" s="903">
        <v>353.76</v>
      </c>
      <c r="M6" s="905">
        <v>353.76</v>
      </c>
      <c r="N6" s="906">
        <f t="shared" si="0"/>
        <v>35.375999999999998</v>
      </c>
      <c r="O6" s="906">
        <f t="shared" si="1"/>
        <v>27.239519999999999</v>
      </c>
      <c r="P6" s="906">
        <f t="shared" si="2"/>
        <v>416.37551999999994</v>
      </c>
      <c r="Q6" s="913" t="s">
        <v>99</v>
      </c>
      <c r="R6" s="892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</row>
    <row r="7" spans="1:29" ht="15.75" customHeight="1">
      <c r="A7" s="877">
        <v>4</v>
      </c>
      <c r="B7" s="884" t="s">
        <v>8</v>
      </c>
      <c r="C7" s="885" t="s">
        <v>105</v>
      </c>
      <c r="D7" s="878" t="s">
        <v>106</v>
      </c>
      <c r="E7" s="882" t="s">
        <v>12</v>
      </c>
      <c r="F7" s="882" t="s">
        <v>97</v>
      </c>
      <c r="G7" s="878">
        <v>48</v>
      </c>
      <c r="H7" s="878" t="s">
        <v>107</v>
      </c>
      <c r="I7" s="902">
        <v>1.38</v>
      </c>
      <c r="J7" s="902">
        <v>122.82</v>
      </c>
      <c r="K7" s="903">
        <v>173.84</v>
      </c>
      <c r="L7" s="904">
        <v>1390.72</v>
      </c>
      <c r="M7" s="905">
        <v>1513.54</v>
      </c>
      <c r="N7" s="906">
        <v>0</v>
      </c>
      <c r="O7" s="906">
        <f t="shared" si="1"/>
        <v>105.9478</v>
      </c>
      <c r="P7" s="906">
        <f t="shared" si="2"/>
        <v>1619.4877999999999</v>
      </c>
      <c r="Q7" s="913" t="s">
        <v>99</v>
      </c>
      <c r="R7" s="914" t="s">
        <v>108</v>
      </c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</row>
    <row r="8" spans="1:29" ht="15.75" customHeight="1">
      <c r="A8" s="877">
        <v>5</v>
      </c>
      <c r="B8" s="884" t="s">
        <v>14</v>
      </c>
      <c r="C8" s="885" t="s">
        <v>15</v>
      </c>
      <c r="D8" s="878" t="s">
        <v>109</v>
      </c>
      <c r="E8" s="882">
        <v>45507</v>
      </c>
      <c r="F8" s="882" t="s">
        <v>97</v>
      </c>
      <c r="G8" s="878">
        <v>53</v>
      </c>
      <c r="H8" s="878" t="s">
        <v>107</v>
      </c>
      <c r="I8" s="902">
        <v>9.65</v>
      </c>
      <c r="J8" s="902">
        <v>858.85</v>
      </c>
      <c r="K8" s="903">
        <v>337.29</v>
      </c>
      <c r="L8" s="904">
        <v>2698.32</v>
      </c>
      <c r="M8" s="905">
        <v>3557.17</v>
      </c>
      <c r="N8" s="906">
        <f t="shared" ref="N8:N14" si="3">M8*10%</f>
        <v>355.71700000000004</v>
      </c>
      <c r="O8" s="906">
        <f t="shared" si="1"/>
        <v>273.90209000000004</v>
      </c>
      <c r="P8" s="906">
        <f t="shared" si="2"/>
        <v>4186.7890900000002</v>
      </c>
      <c r="Q8" s="913" t="s">
        <v>99</v>
      </c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</row>
    <row r="9" spans="1:29" ht="15.75" customHeight="1">
      <c r="A9" s="877">
        <v>6</v>
      </c>
      <c r="B9" s="884" t="s">
        <v>17</v>
      </c>
      <c r="C9" s="885" t="s">
        <v>18</v>
      </c>
      <c r="D9" s="878" t="s">
        <v>110</v>
      </c>
      <c r="E9" s="882" t="s">
        <v>19</v>
      </c>
      <c r="F9" s="882" t="s">
        <v>97</v>
      </c>
      <c r="G9" s="878">
        <v>41</v>
      </c>
      <c r="H9" s="878" t="s">
        <v>107</v>
      </c>
      <c r="I9" s="902">
        <v>1.1200000000000001</v>
      </c>
      <c r="J9" s="902">
        <v>99.68</v>
      </c>
      <c r="K9" s="903">
        <v>56.209000000000003</v>
      </c>
      <c r="L9" s="903">
        <v>449.67</v>
      </c>
      <c r="M9" s="905">
        <v>549.35</v>
      </c>
      <c r="N9" s="906">
        <f t="shared" si="3"/>
        <v>54.935000000000002</v>
      </c>
      <c r="O9" s="906">
        <f t="shared" si="1"/>
        <v>42.29995000000001</v>
      </c>
      <c r="P9" s="906">
        <f t="shared" si="2"/>
        <v>646.58495000000005</v>
      </c>
      <c r="Q9" s="913" t="s">
        <v>99</v>
      </c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</row>
    <row r="10" spans="1:29" ht="15.75" customHeight="1">
      <c r="A10" s="877">
        <v>7</v>
      </c>
      <c r="B10" s="884" t="s">
        <v>23</v>
      </c>
      <c r="C10" s="885" t="s">
        <v>111</v>
      </c>
      <c r="D10" s="886"/>
      <c r="E10" s="887">
        <v>45350</v>
      </c>
      <c r="F10" s="887">
        <v>45382</v>
      </c>
      <c r="G10" s="888">
        <v>33</v>
      </c>
      <c r="H10" s="878" t="s">
        <v>107</v>
      </c>
      <c r="I10" s="902">
        <v>15.94</v>
      </c>
      <c r="J10" s="907"/>
      <c r="K10" s="908">
        <v>101.11</v>
      </c>
      <c r="L10" s="909"/>
      <c r="M10" s="905">
        <f>J10+L10</f>
        <v>0</v>
      </c>
      <c r="N10" s="906">
        <f t="shared" si="3"/>
        <v>0</v>
      </c>
      <c r="O10" s="906">
        <f t="shared" si="1"/>
        <v>0</v>
      </c>
      <c r="P10" s="906">
        <v>1793.66</v>
      </c>
      <c r="Q10" s="913" t="s">
        <v>99</v>
      </c>
      <c r="R10" s="892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</row>
    <row r="11" spans="1:29" ht="15.75" customHeight="1">
      <c r="A11" s="877">
        <v>8</v>
      </c>
      <c r="B11" s="884" t="s">
        <v>23</v>
      </c>
      <c r="C11" s="885" t="s">
        <v>111</v>
      </c>
      <c r="D11" s="886"/>
      <c r="E11" s="882">
        <v>45352</v>
      </c>
      <c r="F11" s="882" t="s">
        <v>97</v>
      </c>
      <c r="G11" s="878">
        <v>61</v>
      </c>
      <c r="H11" s="878" t="s">
        <v>107</v>
      </c>
      <c r="I11" s="902">
        <v>2.4500000000000002</v>
      </c>
      <c r="J11" s="910">
        <v>218.05</v>
      </c>
      <c r="K11" s="908">
        <v>27.41</v>
      </c>
      <c r="L11" s="908">
        <v>219.28</v>
      </c>
      <c r="M11" s="905">
        <v>437.33</v>
      </c>
      <c r="N11" s="906">
        <f t="shared" si="3"/>
        <v>43.733000000000004</v>
      </c>
      <c r="O11" s="906">
        <f t="shared" si="1"/>
        <v>33.674410000000002</v>
      </c>
      <c r="P11" s="906">
        <f t="shared" ref="P11:P14" si="4">M11+N11+O11</f>
        <v>514.73740999999995</v>
      </c>
      <c r="Q11" s="913" t="s">
        <v>99</v>
      </c>
      <c r="R11" s="915" t="s">
        <v>112</v>
      </c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</row>
    <row r="12" spans="1:29" ht="15.75" customHeight="1">
      <c r="A12" s="877">
        <v>9</v>
      </c>
      <c r="B12" s="884" t="s">
        <v>57</v>
      </c>
      <c r="C12" s="885" t="s">
        <v>113</v>
      </c>
      <c r="D12" s="878" t="s">
        <v>114</v>
      </c>
      <c r="E12" s="882" t="s">
        <v>59</v>
      </c>
      <c r="F12" s="882" t="s">
        <v>97</v>
      </c>
      <c r="G12" s="878">
        <v>9</v>
      </c>
      <c r="H12" s="878" t="s">
        <v>107</v>
      </c>
      <c r="I12" s="902">
        <v>0</v>
      </c>
      <c r="J12" s="910" t="s">
        <v>104</v>
      </c>
      <c r="K12" s="908">
        <v>25.47</v>
      </c>
      <c r="L12" s="908">
        <v>203.76</v>
      </c>
      <c r="M12" s="905">
        <v>203.76</v>
      </c>
      <c r="N12" s="906">
        <f t="shared" si="3"/>
        <v>20.376000000000001</v>
      </c>
      <c r="O12" s="906">
        <f t="shared" si="1"/>
        <v>15.689520000000002</v>
      </c>
      <c r="P12" s="906">
        <f t="shared" si="4"/>
        <v>239.82551999999998</v>
      </c>
      <c r="Q12" s="913" t="s">
        <v>99</v>
      </c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</row>
    <row r="13" spans="1:29" ht="15.75" customHeight="1">
      <c r="A13" s="877">
        <v>10</v>
      </c>
      <c r="B13" s="884" t="s">
        <v>60</v>
      </c>
      <c r="C13" s="885" t="s">
        <v>61</v>
      </c>
      <c r="D13" s="889" t="s">
        <v>115</v>
      </c>
      <c r="E13" s="882" t="s">
        <v>65</v>
      </c>
      <c r="F13" s="882" t="s">
        <v>97</v>
      </c>
      <c r="G13" s="878">
        <v>15</v>
      </c>
      <c r="H13" s="878" t="s">
        <v>107</v>
      </c>
      <c r="I13" s="902">
        <v>0</v>
      </c>
      <c r="J13" s="910">
        <f>I13*J2</f>
        <v>0</v>
      </c>
      <c r="K13" s="908">
        <v>37.25</v>
      </c>
      <c r="L13" s="908">
        <f>K13*L2</f>
        <v>298</v>
      </c>
      <c r="M13" s="905">
        <f>J13+L13</f>
        <v>298</v>
      </c>
      <c r="N13" s="906">
        <f t="shared" si="3"/>
        <v>29.8</v>
      </c>
      <c r="O13" s="906">
        <f t="shared" si="1"/>
        <v>22.946000000000002</v>
      </c>
      <c r="P13" s="906">
        <f t="shared" si="4"/>
        <v>350.74600000000004</v>
      </c>
      <c r="Q13" s="913" t="s">
        <v>99</v>
      </c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</row>
    <row r="14" spans="1:29" ht="15.75" customHeight="1">
      <c r="A14" s="877">
        <v>11</v>
      </c>
      <c r="B14" s="884" t="s">
        <v>63</v>
      </c>
      <c r="C14" s="885" t="s">
        <v>64</v>
      </c>
      <c r="D14" s="878" t="s">
        <v>116</v>
      </c>
      <c r="E14" s="882" t="s">
        <v>65</v>
      </c>
      <c r="F14" s="882" t="s">
        <v>97</v>
      </c>
      <c r="G14" s="878">
        <v>15</v>
      </c>
      <c r="H14" s="878" t="s">
        <v>107</v>
      </c>
      <c r="I14" s="902">
        <v>9.7899999999999991</v>
      </c>
      <c r="J14" s="910">
        <v>871.31</v>
      </c>
      <c r="K14" s="908">
        <v>11</v>
      </c>
      <c r="L14" s="908">
        <v>88</v>
      </c>
      <c r="M14" s="905">
        <v>959.31</v>
      </c>
      <c r="N14" s="906">
        <f t="shared" si="3"/>
        <v>95.930999999999997</v>
      </c>
      <c r="O14" s="906">
        <f t="shared" si="1"/>
        <v>73.866870000000006</v>
      </c>
      <c r="P14" s="906">
        <f t="shared" si="4"/>
        <v>1129.10787</v>
      </c>
      <c r="Q14" s="913" t="s">
        <v>99</v>
      </c>
      <c r="R14" s="873" t="s">
        <v>117</v>
      </c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</row>
    <row r="15" spans="1:29" ht="14.25">
      <c r="A15" s="69"/>
      <c r="B15" s="69"/>
      <c r="C15" s="69"/>
      <c r="D15" s="69"/>
      <c r="E15" s="890"/>
      <c r="F15" s="890"/>
      <c r="G15" s="69"/>
      <c r="H15" s="69"/>
      <c r="I15" s="69"/>
      <c r="J15" s="911"/>
      <c r="K15" s="911"/>
      <c r="L15" s="911"/>
      <c r="M15" s="996">
        <f t="shared" ref="M15:P15" si="5">SUM(M4:M14)</f>
        <v>10804.57</v>
      </c>
      <c r="N15" s="998">
        <f t="shared" si="5"/>
        <v>929.10299999999984</v>
      </c>
      <c r="O15" s="998">
        <f t="shared" si="5"/>
        <v>821.35710999999992</v>
      </c>
      <c r="P15" s="998">
        <f t="shared" si="5"/>
        <v>14348.69011</v>
      </c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</row>
    <row r="16" spans="1:29" ht="14.25">
      <c r="A16" s="69"/>
      <c r="B16" s="69"/>
      <c r="C16" s="69"/>
      <c r="D16" s="69"/>
      <c r="E16" s="890"/>
      <c r="F16" s="890"/>
      <c r="G16" s="69"/>
      <c r="H16" s="69"/>
      <c r="I16" s="69"/>
      <c r="J16" s="69"/>
      <c r="K16" s="69"/>
      <c r="L16" s="69"/>
      <c r="M16" s="997"/>
      <c r="N16" s="997"/>
      <c r="O16" s="997"/>
      <c r="P16" s="997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</row>
    <row r="17" spans="1:29" ht="15.75" customHeight="1">
      <c r="A17" s="69"/>
      <c r="B17" s="69"/>
      <c r="C17" s="69"/>
      <c r="D17" s="891" t="s">
        <v>118</v>
      </c>
      <c r="E17" s="890"/>
      <c r="F17" s="890"/>
      <c r="G17" s="69"/>
      <c r="H17" s="69"/>
      <c r="I17" s="69"/>
      <c r="J17" s="69"/>
      <c r="K17" s="69"/>
      <c r="L17" s="69"/>
      <c r="M17" s="912"/>
      <c r="N17" s="912"/>
      <c r="O17" s="912"/>
      <c r="P17" s="912"/>
      <c r="Q17" s="69"/>
      <c r="R17" s="69"/>
      <c r="S17" s="69"/>
      <c r="T17" s="893"/>
      <c r="U17" s="69"/>
      <c r="V17" s="69"/>
      <c r="W17" s="69"/>
      <c r="X17" s="69"/>
      <c r="Y17" s="69"/>
      <c r="Z17" s="69"/>
      <c r="AA17" s="69"/>
      <c r="AB17" s="69"/>
      <c r="AC17" s="69"/>
    </row>
    <row r="18" spans="1:29" ht="14.25">
      <c r="A18" s="69"/>
      <c r="B18" s="69"/>
      <c r="C18" s="69"/>
      <c r="D18" s="69"/>
      <c r="E18" s="890"/>
      <c r="F18" s="890"/>
      <c r="G18" s="69"/>
      <c r="H18" s="69"/>
      <c r="I18" s="69"/>
      <c r="J18" s="69"/>
      <c r="K18" s="69"/>
      <c r="L18" s="69"/>
      <c r="M18" s="912"/>
      <c r="N18" s="912"/>
      <c r="O18" s="912"/>
      <c r="P18" s="912"/>
      <c r="Q18" s="69"/>
      <c r="R18" s="69"/>
      <c r="S18" s="871"/>
      <c r="T18" s="886"/>
      <c r="U18" s="69"/>
      <c r="V18" s="69"/>
      <c r="W18" s="69"/>
      <c r="X18" s="69"/>
      <c r="Y18" s="69"/>
      <c r="Z18" s="69"/>
      <c r="AA18" s="69"/>
      <c r="AB18" s="69"/>
      <c r="AC18" s="69"/>
    </row>
    <row r="19" spans="1:29" ht="14.25">
      <c r="A19" s="69"/>
      <c r="B19" s="69"/>
      <c r="C19" s="69"/>
      <c r="D19" s="69"/>
      <c r="E19" s="890"/>
      <c r="F19" s="890"/>
      <c r="G19" s="69"/>
      <c r="H19" s="69"/>
      <c r="I19" s="69"/>
      <c r="J19" s="69"/>
      <c r="K19" s="69"/>
      <c r="L19" s="69"/>
      <c r="M19" s="912"/>
      <c r="N19" s="912"/>
      <c r="O19" s="912"/>
      <c r="P19" s="912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</row>
    <row r="20" spans="1:29" ht="14.25">
      <c r="A20" s="69"/>
      <c r="B20" s="69"/>
      <c r="C20" s="69"/>
      <c r="D20" s="69"/>
      <c r="E20" s="890"/>
      <c r="F20" s="890"/>
      <c r="G20" s="69"/>
      <c r="H20" s="69"/>
      <c r="I20" s="69"/>
      <c r="J20" s="69"/>
      <c r="K20" s="69"/>
      <c r="L20" s="69"/>
      <c r="M20" s="912"/>
      <c r="N20" s="912"/>
      <c r="O20" s="912"/>
      <c r="P20" s="912"/>
      <c r="Q20" s="69"/>
      <c r="R20" s="892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</row>
    <row r="21" spans="1:29" ht="14.25">
      <c r="A21" s="69"/>
      <c r="B21" s="69"/>
      <c r="C21" s="69"/>
      <c r="D21" s="69"/>
      <c r="E21" s="890"/>
      <c r="F21" s="890"/>
      <c r="G21" s="69"/>
      <c r="H21" s="69"/>
      <c r="I21" s="69"/>
      <c r="J21" s="69"/>
      <c r="K21" s="69"/>
      <c r="L21" s="69"/>
      <c r="M21" s="912"/>
      <c r="N21" s="912"/>
      <c r="O21" s="912"/>
      <c r="P21" s="912"/>
      <c r="Q21" s="69"/>
      <c r="R21" s="892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</row>
    <row r="22" spans="1:29" ht="14.25">
      <c r="A22" s="69"/>
      <c r="B22" s="69"/>
      <c r="C22" s="69"/>
      <c r="D22" s="69"/>
      <c r="E22" s="890"/>
      <c r="F22" s="892"/>
      <c r="G22" s="69"/>
      <c r="H22" s="69"/>
      <c r="I22" s="69"/>
      <c r="J22" s="69"/>
      <c r="K22" s="69"/>
      <c r="L22" s="69"/>
      <c r="M22" s="912"/>
      <c r="N22" s="912"/>
      <c r="O22" s="912"/>
      <c r="P22" s="912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</row>
    <row r="23" spans="1:29" ht="14.25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912"/>
      <c r="N23" s="912"/>
      <c r="O23" s="912"/>
      <c r="P23" s="912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</row>
    <row r="24" spans="1:29" ht="14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912"/>
      <c r="O24" s="912"/>
      <c r="P24" s="912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</row>
    <row r="25" spans="1:29" ht="14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912"/>
      <c r="O25" s="912"/>
      <c r="P25" s="912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</row>
    <row r="26" spans="1:29" ht="14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912"/>
      <c r="O26" s="912"/>
      <c r="P26" s="912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</row>
    <row r="27" spans="1:29" ht="14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</row>
    <row r="28" spans="1:29" ht="14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</row>
    <row r="29" spans="1:29" ht="14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</row>
    <row r="30" spans="1:29" ht="14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</row>
    <row r="31" spans="1:29" ht="14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</row>
    <row r="32" spans="1:29" ht="14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</row>
    <row r="33" spans="1:29" ht="14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</row>
    <row r="34" spans="1:29" ht="14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</row>
    <row r="35" spans="1:29" ht="14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</row>
    <row r="36" spans="1:29" ht="14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</row>
    <row r="37" spans="1:29" ht="14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</row>
    <row r="38" spans="1:29" ht="14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</row>
    <row r="39" spans="1:29" ht="14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</row>
    <row r="40" spans="1:29" ht="14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</row>
    <row r="41" spans="1:29" ht="14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</row>
    <row r="42" spans="1:29" ht="14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</row>
    <row r="43" spans="1:29" ht="14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</row>
    <row r="44" spans="1:29" ht="14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</row>
    <row r="45" spans="1:29" ht="14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</row>
    <row r="46" spans="1:29" ht="14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</row>
    <row r="47" spans="1:29" ht="14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</row>
    <row r="48" spans="1:29" ht="14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</row>
    <row r="49" spans="1:29" ht="14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</row>
    <row r="50" spans="1:29" ht="14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</row>
    <row r="51" spans="1:29" ht="14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</row>
    <row r="52" spans="1:29" ht="14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</row>
    <row r="53" spans="1:29" ht="14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</row>
    <row r="54" spans="1:29" ht="14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</row>
    <row r="55" spans="1:29" ht="14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</row>
    <row r="56" spans="1:29" ht="14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</row>
    <row r="57" spans="1:29" ht="14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</row>
    <row r="58" spans="1:29" ht="14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</row>
    <row r="59" spans="1:29" ht="14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</row>
    <row r="60" spans="1:29" ht="14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</row>
    <row r="61" spans="1:29" ht="14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</row>
    <row r="62" spans="1:29" ht="14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</row>
    <row r="63" spans="1:29" ht="14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</row>
    <row r="64" spans="1:29" ht="14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</row>
    <row r="65" spans="1:29" ht="14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</row>
    <row r="66" spans="1:29" ht="14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</row>
    <row r="67" spans="1:29" ht="14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</row>
    <row r="68" spans="1:29" ht="14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</row>
    <row r="69" spans="1:29" ht="14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</row>
    <row r="70" spans="1:29" ht="14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</row>
    <row r="71" spans="1:29" ht="14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</row>
    <row r="72" spans="1:29" ht="14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</row>
    <row r="73" spans="1:29" ht="14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</row>
    <row r="74" spans="1:29" ht="14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</row>
    <row r="75" spans="1:29" ht="14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</row>
    <row r="76" spans="1:29" ht="14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</row>
    <row r="77" spans="1:29" ht="14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</row>
    <row r="78" spans="1:29" ht="14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</row>
    <row r="79" spans="1:29" ht="14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</row>
    <row r="80" spans="1:29" ht="14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</row>
    <row r="81" spans="1:29" ht="14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</row>
    <row r="82" spans="1:29" ht="14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</row>
    <row r="83" spans="1:29" ht="14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</row>
    <row r="84" spans="1:29" ht="14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</row>
    <row r="85" spans="1:29" ht="14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</row>
    <row r="86" spans="1:29" ht="14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</row>
    <row r="87" spans="1:29" ht="14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</row>
    <row r="88" spans="1:29" ht="14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</row>
    <row r="89" spans="1:29" ht="14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</row>
    <row r="90" spans="1:29" ht="14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</row>
    <row r="91" spans="1:29" ht="14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</row>
    <row r="92" spans="1:29" ht="14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</row>
    <row r="93" spans="1:29" ht="14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</row>
    <row r="94" spans="1:29" ht="14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</row>
    <row r="95" spans="1:29" ht="14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</row>
    <row r="96" spans="1:29" ht="14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</row>
    <row r="97" spans="1:29" ht="14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</row>
    <row r="98" spans="1:29" ht="14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</row>
    <row r="99" spans="1:29" ht="14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</row>
    <row r="100" spans="1:29" ht="14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</row>
    <row r="101" spans="1:29" ht="14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</row>
    <row r="102" spans="1:29" ht="14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ht="14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ht="14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</row>
    <row r="105" spans="1:29" ht="14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ht="14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ht="14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</row>
    <row r="108" spans="1:29" ht="14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</row>
    <row r="109" spans="1:29" ht="14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</row>
    <row r="110" spans="1:29" ht="14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</row>
    <row r="111" spans="1:29" ht="14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</row>
    <row r="112" spans="1:29" ht="14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</row>
    <row r="113" spans="1:29" ht="14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</row>
    <row r="114" spans="1:29" ht="14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</row>
    <row r="115" spans="1:29" ht="14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</row>
    <row r="116" spans="1:29" ht="14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</row>
    <row r="117" spans="1:29" ht="14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</row>
    <row r="118" spans="1:29" ht="14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</row>
    <row r="119" spans="1:29" ht="14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</row>
    <row r="120" spans="1:29" ht="14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</row>
    <row r="121" spans="1:29" ht="14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</row>
    <row r="122" spans="1:29" ht="14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</row>
    <row r="123" spans="1:29" ht="14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</row>
    <row r="124" spans="1:29" ht="14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</row>
    <row r="125" spans="1:29" ht="14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</row>
    <row r="126" spans="1:29" ht="14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</row>
    <row r="127" spans="1:29" ht="14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</row>
    <row r="128" spans="1:29" ht="14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</row>
    <row r="129" spans="1:29" ht="14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</row>
    <row r="130" spans="1:29" ht="14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</row>
    <row r="131" spans="1:29" ht="14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</row>
    <row r="132" spans="1:29" ht="14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</row>
    <row r="133" spans="1:29" ht="14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</row>
    <row r="134" spans="1:29" ht="14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</row>
    <row r="135" spans="1:29" ht="14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</row>
    <row r="136" spans="1:29" ht="14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</row>
    <row r="137" spans="1:29" ht="14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</row>
    <row r="138" spans="1:29" ht="14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</row>
    <row r="139" spans="1:29" ht="14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</row>
    <row r="140" spans="1:29" ht="14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</row>
    <row r="141" spans="1:29" ht="14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</row>
    <row r="142" spans="1:29" ht="14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</row>
    <row r="143" spans="1:29" ht="14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</row>
    <row r="144" spans="1:29" ht="14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</row>
    <row r="145" spans="1:29" ht="14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</row>
    <row r="146" spans="1:29" ht="14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</row>
    <row r="147" spans="1:29" ht="14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</row>
    <row r="148" spans="1:29" ht="14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</row>
    <row r="149" spans="1:29" ht="14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</row>
    <row r="150" spans="1:29" ht="14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</row>
    <row r="151" spans="1:29" ht="14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</row>
    <row r="152" spans="1:29" ht="14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</row>
    <row r="153" spans="1:29" ht="14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</row>
    <row r="154" spans="1:29" ht="14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</row>
    <row r="155" spans="1:29" ht="14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</row>
    <row r="156" spans="1:29" ht="14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</row>
    <row r="157" spans="1:29" ht="14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</row>
    <row r="158" spans="1:29" ht="14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</row>
    <row r="159" spans="1:29" ht="14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</row>
    <row r="160" spans="1:29" ht="14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</row>
    <row r="161" spans="1:29" ht="14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</row>
    <row r="162" spans="1:29" ht="14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</row>
    <row r="163" spans="1:29" ht="14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</row>
    <row r="164" spans="1:29" ht="14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</row>
    <row r="165" spans="1:29" ht="14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</row>
    <row r="166" spans="1:29" ht="14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</row>
    <row r="167" spans="1:29" ht="14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</row>
    <row r="168" spans="1:29" ht="14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</row>
    <row r="169" spans="1:29" ht="14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</row>
    <row r="170" spans="1:29" ht="14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</row>
    <row r="171" spans="1:29" ht="14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</row>
    <row r="172" spans="1:29" ht="14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</row>
    <row r="173" spans="1:29" ht="14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</row>
    <row r="174" spans="1:29" ht="14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</row>
    <row r="175" spans="1:29" ht="14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</row>
    <row r="176" spans="1:29" ht="14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</row>
    <row r="177" spans="1:29" ht="14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</row>
    <row r="178" spans="1:29" ht="14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</row>
    <row r="179" spans="1:29" ht="14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</row>
    <row r="180" spans="1:29" ht="14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</row>
    <row r="181" spans="1:29" ht="14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</row>
    <row r="182" spans="1:29" ht="14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</row>
    <row r="183" spans="1:29" ht="14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</row>
    <row r="184" spans="1:29" ht="14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</row>
    <row r="185" spans="1:29" ht="14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</row>
    <row r="186" spans="1:29" ht="14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</row>
    <row r="187" spans="1:29" ht="14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</row>
    <row r="188" spans="1:29" ht="14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</row>
    <row r="189" spans="1:29" ht="14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</row>
    <row r="190" spans="1:29" ht="14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</row>
    <row r="191" spans="1:29" ht="14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</row>
    <row r="192" spans="1:29" ht="14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</row>
    <row r="193" spans="1:29" ht="14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</row>
    <row r="194" spans="1:29" ht="14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</row>
    <row r="195" spans="1:29" ht="14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</row>
    <row r="196" spans="1:29" ht="14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</row>
    <row r="197" spans="1:29" ht="14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</row>
    <row r="198" spans="1:29" ht="14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</row>
    <row r="199" spans="1:29" ht="14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</row>
    <row r="200" spans="1:29" ht="14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</row>
    <row r="201" spans="1:29" ht="14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</row>
    <row r="202" spans="1:29" ht="14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</row>
    <row r="203" spans="1:29" ht="14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</row>
    <row r="204" spans="1:29" ht="14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</row>
    <row r="205" spans="1:29" ht="14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</row>
    <row r="206" spans="1:29" ht="14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</row>
    <row r="207" spans="1:29" ht="14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</row>
    <row r="208" spans="1:29" ht="14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</row>
    <row r="209" spans="1:29" ht="14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</row>
    <row r="210" spans="1:29" ht="14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</row>
    <row r="211" spans="1:29" ht="14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</row>
    <row r="212" spans="1:29" ht="14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</row>
    <row r="213" spans="1:29" ht="14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</row>
    <row r="214" spans="1:29" ht="14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</row>
    <row r="215" spans="1:29" ht="14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</row>
    <row r="216" spans="1:29" ht="14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</row>
    <row r="217" spans="1:29" ht="14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</row>
    <row r="218" spans="1:29" ht="14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</row>
    <row r="219" spans="1:29" ht="14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</row>
    <row r="220" spans="1:29" ht="14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</row>
    <row r="221" spans="1:29" ht="14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</row>
    <row r="222" spans="1:29" ht="14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</row>
    <row r="223" spans="1:29" ht="14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</row>
    <row r="224" spans="1:29" ht="14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</row>
    <row r="225" spans="1:29" ht="14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</row>
    <row r="226" spans="1:29" ht="14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</row>
    <row r="227" spans="1:29" ht="14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</row>
    <row r="228" spans="1:29" ht="14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</row>
    <row r="229" spans="1:29" ht="14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</row>
    <row r="230" spans="1:29" ht="14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</row>
    <row r="231" spans="1:29" ht="14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</row>
    <row r="232" spans="1:29" ht="14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</row>
    <row r="233" spans="1:29" ht="14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</row>
    <row r="234" spans="1:29" ht="14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</row>
    <row r="235" spans="1:29" ht="14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</row>
    <row r="236" spans="1:29" ht="14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</row>
    <row r="237" spans="1:29" ht="14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</row>
    <row r="238" spans="1:29" ht="14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</row>
    <row r="239" spans="1:29" ht="14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</row>
    <row r="240" spans="1:29" ht="14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</row>
    <row r="241" spans="1:29" ht="14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</row>
    <row r="242" spans="1:29" ht="14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</row>
    <row r="243" spans="1:29" ht="14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</row>
    <row r="244" spans="1:29" ht="14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</row>
    <row r="245" spans="1:29" ht="14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</row>
    <row r="246" spans="1:29" ht="14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</row>
    <row r="247" spans="1:29" ht="14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</row>
    <row r="248" spans="1:29" ht="14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</row>
    <row r="249" spans="1:29" ht="14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</row>
    <row r="250" spans="1:29" ht="14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</row>
    <row r="251" spans="1:29" ht="14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</row>
    <row r="252" spans="1:29" ht="14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</row>
    <row r="253" spans="1:29" ht="14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</row>
    <row r="254" spans="1:29" ht="14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</row>
    <row r="255" spans="1:29" ht="14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</row>
    <row r="256" spans="1:29" ht="14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</row>
    <row r="257" spans="1:29" ht="14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</row>
    <row r="258" spans="1:29" ht="14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</row>
    <row r="259" spans="1:29" ht="14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</row>
    <row r="260" spans="1:29" ht="14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</row>
    <row r="261" spans="1:29" ht="14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</row>
    <row r="262" spans="1:29" ht="14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</row>
    <row r="263" spans="1:29" ht="14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</row>
    <row r="264" spans="1:29" ht="14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</row>
    <row r="265" spans="1:29" ht="14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</row>
    <row r="266" spans="1:29" ht="14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</row>
    <row r="267" spans="1:29" ht="14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</row>
    <row r="268" spans="1:29" ht="14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</row>
    <row r="269" spans="1:29" ht="14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</row>
    <row r="270" spans="1:29" ht="14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</row>
    <row r="271" spans="1:29" ht="14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</row>
    <row r="272" spans="1:29" ht="14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</row>
    <row r="273" spans="1:29" ht="14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</row>
    <row r="274" spans="1:29" ht="14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</row>
    <row r="275" spans="1:29" ht="14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</row>
    <row r="276" spans="1:29" ht="14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</row>
    <row r="277" spans="1:29" ht="14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</row>
    <row r="278" spans="1:29" ht="14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</row>
    <row r="279" spans="1:29" ht="14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</row>
    <row r="280" spans="1:29" ht="14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</row>
    <row r="281" spans="1:29" ht="14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</row>
    <row r="282" spans="1:29" ht="14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</row>
    <row r="283" spans="1:29" ht="14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</row>
    <row r="284" spans="1:29" ht="14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</row>
    <row r="285" spans="1:29" ht="14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</row>
    <row r="286" spans="1:29" ht="14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</row>
    <row r="287" spans="1:29" ht="14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</row>
    <row r="288" spans="1:29" ht="14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</row>
    <row r="289" spans="1:29" ht="14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</row>
    <row r="290" spans="1:29" ht="14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</row>
    <row r="291" spans="1:29" ht="14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</row>
    <row r="292" spans="1:29" ht="14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</row>
    <row r="293" spans="1:29" ht="14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</row>
    <row r="294" spans="1:29" ht="14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</row>
    <row r="295" spans="1:29" ht="14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</row>
    <row r="296" spans="1:29" ht="14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</row>
    <row r="297" spans="1:29" ht="14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</row>
    <row r="298" spans="1:29" ht="14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</row>
    <row r="299" spans="1:29" ht="14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</row>
    <row r="300" spans="1:29" ht="14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</row>
    <row r="301" spans="1:29" ht="14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</row>
    <row r="302" spans="1:29" ht="14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</row>
    <row r="303" spans="1:29" ht="14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</row>
    <row r="304" spans="1:29" ht="14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</row>
    <row r="305" spans="1:29" ht="14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</row>
    <row r="306" spans="1:29" ht="14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</row>
    <row r="307" spans="1:29" ht="14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</row>
    <row r="308" spans="1:29" ht="14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</row>
    <row r="309" spans="1:29" ht="14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</row>
    <row r="310" spans="1:29" ht="14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</row>
    <row r="311" spans="1:29" ht="14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</row>
    <row r="312" spans="1:29" ht="14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</row>
    <row r="313" spans="1:29" ht="14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</row>
    <row r="314" spans="1:29" ht="14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</row>
    <row r="315" spans="1:29" ht="14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</row>
    <row r="316" spans="1:29" ht="14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</row>
    <row r="317" spans="1:29" ht="14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</row>
    <row r="318" spans="1:29" ht="14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</row>
    <row r="319" spans="1:29" ht="14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</row>
    <row r="320" spans="1:29" ht="14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</row>
    <row r="321" spans="1:29" ht="14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</row>
    <row r="322" spans="1:29" ht="14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</row>
    <row r="323" spans="1:29" ht="14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</row>
    <row r="324" spans="1:29" ht="14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</row>
    <row r="325" spans="1:29" ht="14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</row>
    <row r="326" spans="1:29" ht="14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</row>
    <row r="327" spans="1:29" ht="14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</row>
    <row r="328" spans="1:29" ht="14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</row>
    <row r="329" spans="1:29" ht="14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</row>
    <row r="330" spans="1:29" ht="14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</row>
    <row r="331" spans="1:29" ht="14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</row>
    <row r="332" spans="1:29" ht="14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</row>
    <row r="333" spans="1:29" ht="14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</row>
    <row r="334" spans="1:29" ht="14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</row>
    <row r="335" spans="1:29" ht="14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</row>
    <row r="336" spans="1:29" ht="14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</row>
    <row r="337" spans="1:29" ht="14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</row>
    <row r="338" spans="1:29" ht="14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</row>
    <row r="339" spans="1:29" ht="14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</row>
    <row r="340" spans="1:29" ht="14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</row>
    <row r="341" spans="1:29" ht="14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</row>
    <row r="342" spans="1:29" ht="14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</row>
    <row r="343" spans="1:29" ht="14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</row>
    <row r="344" spans="1:29" ht="14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</row>
    <row r="345" spans="1:29" ht="14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</row>
    <row r="346" spans="1:29" ht="14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</row>
    <row r="347" spans="1:29" ht="14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</row>
    <row r="348" spans="1:29" ht="14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</row>
    <row r="349" spans="1:29" ht="14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</row>
    <row r="350" spans="1:29" ht="14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</row>
    <row r="351" spans="1:29" ht="14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</row>
    <row r="352" spans="1:29" ht="14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</row>
    <row r="353" spans="1:29" ht="14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</row>
    <row r="354" spans="1:29" ht="14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</row>
    <row r="355" spans="1:29" ht="14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</row>
    <row r="356" spans="1:29" ht="14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</row>
    <row r="357" spans="1:29" ht="14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</row>
    <row r="358" spans="1:29" ht="14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</row>
    <row r="359" spans="1:29" ht="14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</row>
    <row r="360" spans="1:29" ht="14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</row>
    <row r="361" spans="1:29" ht="14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</row>
    <row r="362" spans="1:29" ht="14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</row>
    <row r="363" spans="1:29" ht="14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</row>
    <row r="364" spans="1:29" ht="14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</row>
    <row r="365" spans="1:29" ht="14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</row>
    <row r="366" spans="1:29" ht="14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</row>
    <row r="367" spans="1:29" ht="14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</row>
    <row r="368" spans="1:29" ht="14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</row>
    <row r="369" spans="1:29" ht="14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</row>
    <row r="370" spans="1:29" ht="14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</row>
    <row r="371" spans="1:29" ht="14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</row>
    <row r="372" spans="1:29" ht="14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</row>
    <row r="373" spans="1:29" ht="14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</row>
    <row r="374" spans="1:29" ht="14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</row>
    <row r="375" spans="1:29" ht="14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</row>
    <row r="376" spans="1:29" ht="14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</row>
    <row r="377" spans="1:29" ht="14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</row>
    <row r="378" spans="1:29" ht="14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</row>
    <row r="379" spans="1:29" ht="14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</row>
    <row r="380" spans="1:29" ht="14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</row>
    <row r="381" spans="1:29" ht="14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</row>
    <row r="382" spans="1:29" ht="14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</row>
    <row r="383" spans="1:29" ht="14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</row>
    <row r="384" spans="1:29" ht="14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</row>
    <row r="385" spans="1:29" ht="14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</row>
    <row r="386" spans="1:29" ht="14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</row>
    <row r="387" spans="1:29" ht="14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</row>
    <row r="388" spans="1:29" ht="14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</row>
    <row r="389" spans="1:29" ht="14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</row>
    <row r="390" spans="1:29" ht="14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</row>
    <row r="391" spans="1:29" ht="14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</row>
    <row r="392" spans="1:29" ht="14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</row>
    <row r="393" spans="1:29" ht="14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</row>
    <row r="394" spans="1:29" ht="14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</row>
    <row r="395" spans="1:29" ht="14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</row>
    <row r="396" spans="1:29" ht="14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</row>
    <row r="397" spans="1:29" ht="14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</row>
    <row r="398" spans="1:29" ht="14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</row>
    <row r="399" spans="1:29" ht="14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</row>
    <row r="400" spans="1:29" ht="14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</row>
    <row r="401" spans="1:29" ht="14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</row>
    <row r="402" spans="1:29" ht="14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</row>
    <row r="403" spans="1:29" ht="14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</row>
    <row r="404" spans="1:29" ht="14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</row>
    <row r="405" spans="1:29" ht="14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</row>
    <row r="406" spans="1:29" ht="14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</row>
    <row r="407" spans="1:29" ht="14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</row>
    <row r="408" spans="1:29" ht="14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</row>
    <row r="409" spans="1:29" ht="14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</row>
    <row r="410" spans="1:29" ht="14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</row>
    <row r="411" spans="1:29" ht="14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</row>
    <row r="412" spans="1:29" ht="14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</row>
    <row r="413" spans="1:29" ht="14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</row>
    <row r="414" spans="1:29" ht="14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</row>
    <row r="415" spans="1:29" ht="14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</row>
    <row r="416" spans="1:29" ht="14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</row>
    <row r="417" spans="1:29" ht="14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</row>
    <row r="418" spans="1:29" ht="14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</row>
    <row r="419" spans="1:29" ht="14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</row>
    <row r="420" spans="1:29" ht="14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</row>
    <row r="421" spans="1:29" ht="14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</row>
    <row r="422" spans="1:29" ht="14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</row>
    <row r="423" spans="1:29" ht="14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</row>
    <row r="424" spans="1:29" ht="14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</row>
    <row r="425" spans="1:29" ht="14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</row>
    <row r="426" spans="1:29" ht="14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</row>
    <row r="427" spans="1:29" ht="14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</row>
    <row r="428" spans="1:29" ht="14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</row>
    <row r="429" spans="1:29" ht="14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</row>
    <row r="430" spans="1:29" ht="14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</row>
    <row r="431" spans="1:29" ht="14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</row>
    <row r="432" spans="1:29" ht="14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</row>
    <row r="433" spans="1:29" ht="14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</row>
    <row r="434" spans="1:29" ht="14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</row>
    <row r="435" spans="1:29" ht="14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</row>
    <row r="436" spans="1:29" ht="14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</row>
    <row r="437" spans="1:29" ht="14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</row>
    <row r="438" spans="1:29" ht="14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</row>
    <row r="439" spans="1:29" ht="14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</row>
    <row r="440" spans="1:29" ht="14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</row>
    <row r="441" spans="1:29" ht="14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</row>
    <row r="442" spans="1:29" ht="14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</row>
    <row r="443" spans="1:29" ht="14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</row>
    <row r="444" spans="1:29" ht="14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</row>
    <row r="445" spans="1:29" ht="14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</row>
    <row r="446" spans="1:29" ht="14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</row>
    <row r="447" spans="1:29" ht="14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</row>
    <row r="448" spans="1:29" ht="14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</row>
    <row r="449" spans="1:29" ht="14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</row>
    <row r="450" spans="1:29" ht="14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</row>
    <row r="451" spans="1:29" ht="14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</row>
    <row r="452" spans="1:29" ht="14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</row>
    <row r="453" spans="1:29" ht="14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</row>
    <row r="454" spans="1:29" ht="14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</row>
    <row r="455" spans="1:29" ht="14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</row>
    <row r="456" spans="1:29" ht="14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</row>
    <row r="457" spans="1:29" ht="14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</row>
    <row r="458" spans="1:29" ht="14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</row>
    <row r="459" spans="1:29" ht="14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</row>
    <row r="460" spans="1:29" ht="14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</row>
    <row r="461" spans="1:29" ht="14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</row>
    <row r="462" spans="1:29" ht="14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</row>
    <row r="463" spans="1:29" ht="14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</row>
    <row r="464" spans="1:29" ht="14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</row>
    <row r="465" spans="1:29" ht="14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</row>
    <row r="466" spans="1:29" ht="14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</row>
    <row r="467" spans="1:29" ht="14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</row>
    <row r="468" spans="1:29" ht="14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</row>
    <row r="469" spans="1:29" ht="14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</row>
    <row r="470" spans="1:29" ht="14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</row>
    <row r="471" spans="1:29" ht="14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</row>
    <row r="472" spans="1:29" ht="14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</row>
    <row r="473" spans="1:29" ht="14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</row>
    <row r="474" spans="1:29" ht="14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</row>
    <row r="475" spans="1:29" ht="14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</row>
    <row r="476" spans="1:29" ht="14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</row>
    <row r="477" spans="1:29" ht="14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</row>
    <row r="478" spans="1:29" ht="14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</row>
    <row r="479" spans="1:29" ht="14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</row>
    <row r="480" spans="1:29" ht="14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</row>
    <row r="481" spans="1:29" ht="14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</row>
    <row r="482" spans="1:29" ht="14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</row>
    <row r="483" spans="1:29" ht="14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</row>
    <row r="484" spans="1:29" ht="14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</row>
    <row r="485" spans="1:29" ht="14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</row>
    <row r="486" spans="1:29" ht="14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</row>
    <row r="487" spans="1:29" ht="14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</row>
    <row r="488" spans="1:29" ht="14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</row>
    <row r="489" spans="1:29" ht="14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</row>
    <row r="490" spans="1:29" ht="14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</row>
    <row r="491" spans="1:29" ht="14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</row>
    <row r="492" spans="1:29" ht="14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</row>
    <row r="493" spans="1:29" ht="14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</row>
    <row r="494" spans="1:29" ht="14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</row>
    <row r="495" spans="1:29" ht="14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</row>
    <row r="496" spans="1:29" ht="14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</row>
    <row r="497" spans="1:29" ht="14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</row>
    <row r="498" spans="1:29" ht="14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</row>
    <row r="499" spans="1:29" ht="14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</row>
    <row r="500" spans="1:29" ht="14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</row>
    <row r="501" spans="1:29" ht="14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</row>
    <row r="502" spans="1:29" ht="14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</row>
    <row r="503" spans="1:29" ht="14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</row>
    <row r="504" spans="1:29" ht="14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</row>
    <row r="505" spans="1:29" ht="14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</row>
    <row r="506" spans="1:29" ht="14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</row>
    <row r="507" spans="1:29" ht="14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</row>
    <row r="508" spans="1:29" ht="14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</row>
    <row r="509" spans="1:29" ht="14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</row>
    <row r="510" spans="1:29" ht="14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</row>
    <row r="511" spans="1:29" ht="14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</row>
    <row r="512" spans="1:29" ht="14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</row>
    <row r="513" spans="1:29" ht="14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</row>
    <row r="514" spans="1:29" ht="14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</row>
    <row r="515" spans="1:29" ht="14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</row>
    <row r="516" spans="1:29" ht="14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</row>
    <row r="517" spans="1:29" ht="14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</row>
    <row r="518" spans="1:29" ht="14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</row>
    <row r="519" spans="1:29" ht="14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</row>
    <row r="520" spans="1:29" ht="14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</row>
    <row r="521" spans="1:29" ht="14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</row>
    <row r="522" spans="1:29" ht="14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</row>
    <row r="523" spans="1:29" ht="14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</row>
    <row r="524" spans="1:29" ht="14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</row>
    <row r="525" spans="1:29" ht="14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</row>
    <row r="526" spans="1:29" ht="14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</row>
    <row r="527" spans="1:29" ht="14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</row>
    <row r="528" spans="1:29" ht="14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</row>
    <row r="529" spans="1:29" ht="14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</row>
    <row r="530" spans="1:29" ht="14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</row>
    <row r="531" spans="1:29" ht="14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</row>
    <row r="532" spans="1:29" ht="14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</row>
    <row r="533" spans="1:29" ht="14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</row>
    <row r="534" spans="1:29" ht="14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</row>
    <row r="535" spans="1:29" ht="14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</row>
    <row r="536" spans="1:29" ht="14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</row>
    <row r="537" spans="1:29" ht="14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</row>
    <row r="538" spans="1:29" ht="14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</row>
    <row r="539" spans="1:29" ht="14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</row>
    <row r="540" spans="1:29" ht="14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</row>
    <row r="541" spans="1:29" ht="14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</row>
    <row r="542" spans="1:29" ht="14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</row>
    <row r="543" spans="1:29" ht="14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</row>
    <row r="544" spans="1:29" ht="14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</row>
    <row r="545" spans="1:29" ht="14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</row>
    <row r="546" spans="1:29" ht="14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</row>
    <row r="547" spans="1:29" ht="14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</row>
    <row r="548" spans="1:29" ht="14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</row>
    <row r="549" spans="1:29" ht="14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</row>
    <row r="550" spans="1:29" ht="14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</row>
    <row r="551" spans="1:29" ht="14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</row>
    <row r="552" spans="1:29" ht="14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</row>
    <row r="553" spans="1:29" ht="14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</row>
    <row r="554" spans="1:29" ht="14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</row>
    <row r="555" spans="1:29" ht="14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</row>
    <row r="556" spans="1:29" ht="14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</row>
    <row r="557" spans="1:29" ht="14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</row>
    <row r="558" spans="1:29" ht="14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</row>
    <row r="559" spans="1:29" ht="14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</row>
    <row r="560" spans="1:29" ht="14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</row>
    <row r="561" spans="1:29" ht="14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</row>
    <row r="562" spans="1:29" ht="14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</row>
    <row r="563" spans="1:29" ht="14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</row>
    <row r="564" spans="1:29" ht="14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</row>
    <row r="565" spans="1:29" ht="14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</row>
    <row r="566" spans="1:29" ht="14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</row>
    <row r="567" spans="1:29" ht="14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</row>
    <row r="568" spans="1:29" ht="14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</row>
    <row r="569" spans="1:29" ht="14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</row>
    <row r="570" spans="1:29" ht="14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</row>
    <row r="571" spans="1:29" ht="14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</row>
    <row r="572" spans="1:29" ht="14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</row>
    <row r="573" spans="1:29" ht="14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</row>
    <row r="574" spans="1:29" ht="14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</row>
    <row r="575" spans="1:29" ht="14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</row>
    <row r="576" spans="1:29" ht="14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</row>
    <row r="577" spans="1:29" ht="14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</row>
    <row r="578" spans="1:29" ht="14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</row>
    <row r="579" spans="1:29" ht="14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</row>
    <row r="580" spans="1:29" ht="14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</row>
    <row r="581" spans="1:29" ht="14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</row>
    <row r="582" spans="1:29" ht="14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</row>
    <row r="583" spans="1:29" ht="14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</row>
    <row r="584" spans="1:29" ht="14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</row>
    <row r="585" spans="1:29" ht="14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</row>
    <row r="586" spans="1:29" ht="14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</row>
    <row r="587" spans="1:29" ht="14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</row>
    <row r="588" spans="1:29" ht="14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</row>
    <row r="589" spans="1:29" ht="14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</row>
    <row r="590" spans="1:29" ht="14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</row>
    <row r="591" spans="1:29" ht="14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</row>
    <row r="592" spans="1:29" ht="14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</row>
    <row r="593" spans="1:29" ht="14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</row>
    <row r="594" spans="1:29" ht="14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</row>
    <row r="595" spans="1:29" ht="14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</row>
    <row r="596" spans="1:29" ht="14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</row>
    <row r="597" spans="1:29" ht="14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</row>
    <row r="598" spans="1:29" ht="14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</row>
    <row r="599" spans="1:29" ht="14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</row>
    <row r="600" spans="1:29" ht="14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</row>
    <row r="601" spans="1:29" ht="14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</row>
    <row r="602" spans="1:29" ht="14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</row>
    <row r="603" spans="1:29" ht="14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</row>
    <row r="604" spans="1:29" ht="14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</row>
    <row r="605" spans="1:29" ht="14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</row>
    <row r="606" spans="1:29" ht="14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</row>
    <row r="607" spans="1:29" ht="14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</row>
    <row r="608" spans="1:29" ht="14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</row>
    <row r="609" spans="1:29" ht="14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</row>
    <row r="610" spans="1:29" ht="14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</row>
    <row r="611" spans="1:29" ht="14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</row>
    <row r="612" spans="1:29" ht="14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</row>
    <row r="613" spans="1:29" ht="14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</row>
    <row r="614" spans="1:29" ht="14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</row>
    <row r="615" spans="1:29" ht="14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</row>
    <row r="616" spans="1:29" ht="14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</row>
    <row r="617" spans="1:29" ht="14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</row>
    <row r="618" spans="1:29" ht="14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</row>
    <row r="619" spans="1:29" ht="14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</row>
    <row r="620" spans="1:29" ht="14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</row>
    <row r="621" spans="1:29" ht="14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</row>
    <row r="622" spans="1:29" ht="14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</row>
    <row r="623" spans="1:29" ht="14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</row>
    <row r="624" spans="1:29" ht="14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</row>
    <row r="625" spans="1:29" ht="14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</row>
    <row r="626" spans="1:29" ht="14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</row>
    <row r="627" spans="1:29" ht="14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</row>
    <row r="628" spans="1:29" ht="14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</row>
    <row r="629" spans="1:29" ht="14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</row>
    <row r="630" spans="1:29" ht="14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</row>
    <row r="631" spans="1:29" ht="14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</row>
    <row r="632" spans="1:29" ht="14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</row>
    <row r="633" spans="1:29" ht="14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</row>
    <row r="634" spans="1:29" ht="14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</row>
    <row r="635" spans="1:29" ht="14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</row>
    <row r="636" spans="1:29" ht="14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</row>
    <row r="637" spans="1:29" ht="14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</row>
    <row r="638" spans="1:29" ht="14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</row>
    <row r="639" spans="1:29" ht="14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</row>
    <row r="640" spans="1:29" ht="14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</row>
    <row r="641" spans="1:29" ht="14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</row>
    <row r="642" spans="1:29" ht="14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</row>
    <row r="643" spans="1:29" ht="14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</row>
    <row r="644" spans="1:29" ht="14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</row>
    <row r="645" spans="1:29" ht="14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</row>
    <row r="646" spans="1:29" ht="14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</row>
    <row r="647" spans="1:29" ht="14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</row>
    <row r="648" spans="1:29" ht="14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</row>
    <row r="649" spans="1:29" ht="14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</row>
    <row r="650" spans="1:29" ht="14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</row>
    <row r="651" spans="1:29" ht="14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</row>
    <row r="652" spans="1:29" ht="14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</row>
    <row r="653" spans="1:29" ht="14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</row>
    <row r="654" spans="1:29" ht="14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</row>
    <row r="655" spans="1:29" ht="14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</row>
    <row r="656" spans="1:29" ht="14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</row>
    <row r="657" spans="1:29" ht="14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</row>
    <row r="658" spans="1:29" ht="14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</row>
    <row r="659" spans="1:29" ht="14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</row>
    <row r="660" spans="1:29" ht="14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</row>
    <row r="661" spans="1:29" ht="14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</row>
    <row r="662" spans="1:29" ht="14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</row>
    <row r="663" spans="1:29" ht="14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</row>
    <row r="664" spans="1:29" ht="14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</row>
    <row r="665" spans="1:29" ht="14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</row>
    <row r="666" spans="1:29" ht="14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</row>
    <row r="667" spans="1:29" ht="14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</row>
    <row r="668" spans="1:29" ht="14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</row>
    <row r="669" spans="1:29" ht="14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</row>
    <row r="670" spans="1:29" ht="14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</row>
    <row r="671" spans="1:29" ht="14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</row>
    <row r="672" spans="1:29" ht="14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</row>
    <row r="673" spans="1:29" ht="14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</row>
    <row r="674" spans="1:29" ht="14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</row>
    <row r="675" spans="1:29" ht="14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</row>
    <row r="676" spans="1:29" ht="14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</row>
    <row r="677" spans="1:29" ht="14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</row>
    <row r="678" spans="1:29" ht="14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</row>
    <row r="679" spans="1:29" ht="14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</row>
    <row r="680" spans="1:29" ht="14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</row>
    <row r="681" spans="1:29" ht="14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</row>
    <row r="682" spans="1:29" ht="14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</row>
    <row r="683" spans="1:29" ht="14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</row>
    <row r="684" spans="1:29" ht="14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</row>
    <row r="685" spans="1:29" ht="14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</row>
    <row r="686" spans="1:29" ht="14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</row>
    <row r="687" spans="1:29" ht="14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</row>
    <row r="688" spans="1:29" ht="14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</row>
    <row r="689" spans="1:29" ht="14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</row>
    <row r="690" spans="1:29" ht="14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</row>
    <row r="691" spans="1:29" ht="14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</row>
    <row r="692" spans="1:29" ht="14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</row>
    <row r="693" spans="1:29" ht="14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</row>
    <row r="694" spans="1:29" ht="14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</row>
    <row r="695" spans="1:29" ht="14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</row>
    <row r="696" spans="1:29" ht="14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</row>
    <row r="697" spans="1:29" ht="14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</row>
    <row r="698" spans="1:29" ht="14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</row>
    <row r="699" spans="1:29" ht="14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</row>
    <row r="700" spans="1:29" ht="14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</row>
    <row r="701" spans="1:29" ht="14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</row>
    <row r="702" spans="1:29" ht="14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</row>
    <row r="703" spans="1:29" ht="14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</row>
    <row r="704" spans="1:29" ht="14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</row>
    <row r="705" spans="1:29" ht="14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</row>
    <row r="706" spans="1:29" ht="14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</row>
    <row r="707" spans="1:29" ht="14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</row>
    <row r="708" spans="1:29" ht="14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</row>
    <row r="709" spans="1:29" ht="14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</row>
    <row r="710" spans="1:29" ht="14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</row>
    <row r="711" spans="1:29" ht="14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</row>
    <row r="712" spans="1:29" ht="14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</row>
    <row r="713" spans="1:29" ht="14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</row>
    <row r="714" spans="1:29" ht="14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</row>
    <row r="715" spans="1:29" ht="14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</row>
    <row r="716" spans="1:29" ht="14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</row>
    <row r="717" spans="1:29" ht="14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</row>
    <row r="718" spans="1:29" ht="14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</row>
    <row r="719" spans="1:29" ht="14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</row>
    <row r="720" spans="1:29" ht="14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</row>
    <row r="721" spans="1:29" ht="14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</row>
    <row r="722" spans="1:29" ht="14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</row>
    <row r="723" spans="1:29" ht="14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</row>
    <row r="724" spans="1:29" ht="14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</row>
    <row r="725" spans="1:29" ht="14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</row>
    <row r="726" spans="1:29" ht="14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</row>
    <row r="727" spans="1:29" ht="14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</row>
    <row r="728" spans="1:29" ht="14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</row>
    <row r="729" spans="1:29" ht="14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</row>
    <row r="730" spans="1:29" ht="14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</row>
    <row r="731" spans="1:29" ht="14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</row>
    <row r="732" spans="1:29" ht="14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</row>
    <row r="733" spans="1:29" ht="14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</row>
    <row r="734" spans="1:29" ht="14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</row>
    <row r="735" spans="1:29" ht="14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</row>
    <row r="736" spans="1:29" ht="14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</row>
    <row r="737" spans="1:29" ht="14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</row>
    <row r="738" spans="1:29" ht="14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</row>
    <row r="739" spans="1:29" ht="14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</row>
    <row r="740" spans="1:29" ht="14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</row>
    <row r="741" spans="1:29" ht="14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</row>
    <row r="742" spans="1:29" ht="14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</row>
    <row r="743" spans="1:29" ht="14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</row>
    <row r="744" spans="1:29" ht="14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</row>
    <row r="745" spans="1:29" ht="14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</row>
    <row r="746" spans="1:29" ht="14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</row>
    <row r="747" spans="1:29" ht="14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</row>
    <row r="748" spans="1:29" ht="14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</row>
    <row r="749" spans="1:29" ht="14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</row>
    <row r="750" spans="1:29" ht="14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</row>
    <row r="751" spans="1:29" ht="14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</row>
    <row r="752" spans="1:29" ht="14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</row>
    <row r="753" spans="1:29" ht="14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</row>
    <row r="754" spans="1:29" ht="14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</row>
    <row r="755" spans="1:29" ht="14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</row>
    <row r="756" spans="1:29" ht="14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</row>
    <row r="757" spans="1:29" ht="14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</row>
    <row r="758" spans="1:29" ht="14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</row>
    <row r="759" spans="1:29" ht="14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</row>
    <row r="760" spans="1:29" ht="14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</row>
    <row r="761" spans="1:29" ht="14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</row>
    <row r="762" spans="1:29" ht="14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</row>
    <row r="763" spans="1:29" ht="14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</row>
    <row r="764" spans="1:29" ht="14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</row>
    <row r="765" spans="1:29" ht="14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</row>
    <row r="766" spans="1:29" ht="14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</row>
    <row r="767" spans="1:29" ht="14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</row>
    <row r="768" spans="1:29" ht="14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</row>
    <row r="769" spans="1:29" ht="14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</row>
    <row r="770" spans="1:29" ht="14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</row>
    <row r="771" spans="1:29" ht="14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</row>
    <row r="772" spans="1:29" ht="14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</row>
    <row r="773" spans="1:29" ht="14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</row>
    <row r="774" spans="1:29" ht="14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</row>
    <row r="775" spans="1:29" ht="14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</row>
    <row r="776" spans="1:29" ht="14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</row>
    <row r="777" spans="1:29" ht="14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</row>
    <row r="778" spans="1:29" ht="14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</row>
    <row r="779" spans="1:29" ht="14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</row>
    <row r="780" spans="1:29" ht="14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</row>
    <row r="781" spans="1:29" ht="14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</row>
    <row r="782" spans="1:29" ht="14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</row>
    <row r="783" spans="1:29" ht="14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</row>
    <row r="784" spans="1:29" ht="14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</row>
    <row r="785" spans="1:29" ht="14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</row>
    <row r="786" spans="1:29" ht="14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</row>
    <row r="787" spans="1:29" ht="14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</row>
    <row r="788" spans="1:29" ht="14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</row>
    <row r="789" spans="1:29" ht="14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</row>
    <row r="790" spans="1:29" ht="14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</row>
    <row r="791" spans="1:29" ht="14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</row>
    <row r="792" spans="1:29" ht="14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</row>
    <row r="793" spans="1:29" ht="14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</row>
    <row r="794" spans="1:29" ht="14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</row>
    <row r="795" spans="1:29" ht="14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</row>
    <row r="796" spans="1:29" ht="14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</row>
    <row r="797" spans="1:29" ht="14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</row>
    <row r="798" spans="1:29" ht="14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</row>
    <row r="799" spans="1:29" ht="14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</row>
    <row r="800" spans="1:29" ht="14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</row>
    <row r="801" spans="1:29" ht="14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</row>
    <row r="802" spans="1:29" ht="14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</row>
    <row r="803" spans="1:29" ht="14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</row>
    <row r="804" spans="1:29" ht="14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</row>
    <row r="805" spans="1:29" ht="14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</row>
    <row r="806" spans="1:29" ht="14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</row>
    <row r="807" spans="1:29" ht="14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</row>
    <row r="808" spans="1:29" ht="14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</row>
    <row r="809" spans="1:29" ht="14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</row>
    <row r="810" spans="1:29" ht="14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</row>
    <row r="811" spans="1:29" ht="14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</row>
    <row r="812" spans="1:29" ht="14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</row>
    <row r="813" spans="1:29" ht="14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</row>
    <row r="814" spans="1:29" ht="14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</row>
    <row r="815" spans="1:29" ht="14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</row>
    <row r="816" spans="1:29" ht="14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</row>
    <row r="817" spans="1:29" ht="14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</row>
    <row r="818" spans="1:29" ht="14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</row>
    <row r="819" spans="1:29" ht="14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</row>
    <row r="820" spans="1:29" ht="14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</row>
    <row r="821" spans="1:29" ht="14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</row>
    <row r="822" spans="1:29" ht="14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</row>
    <row r="823" spans="1:29" ht="14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</row>
    <row r="824" spans="1:29" ht="14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</row>
    <row r="825" spans="1:29" ht="14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</row>
    <row r="826" spans="1:29" ht="14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</row>
    <row r="827" spans="1:29" ht="14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</row>
    <row r="828" spans="1:29" ht="14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</row>
    <row r="829" spans="1:29" ht="14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</row>
    <row r="830" spans="1:29" ht="14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</row>
    <row r="831" spans="1:29" ht="14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</row>
    <row r="832" spans="1:29" ht="14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</row>
    <row r="833" spans="1:29" ht="14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</row>
    <row r="834" spans="1:29" ht="14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</row>
    <row r="835" spans="1:29" ht="14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</row>
    <row r="836" spans="1:29" ht="14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</row>
    <row r="837" spans="1:29" ht="14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</row>
    <row r="838" spans="1:29" ht="14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</row>
    <row r="839" spans="1:29" ht="14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</row>
    <row r="840" spans="1:29" ht="14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</row>
    <row r="841" spans="1:29" ht="14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</row>
    <row r="842" spans="1:29" ht="14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</row>
    <row r="843" spans="1:29" ht="14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</row>
    <row r="844" spans="1:29" ht="14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</row>
    <row r="845" spans="1:29" ht="14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</row>
    <row r="846" spans="1:29" ht="14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</row>
    <row r="847" spans="1:29" ht="14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</row>
    <row r="848" spans="1:29" ht="14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</row>
    <row r="849" spans="1:29" ht="14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</row>
    <row r="850" spans="1:29" ht="14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</row>
    <row r="851" spans="1:29" ht="14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</row>
    <row r="852" spans="1:29" ht="14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</row>
    <row r="853" spans="1:29" ht="14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</row>
    <row r="854" spans="1:29" ht="14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</row>
    <row r="855" spans="1:29" ht="14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</row>
    <row r="856" spans="1:29" ht="14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</row>
    <row r="857" spans="1:29" ht="14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</row>
    <row r="858" spans="1:29" ht="14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</row>
    <row r="859" spans="1:29" ht="14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</row>
    <row r="860" spans="1:29" ht="14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</row>
    <row r="861" spans="1:29" ht="14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</row>
    <row r="862" spans="1:29" ht="14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</row>
    <row r="863" spans="1:29" ht="14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</row>
    <row r="864" spans="1:29" ht="14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</row>
    <row r="865" spans="1:29" ht="14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</row>
    <row r="866" spans="1:29" ht="14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</row>
    <row r="867" spans="1:29" ht="14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</row>
    <row r="868" spans="1:29" ht="14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</row>
    <row r="869" spans="1:29" ht="14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</row>
    <row r="870" spans="1:29" ht="14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</row>
    <row r="871" spans="1:29" ht="14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</row>
    <row r="872" spans="1:29" ht="14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</row>
    <row r="873" spans="1:29" ht="14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</row>
    <row r="874" spans="1:29" ht="14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</row>
    <row r="875" spans="1:29" ht="14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</row>
    <row r="876" spans="1:29" ht="14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</row>
    <row r="877" spans="1:29" ht="14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</row>
    <row r="878" spans="1:29" ht="14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</row>
    <row r="879" spans="1:29" ht="14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</row>
    <row r="880" spans="1:29" ht="14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</row>
    <row r="881" spans="1:29" ht="14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</row>
    <row r="882" spans="1:29" ht="14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</row>
    <row r="883" spans="1:29" ht="14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</row>
    <row r="884" spans="1:29" ht="14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</row>
    <row r="885" spans="1:29" ht="14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</row>
    <row r="886" spans="1:29" ht="14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</row>
    <row r="887" spans="1:29" ht="14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</row>
    <row r="888" spans="1:29" ht="14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</row>
    <row r="889" spans="1:29" ht="14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</row>
    <row r="890" spans="1:29" ht="14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</row>
    <row r="891" spans="1:29" ht="14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</row>
    <row r="892" spans="1:29" ht="14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</row>
    <row r="893" spans="1:29" ht="14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</row>
    <row r="894" spans="1:29" ht="14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</row>
    <row r="895" spans="1:29" ht="14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</row>
    <row r="896" spans="1:29" ht="14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</row>
    <row r="897" spans="1:29" ht="14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</row>
    <row r="898" spans="1:29" ht="14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</row>
    <row r="899" spans="1:29" ht="14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</row>
    <row r="900" spans="1:29" ht="14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</row>
    <row r="901" spans="1:29" ht="14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</row>
    <row r="902" spans="1:29" ht="14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</row>
    <row r="903" spans="1:29" ht="14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</row>
    <row r="904" spans="1:29" ht="14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</row>
    <row r="905" spans="1:29" ht="14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</row>
    <row r="906" spans="1:29" ht="14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</row>
    <row r="907" spans="1:29" ht="14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</row>
    <row r="908" spans="1:29" ht="14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</row>
    <row r="909" spans="1:29" ht="14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</row>
    <row r="910" spans="1:29" ht="14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</row>
    <row r="911" spans="1:29" ht="14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</row>
    <row r="912" spans="1:29" ht="14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</row>
    <row r="913" spans="1:29" ht="14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</row>
    <row r="914" spans="1:29" ht="14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</row>
    <row r="915" spans="1:29" ht="14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</row>
    <row r="916" spans="1:29" ht="14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</row>
    <row r="917" spans="1:29" ht="14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</row>
    <row r="918" spans="1:29" ht="14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</row>
    <row r="919" spans="1:29" ht="14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</row>
    <row r="920" spans="1:29" ht="14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</row>
    <row r="921" spans="1:29" ht="14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</row>
    <row r="922" spans="1:29" ht="14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</row>
    <row r="923" spans="1:29" ht="14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</row>
    <row r="924" spans="1:29" ht="14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</row>
    <row r="925" spans="1:29" ht="14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</row>
    <row r="926" spans="1:29" ht="14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</row>
    <row r="927" spans="1:29" ht="14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</row>
    <row r="928" spans="1:29" ht="14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</row>
    <row r="929" spans="1:29" ht="14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</row>
    <row r="930" spans="1:29" ht="14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</row>
    <row r="931" spans="1:29" ht="14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</row>
    <row r="932" spans="1:29" ht="14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</row>
    <row r="933" spans="1:29" ht="14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</row>
    <row r="934" spans="1:29" ht="14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</row>
    <row r="935" spans="1:29" ht="14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</row>
    <row r="936" spans="1:29" ht="14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</row>
    <row r="937" spans="1:29" ht="14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</row>
    <row r="938" spans="1:29" ht="14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</row>
    <row r="939" spans="1:29" ht="14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</row>
    <row r="940" spans="1:29" ht="14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</row>
    <row r="941" spans="1:29" ht="14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</row>
    <row r="942" spans="1:29" ht="14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</row>
    <row r="943" spans="1:29" ht="14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</row>
    <row r="944" spans="1:29" ht="14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</row>
    <row r="945" spans="1:29" ht="14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</row>
    <row r="946" spans="1:29" ht="14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</row>
    <row r="947" spans="1:29" ht="14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</row>
    <row r="948" spans="1:29" ht="14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</row>
    <row r="949" spans="1:29" ht="14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</row>
    <row r="950" spans="1:29" ht="14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</row>
    <row r="951" spans="1:29" ht="14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</row>
    <row r="952" spans="1:29" ht="14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</row>
    <row r="953" spans="1:29" ht="14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</row>
    <row r="954" spans="1:29" ht="14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</row>
    <row r="955" spans="1:29" ht="14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</row>
    <row r="956" spans="1:29" ht="14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</row>
    <row r="957" spans="1:29" ht="14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</row>
    <row r="958" spans="1:29" ht="14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</row>
    <row r="959" spans="1:29" ht="14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</row>
    <row r="960" spans="1:29" ht="14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</row>
    <row r="961" spans="1:29" ht="14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</row>
    <row r="962" spans="1:29" ht="14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</row>
    <row r="963" spans="1:29" ht="14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</row>
    <row r="964" spans="1:29" ht="14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</row>
    <row r="965" spans="1:29" ht="14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</row>
    <row r="966" spans="1:29" ht="14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</row>
    <row r="967" spans="1:29" ht="14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</row>
    <row r="968" spans="1:29" ht="14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</row>
    <row r="969" spans="1:29" ht="14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</row>
    <row r="970" spans="1:29" ht="14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</row>
    <row r="971" spans="1:29" ht="14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</row>
    <row r="972" spans="1:29" ht="14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</row>
    <row r="973" spans="1:29" ht="14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</row>
    <row r="974" spans="1:29" ht="14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</row>
    <row r="975" spans="1:29" ht="14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</row>
    <row r="976" spans="1:29" ht="14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</row>
    <row r="977" spans="1:29" ht="14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</row>
    <row r="978" spans="1:29" ht="14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</row>
    <row r="979" spans="1:29" ht="14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</row>
    <row r="980" spans="1:29" ht="14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</row>
    <row r="981" spans="1:29" ht="14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</row>
    <row r="982" spans="1:29" ht="14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</row>
    <row r="983" spans="1:29" ht="14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</row>
    <row r="984" spans="1:29" ht="14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</row>
    <row r="985" spans="1:29" ht="14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</row>
    <row r="986" spans="1:29" ht="14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</row>
    <row r="987" spans="1:29" ht="14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</row>
    <row r="988" spans="1:29" ht="14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</row>
    <row r="989" spans="1:29" ht="14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</row>
    <row r="990" spans="1:29" ht="14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</row>
    <row r="991" spans="1:29" ht="14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</row>
    <row r="992" spans="1:29" ht="14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</row>
    <row r="993" spans="1:29" ht="14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</row>
    <row r="994" spans="1:29" ht="14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</row>
    <row r="995" spans="1:29" ht="14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</row>
    <row r="996" spans="1:29" ht="14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</row>
    <row r="997" spans="1:29" ht="14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</row>
    <row r="998" spans="1:29" ht="14.2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</row>
    <row r="999" spans="1:29" ht="14.25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</row>
    <row r="1000" spans="1:29" ht="14.25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</row>
    <row r="1001" spans="1:29" ht="14.25">
      <c r="A1001" s="69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</row>
  </sheetData>
  <mergeCells count="15">
    <mergeCell ref="A1:M1"/>
    <mergeCell ref="E2:F2"/>
    <mergeCell ref="A2:A3"/>
    <mergeCell ref="B2:B3"/>
    <mergeCell ref="C2:C3"/>
    <mergeCell ref="D2:D3"/>
    <mergeCell ref="G2:G3"/>
    <mergeCell ref="H2:H3"/>
    <mergeCell ref="M2:M3"/>
    <mergeCell ref="Q2:Q3"/>
    <mergeCell ref="M15:M16"/>
    <mergeCell ref="N15:N16"/>
    <mergeCell ref="O15:O16"/>
    <mergeCell ref="P2:P3"/>
    <mergeCell ref="P15:P16"/>
  </mergeCells>
  <dataValidations count="2">
    <dataValidation type="list" allowBlank="1" showErrorMessage="1" sqref="Q4:Q14" xr:uid="{00000000-0002-0000-0200-000000000000}">
      <formula1>"Pending,Sent,Complate,1st notification,2nd notification,LGP pay for guest"</formula1>
    </dataValidation>
    <dataValidation type="list" allowBlank="1" showErrorMessage="1" sqref="Q15:Q23" xr:uid="{00000000-0002-0000-0200-000001000000}">
      <formula1>"PENDING,SEND,PAID,IN NOTED,CC LAYAN VERDE,EXTEND STAY"</formula1>
    </dataValidation>
  </dataValidations>
  <hyperlinks>
    <hyperlink ref="D4" r:id="rId1" xr:uid="{00000000-0004-0000-0200-000000000000}"/>
  </hyperlinks>
  <pageMargins left="0.7" right="0.7" top="0.75" bottom="0.75" header="0.3" footer="0.3"/>
  <pageSetup paperSize="9" orientation="portrait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S996"/>
  <sheetViews>
    <sheetView workbookViewId="0">
      <selection sqref="A1:D1"/>
    </sheetView>
  </sheetViews>
  <sheetFormatPr defaultColWidth="12.5703125" defaultRowHeight="15.75" customHeight="1"/>
  <cols>
    <col min="4" max="4" width="50.42578125" customWidth="1"/>
    <col min="5" max="5" width="46.42578125" customWidth="1"/>
    <col min="9" max="14" width="12.5703125" hidden="1"/>
    <col min="16" max="16" width="22.42578125" customWidth="1"/>
  </cols>
  <sheetData>
    <row r="1" spans="1:19" ht="15.75" customHeight="1">
      <c r="A1" s="1012" t="s">
        <v>119</v>
      </c>
      <c r="B1" s="993"/>
      <c r="C1" s="993"/>
      <c r="D1" s="993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ht="15.75" customHeight="1">
      <c r="A2" s="1013" t="s">
        <v>120</v>
      </c>
      <c r="B2" s="101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69"/>
      <c r="S2" s="69"/>
    </row>
    <row r="3" spans="1:19" ht="15.75" customHeight="1">
      <c r="A3" s="1018" t="s">
        <v>1</v>
      </c>
      <c r="B3" s="1020" t="s">
        <v>76</v>
      </c>
      <c r="C3" s="1020" t="s">
        <v>121</v>
      </c>
      <c r="D3" s="1020" t="s">
        <v>77</v>
      </c>
      <c r="E3" s="1020" t="s">
        <v>78</v>
      </c>
      <c r="F3" s="1015" t="s">
        <v>79</v>
      </c>
      <c r="G3" s="1009"/>
      <c r="H3" s="1011" t="s">
        <v>80</v>
      </c>
      <c r="I3" s="1016" t="s">
        <v>82</v>
      </c>
      <c r="J3" s="1009"/>
      <c r="K3" s="1017" t="s">
        <v>83</v>
      </c>
      <c r="L3" s="1009"/>
      <c r="M3" s="1008" t="s">
        <v>122</v>
      </c>
      <c r="N3" s="859" t="s">
        <v>123</v>
      </c>
      <c r="O3" s="1008" t="s">
        <v>84</v>
      </c>
      <c r="P3" s="1010" t="s">
        <v>124</v>
      </c>
      <c r="Q3" s="1011" t="s">
        <v>125</v>
      </c>
      <c r="R3" s="69"/>
      <c r="S3" s="69"/>
    </row>
    <row r="4" spans="1:19" ht="15.75" customHeight="1">
      <c r="A4" s="1019"/>
      <c r="B4" s="1009"/>
      <c r="C4" s="1009"/>
      <c r="D4" s="1009"/>
      <c r="E4" s="1009"/>
      <c r="F4" s="844" t="s">
        <v>88</v>
      </c>
      <c r="G4" s="844" t="s">
        <v>89</v>
      </c>
      <c r="H4" s="1009"/>
      <c r="I4" s="860" t="s">
        <v>90</v>
      </c>
      <c r="J4" s="860">
        <v>89</v>
      </c>
      <c r="K4" s="861" t="s">
        <v>90</v>
      </c>
      <c r="L4" s="861">
        <v>8</v>
      </c>
      <c r="M4" s="1009"/>
      <c r="N4" s="862">
        <v>7.0000000000000007E-2</v>
      </c>
      <c r="O4" s="1009"/>
      <c r="P4" s="1009"/>
      <c r="Q4" s="1009"/>
      <c r="R4" s="69"/>
      <c r="S4" s="69"/>
    </row>
    <row r="5" spans="1:19" ht="15.75" customHeight="1">
      <c r="A5" s="845">
        <v>1</v>
      </c>
      <c r="B5" s="846" t="s">
        <v>8</v>
      </c>
      <c r="C5" s="847" t="s">
        <v>126</v>
      </c>
      <c r="D5" s="848" t="s">
        <v>105</v>
      </c>
      <c r="E5" s="849" t="s">
        <v>106</v>
      </c>
      <c r="F5" s="850">
        <v>45413</v>
      </c>
      <c r="G5" s="850">
        <v>45443</v>
      </c>
      <c r="H5" s="851">
        <f t="shared" ref="H5:H6" si="0">DATEDIF(F5,G5,"d")</f>
        <v>30</v>
      </c>
      <c r="I5" s="863">
        <v>4</v>
      </c>
      <c r="J5" s="864">
        <f t="shared" ref="J5:J20" si="1">89*I5</f>
        <v>356</v>
      </c>
      <c r="K5" s="847">
        <v>74.47</v>
      </c>
      <c r="L5" s="865">
        <f t="shared" ref="L5:L20" si="2">8*K5</f>
        <v>595.76</v>
      </c>
      <c r="M5" s="866">
        <f t="shared" ref="M5:M20" si="3">J5+L5</f>
        <v>951.76</v>
      </c>
      <c r="N5" s="866">
        <f t="shared" ref="N5:N20" si="4">M5*7%</f>
        <v>66.623200000000011</v>
      </c>
      <c r="O5" s="867">
        <f t="shared" ref="O5:O20" si="5">M5+N5</f>
        <v>1018.3832</v>
      </c>
      <c r="P5" s="851" t="s">
        <v>127</v>
      </c>
      <c r="Q5" s="836">
        <v>45485</v>
      </c>
      <c r="R5" s="873" t="s">
        <v>128</v>
      </c>
      <c r="S5" s="69"/>
    </row>
    <row r="6" spans="1:19" ht="15.75" customHeight="1">
      <c r="A6" s="845">
        <v>2</v>
      </c>
      <c r="B6" s="846" t="s">
        <v>129</v>
      </c>
      <c r="C6" s="847" t="s">
        <v>130</v>
      </c>
      <c r="D6" s="852" t="s">
        <v>131</v>
      </c>
      <c r="E6" s="853" t="s">
        <v>132</v>
      </c>
      <c r="F6" s="850">
        <v>45413</v>
      </c>
      <c r="G6" s="850">
        <v>45443</v>
      </c>
      <c r="H6" s="851">
        <f t="shared" si="0"/>
        <v>30</v>
      </c>
      <c r="I6" s="863">
        <v>2.2000000000000002</v>
      </c>
      <c r="J6" s="864">
        <f t="shared" si="1"/>
        <v>195.8</v>
      </c>
      <c r="K6" s="847">
        <v>49.73</v>
      </c>
      <c r="L6" s="865">
        <f t="shared" si="2"/>
        <v>397.84</v>
      </c>
      <c r="M6" s="866">
        <f t="shared" si="3"/>
        <v>593.64</v>
      </c>
      <c r="N6" s="866">
        <f t="shared" si="4"/>
        <v>41.5548</v>
      </c>
      <c r="O6" s="867">
        <f t="shared" si="5"/>
        <v>635.19479999999999</v>
      </c>
      <c r="P6" s="851" t="s">
        <v>133</v>
      </c>
      <c r="Q6" s="874">
        <v>45484</v>
      </c>
      <c r="R6" s="875" t="s">
        <v>134</v>
      </c>
      <c r="S6" s="69"/>
    </row>
    <row r="7" spans="1:19" ht="15.75" customHeight="1">
      <c r="A7" s="845">
        <v>3</v>
      </c>
      <c r="B7" s="846" t="s">
        <v>14</v>
      </c>
      <c r="C7" s="847" t="s">
        <v>130</v>
      </c>
      <c r="D7" s="848" t="s">
        <v>15</v>
      </c>
      <c r="E7" s="849" t="s">
        <v>109</v>
      </c>
      <c r="F7" s="850">
        <v>45413</v>
      </c>
      <c r="G7" s="850">
        <v>45443</v>
      </c>
      <c r="H7" s="851">
        <f t="shared" ref="H7:H16" si="6">DATEDIF(F7,G7,"D")</f>
        <v>30</v>
      </c>
      <c r="I7" s="863">
        <v>0.1</v>
      </c>
      <c r="J7" s="864">
        <f t="shared" si="1"/>
        <v>8.9</v>
      </c>
      <c r="K7" s="847">
        <v>204.69</v>
      </c>
      <c r="L7" s="865">
        <f t="shared" si="2"/>
        <v>1637.52</v>
      </c>
      <c r="M7" s="866">
        <f t="shared" si="3"/>
        <v>1646.42</v>
      </c>
      <c r="N7" s="866">
        <f t="shared" si="4"/>
        <v>115.24940000000002</v>
      </c>
      <c r="O7" s="867">
        <f t="shared" si="5"/>
        <v>1761.6694</v>
      </c>
      <c r="P7" s="851" t="s">
        <v>133</v>
      </c>
      <c r="Q7" s="874">
        <v>45455</v>
      </c>
      <c r="R7" s="69"/>
      <c r="S7" s="69"/>
    </row>
    <row r="8" spans="1:19" ht="15.75" customHeight="1">
      <c r="A8" s="845">
        <v>4</v>
      </c>
      <c r="B8" s="846" t="s">
        <v>17</v>
      </c>
      <c r="C8" s="847" t="s">
        <v>130</v>
      </c>
      <c r="D8" s="848" t="s">
        <v>18</v>
      </c>
      <c r="E8" s="849" t="s">
        <v>110</v>
      </c>
      <c r="F8" s="850">
        <v>45413</v>
      </c>
      <c r="G8" s="850">
        <v>45443</v>
      </c>
      <c r="H8" s="851">
        <f t="shared" si="6"/>
        <v>30</v>
      </c>
      <c r="I8" s="863">
        <v>12</v>
      </c>
      <c r="J8" s="864">
        <f t="shared" si="1"/>
        <v>1068</v>
      </c>
      <c r="K8" s="847">
        <v>76.040000000000006</v>
      </c>
      <c r="L8" s="865">
        <f t="shared" si="2"/>
        <v>608.32000000000005</v>
      </c>
      <c r="M8" s="866">
        <f t="shared" si="3"/>
        <v>1676.3200000000002</v>
      </c>
      <c r="N8" s="866">
        <f t="shared" si="4"/>
        <v>117.34240000000003</v>
      </c>
      <c r="O8" s="867">
        <f t="shared" si="5"/>
        <v>1793.6624000000002</v>
      </c>
      <c r="P8" s="851" t="s">
        <v>127</v>
      </c>
      <c r="Q8" s="874">
        <v>45449</v>
      </c>
      <c r="R8" s="873" t="s">
        <v>135</v>
      </c>
      <c r="S8" s="69"/>
    </row>
    <row r="9" spans="1:19" ht="15.75" customHeight="1">
      <c r="A9" s="845">
        <v>5</v>
      </c>
      <c r="B9" s="846" t="s">
        <v>136</v>
      </c>
      <c r="C9" s="847" t="s">
        <v>137</v>
      </c>
      <c r="D9" s="854" t="s">
        <v>138</v>
      </c>
      <c r="E9" s="849" t="s">
        <v>139</v>
      </c>
      <c r="F9" s="850">
        <v>45413</v>
      </c>
      <c r="G9" s="850">
        <v>45443</v>
      </c>
      <c r="H9" s="851">
        <f t="shared" si="6"/>
        <v>30</v>
      </c>
      <c r="I9" s="863">
        <v>0</v>
      </c>
      <c r="J9" s="864">
        <f t="shared" si="1"/>
        <v>0</v>
      </c>
      <c r="K9" s="847">
        <v>49.15</v>
      </c>
      <c r="L9" s="865">
        <f t="shared" si="2"/>
        <v>393.2</v>
      </c>
      <c r="M9" s="866">
        <f t="shared" si="3"/>
        <v>393.2</v>
      </c>
      <c r="N9" s="866">
        <f t="shared" si="4"/>
        <v>27.524000000000001</v>
      </c>
      <c r="O9" s="867">
        <f t="shared" si="5"/>
        <v>420.72399999999999</v>
      </c>
      <c r="P9" s="851" t="s">
        <v>133</v>
      </c>
      <c r="Q9" s="874">
        <v>45544</v>
      </c>
      <c r="R9" s="875" t="s">
        <v>134</v>
      </c>
      <c r="S9" s="69"/>
    </row>
    <row r="10" spans="1:19" ht="15.75" customHeight="1">
      <c r="A10" s="845">
        <v>6</v>
      </c>
      <c r="B10" s="846" t="s">
        <v>140</v>
      </c>
      <c r="C10" s="847" t="s">
        <v>130</v>
      </c>
      <c r="D10" s="855" t="s">
        <v>141</v>
      </c>
      <c r="E10" s="849">
        <v>79057136469</v>
      </c>
      <c r="F10" s="850">
        <v>45427</v>
      </c>
      <c r="G10" s="850">
        <v>45443</v>
      </c>
      <c r="H10" s="851">
        <f t="shared" si="6"/>
        <v>16</v>
      </c>
      <c r="I10" s="863">
        <v>2</v>
      </c>
      <c r="J10" s="864">
        <f t="shared" si="1"/>
        <v>178</v>
      </c>
      <c r="K10" s="847">
        <v>33.04</v>
      </c>
      <c r="L10" s="865">
        <f t="shared" si="2"/>
        <v>264.32</v>
      </c>
      <c r="M10" s="866">
        <f t="shared" si="3"/>
        <v>442.32</v>
      </c>
      <c r="N10" s="866">
        <f t="shared" si="4"/>
        <v>30.962400000000002</v>
      </c>
      <c r="O10" s="867">
        <f t="shared" si="5"/>
        <v>473.2824</v>
      </c>
      <c r="P10" s="851" t="s">
        <v>142</v>
      </c>
      <c r="Q10" s="874">
        <v>45496</v>
      </c>
      <c r="R10" s="875" t="s">
        <v>134</v>
      </c>
      <c r="S10" s="69"/>
    </row>
    <row r="11" spans="1:19" ht="15.75" customHeight="1">
      <c r="A11" s="845">
        <v>7</v>
      </c>
      <c r="B11" s="846" t="s">
        <v>20</v>
      </c>
      <c r="C11" s="847" t="s">
        <v>137</v>
      </c>
      <c r="D11" s="855" t="s">
        <v>143</v>
      </c>
      <c r="E11" s="849" t="s">
        <v>144</v>
      </c>
      <c r="F11" s="850">
        <v>45419</v>
      </c>
      <c r="G11" s="850">
        <v>45443</v>
      </c>
      <c r="H11" s="851">
        <f t="shared" si="6"/>
        <v>24</v>
      </c>
      <c r="I11" s="863">
        <v>0.5</v>
      </c>
      <c r="J11" s="864">
        <f t="shared" si="1"/>
        <v>44.5</v>
      </c>
      <c r="K11" s="847">
        <v>45.78</v>
      </c>
      <c r="L11" s="865">
        <f t="shared" si="2"/>
        <v>366.24</v>
      </c>
      <c r="M11" s="866">
        <f t="shared" si="3"/>
        <v>410.74</v>
      </c>
      <c r="N11" s="866">
        <f t="shared" si="4"/>
        <v>28.751800000000003</v>
      </c>
      <c r="O11" s="867">
        <f t="shared" si="5"/>
        <v>439.49180000000001</v>
      </c>
      <c r="P11" s="851" t="s">
        <v>145</v>
      </c>
      <c r="Q11" s="874">
        <v>45458</v>
      </c>
      <c r="R11" s="875" t="s">
        <v>134</v>
      </c>
      <c r="S11" s="69"/>
    </row>
    <row r="12" spans="1:19" ht="15.75" customHeight="1">
      <c r="A12" s="845">
        <v>8</v>
      </c>
      <c r="B12" s="846" t="s">
        <v>23</v>
      </c>
      <c r="C12" s="847" t="s">
        <v>130</v>
      </c>
      <c r="D12" s="848" t="s">
        <v>111</v>
      </c>
      <c r="E12" s="849" t="s">
        <v>146</v>
      </c>
      <c r="F12" s="850">
        <v>45413</v>
      </c>
      <c r="G12" s="850">
        <v>45443</v>
      </c>
      <c r="H12" s="851">
        <f t="shared" si="6"/>
        <v>30</v>
      </c>
      <c r="I12" s="863">
        <v>5.9</v>
      </c>
      <c r="J12" s="864">
        <f t="shared" si="1"/>
        <v>525.1</v>
      </c>
      <c r="K12" s="847">
        <v>11.84</v>
      </c>
      <c r="L12" s="865">
        <f t="shared" si="2"/>
        <v>94.72</v>
      </c>
      <c r="M12" s="866">
        <f t="shared" si="3"/>
        <v>619.82000000000005</v>
      </c>
      <c r="N12" s="866">
        <f t="shared" si="4"/>
        <v>43.387400000000007</v>
      </c>
      <c r="O12" s="867">
        <f t="shared" si="5"/>
        <v>663.20740000000001</v>
      </c>
      <c r="P12" s="851" t="s">
        <v>133</v>
      </c>
      <c r="Q12" s="874">
        <v>45464</v>
      </c>
      <c r="R12" s="875" t="s">
        <v>134</v>
      </c>
      <c r="S12" s="69"/>
    </row>
    <row r="13" spans="1:19" ht="15.75" customHeight="1">
      <c r="A13" s="845">
        <v>9</v>
      </c>
      <c r="B13" s="846" t="s">
        <v>32</v>
      </c>
      <c r="C13" s="847" t="s">
        <v>126</v>
      </c>
      <c r="D13" s="848" t="s">
        <v>147</v>
      </c>
      <c r="E13" s="849" t="s">
        <v>148</v>
      </c>
      <c r="F13" s="850">
        <v>45408</v>
      </c>
      <c r="G13" s="850">
        <v>45443</v>
      </c>
      <c r="H13" s="851">
        <f t="shared" si="6"/>
        <v>35</v>
      </c>
      <c r="I13" s="863">
        <v>16.2</v>
      </c>
      <c r="J13" s="864">
        <f t="shared" si="1"/>
        <v>1441.8</v>
      </c>
      <c r="K13" s="847">
        <v>0</v>
      </c>
      <c r="L13" s="865">
        <f t="shared" si="2"/>
        <v>0</v>
      </c>
      <c r="M13" s="866">
        <f t="shared" si="3"/>
        <v>1441.8</v>
      </c>
      <c r="N13" s="866">
        <f t="shared" si="4"/>
        <v>100.926</v>
      </c>
      <c r="O13" s="867">
        <f t="shared" si="5"/>
        <v>1542.7259999999999</v>
      </c>
      <c r="P13" s="851" t="s">
        <v>133</v>
      </c>
      <c r="Q13" s="874">
        <v>45453</v>
      </c>
      <c r="R13" s="69"/>
      <c r="S13" s="69"/>
    </row>
    <row r="14" spans="1:19" ht="15.75" customHeight="1">
      <c r="A14" s="845">
        <v>10</v>
      </c>
      <c r="B14" s="846" t="s">
        <v>35</v>
      </c>
      <c r="C14" s="847" t="s">
        <v>137</v>
      </c>
      <c r="D14" s="848" t="s">
        <v>36</v>
      </c>
      <c r="E14" s="856" t="s">
        <v>149</v>
      </c>
      <c r="F14" s="850">
        <v>45426</v>
      </c>
      <c r="G14" s="850">
        <v>45443</v>
      </c>
      <c r="H14" s="851">
        <f t="shared" si="6"/>
        <v>17</v>
      </c>
      <c r="I14" s="863">
        <v>2.5</v>
      </c>
      <c r="J14" s="864">
        <f t="shared" si="1"/>
        <v>222.5</v>
      </c>
      <c r="K14" s="847">
        <v>51.41</v>
      </c>
      <c r="L14" s="865">
        <f t="shared" si="2"/>
        <v>411.28</v>
      </c>
      <c r="M14" s="866">
        <f t="shared" si="3"/>
        <v>633.78</v>
      </c>
      <c r="N14" s="866">
        <f t="shared" si="4"/>
        <v>44.364600000000003</v>
      </c>
      <c r="O14" s="867">
        <f t="shared" si="5"/>
        <v>678.14459999999997</v>
      </c>
      <c r="P14" s="851" t="s">
        <v>145</v>
      </c>
      <c r="Q14" s="874">
        <v>45458</v>
      </c>
      <c r="R14" s="875" t="s">
        <v>134</v>
      </c>
      <c r="S14" s="69"/>
    </row>
    <row r="15" spans="1:19" ht="15.75" customHeight="1">
      <c r="A15" s="845">
        <v>11</v>
      </c>
      <c r="B15" s="846" t="s">
        <v>47</v>
      </c>
      <c r="C15" s="847" t="s">
        <v>137</v>
      </c>
      <c r="D15" s="848" t="s">
        <v>48</v>
      </c>
      <c r="E15" s="856" t="s">
        <v>150</v>
      </c>
      <c r="F15" s="850">
        <v>45426</v>
      </c>
      <c r="G15" s="850">
        <v>45443</v>
      </c>
      <c r="H15" s="851">
        <f t="shared" si="6"/>
        <v>17</v>
      </c>
      <c r="I15" s="863">
        <v>0.1</v>
      </c>
      <c r="J15" s="864">
        <f t="shared" si="1"/>
        <v>8.9</v>
      </c>
      <c r="K15" s="847">
        <v>28.42</v>
      </c>
      <c r="L15" s="865">
        <f t="shared" si="2"/>
        <v>227.36</v>
      </c>
      <c r="M15" s="866">
        <f t="shared" si="3"/>
        <v>236.26000000000002</v>
      </c>
      <c r="N15" s="866">
        <f t="shared" si="4"/>
        <v>16.538200000000003</v>
      </c>
      <c r="O15" s="867">
        <f t="shared" si="5"/>
        <v>252.79820000000001</v>
      </c>
      <c r="P15" s="851" t="s">
        <v>145</v>
      </c>
      <c r="Q15" s="874">
        <v>45458</v>
      </c>
      <c r="R15" s="875" t="s">
        <v>134</v>
      </c>
      <c r="S15" s="69"/>
    </row>
    <row r="16" spans="1:19" ht="15.75" customHeight="1">
      <c r="A16" s="845">
        <v>12</v>
      </c>
      <c r="B16" s="846" t="s">
        <v>53</v>
      </c>
      <c r="C16" s="847" t="s">
        <v>130</v>
      </c>
      <c r="D16" s="848" t="s">
        <v>54</v>
      </c>
      <c r="E16" s="857" t="s">
        <v>151</v>
      </c>
      <c r="F16" s="850">
        <v>45393</v>
      </c>
      <c r="G16" s="850">
        <v>45443</v>
      </c>
      <c r="H16" s="851">
        <f t="shared" si="6"/>
        <v>50</v>
      </c>
      <c r="I16" s="863">
        <v>0</v>
      </c>
      <c r="J16" s="864">
        <f t="shared" si="1"/>
        <v>0</v>
      </c>
      <c r="K16" s="847">
        <v>92.53</v>
      </c>
      <c r="L16" s="865">
        <f t="shared" si="2"/>
        <v>740.24</v>
      </c>
      <c r="M16" s="866">
        <f t="shared" si="3"/>
        <v>740.24</v>
      </c>
      <c r="N16" s="866">
        <f t="shared" si="4"/>
        <v>51.816800000000008</v>
      </c>
      <c r="O16" s="867">
        <f t="shared" si="5"/>
        <v>792.05680000000007</v>
      </c>
      <c r="P16" s="851" t="s">
        <v>133</v>
      </c>
      <c r="Q16" s="874">
        <v>45473</v>
      </c>
      <c r="R16" s="875" t="s">
        <v>134</v>
      </c>
      <c r="S16" s="69"/>
    </row>
    <row r="17" spans="1:19" ht="15.75" customHeight="1">
      <c r="A17" s="845">
        <v>13</v>
      </c>
      <c r="B17" s="846" t="s">
        <v>55</v>
      </c>
      <c r="C17" s="847" t="s">
        <v>130</v>
      </c>
      <c r="D17" s="855" t="s">
        <v>56</v>
      </c>
      <c r="E17" s="856" t="s">
        <v>152</v>
      </c>
      <c r="F17" s="850">
        <v>45355</v>
      </c>
      <c r="G17" s="850">
        <v>45443</v>
      </c>
      <c r="H17" s="851">
        <v>69</v>
      </c>
      <c r="I17" s="864">
        <v>5.37</v>
      </c>
      <c r="J17" s="864">
        <f t="shared" si="1"/>
        <v>477.93</v>
      </c>
      <c r="K17" s="868">
        <v>211.8</v>
      </c>
      <c r="L17" s="865">
        <f t="shared" si="2"/>
        <v>1694.4</v>
      </c>
      <c r="M17" s="866">
        <f t="shared" si="3"/>
        <v>2172.33</v>
      </c>
      <c r="N17" s="866">
        <f t="shared" si="4"/>
        <v>152.06310000000002</v>
      </c>
      <c r="O17" s="867">
        <f t="shared" si="5"/>
        <v>2324.3930999999998</v>
      </c>
      <c r="P17" s="851" t="s">
        <v>133</v>
      </c>
      <c r="Q17" s="874">
        <v>45460</v>
      </c>
      <c r="R17" s="873" t="s">
        <v>153</v>
      </c>
      <c r="S17" s="69"/>
    </row>
    <row r="18" spans="1:19" ht="15.75" customHeight="1">
      <c r="A18" s="845">
        <v>14</v>
      </c>
      <c r="B18" s="846" t="s">
        <v>57</v>
      </c>
      <c r="C18" s="847" t="s">
        <v>154</v>
      </c>
      <c r="D18" s="848" t="s">
        <v>113</v>
      </c>
      <c r="E18" s="849" t="s">
        <v>114</v>
      </c>
      <c r="F18" s="850">
        <v>45413</v>
      </c>
      <c r="G18" s="850">
        <v>45443</v>
      </c>
      <c r="H18" s="851">
        <f t="shared" ref="H18:H20" si="7">DATEDIF(F18,G18,"D")</f>
        <v>30</v>
      </c>
      <c r="I18" s="863">
        <v>9</v>
      </c>
      <c r="J18" s="864">
        <f t="shared" si="1"/>
        <v>801</v>
      </c>
      <c r="K18" s="847">
        <v>60.63</v>
      </c>
      <c r="L18" s="865">
        <f t="shared" si="2"/>
        <v>485.04</v>
      </c>
      <c r="M18" s="866">
        <f t="shared" si="3"/>
        <v>1286.04</v>
      </c>
      <c r="N18" s="866">
        <f t="shared" si="4"/>
        <v>90.022800000000004</v>
      </c>
      <c r="O18" s="867">
        <f t="shared" si="5"/>
        <v>1376.0627999999999</v>
      </c>
      <c r="P18" s="851" t="s">
        <v>142</v>
      </c>
      <c r="Q18" s="874">
        <v>45458</v>
      </c>
      <c r="R18" s="875" t="s">
        <v>134</v>
      </c>
      <c r="S18" s="69"/>
    </row>
    <row r="19" spans="1:19" ht="15.75" customHeight="1">
      <c r="A19" s="845">
        <v>15</v>
      </c>
      <c r="B19" s="846" t="s">
        <v>60</v>
      </c>
      <c r="C19" s="847" t="s">
        <v>130</v>
      </c>
      <c r="D19" s="848" t="s">
        <v>61</v>
      </c>
      <c r="E19" s="856" t="s">
        <v>115</v>
      </c>
      <c r="F19" s="850">
        <v>45413</v>
      </c>
      <c r="G19" s="850">
        <v>45443</v>
      </c>
      <c r="H19" s="851">
        <f t="shared" si="7"/>
        <v>30</v>
      </c>
      <c r="I19" s="863">
        <v>0.1</v>
      </c>
      <c r="J19" s="864">
        <f t="shared" si="1"/>
        <v>8.9</v>
      </c>
      <c r="K19" s="847">
        <v>65.73</v>
      </c>
      <c r="L19" s="865">
        <f t="shared" si="2"/>
        <v>525.84</v>
      </c>
      <c r="M19" s="866">
        <f t="shared" si="3"/>
        <v>534.74</v>
      </c>
      <c r="N19" s="866">
        <f t="shared" si="4"/>
        <v>37.431800000000003</v>
      </c>
      <c r="O19" s="867">
        <f t="shared" si="5"/>
        <v>572.17179999999996</v>
      </c>
      <c r="P19" s="851" t="s">
        <v>142</v>
      </c>
      <c r="Q19" s="874">
        <v>45453</v>
      </c>
      <c r="R19" s="873" t="s">
        <v>155</v>
      </c>
      <c r="S19" s="69"/>
    </row>
    <row r="20" spans="1:19" ht="15.75" customHeight="1">
      <c r="A20" s="845">
        <v>16</v>
      </c>
      <c r="B20" s="858" t="s">
        <v>63</v>
      </c>
      <c r="C20" s="847" t="s">
        <v>156</v>
      </c>
      <c r="D20" s="848" t="s">
        <v>64</v>
      </c>
      <c r="E20" s="849" t="s">
        <v>116</v>
      </c>
      <c r="F20" s="850">
        <v>45413</v>
      </c>
      <c r="G20" s="850">
        <v>45443</v>
      </c>
      <c r="H20" s="851">
        <f t="shared" si="7"/>
        <v>30</v>
      </c>
      <c r="I20" s="863">
        <v>3</v>
      </c>
      <c r="J20" s="864">
        <f t="shared" si="1"/>
        <v>267</v>
      </c>
      <c r="K20" s="847">
        <v>0</v>
      </c>
      <c r="L20" s="865">
        <f t="shared" si="2"/>
        <v>0</v>
      </c>
      <c r="M20" s="869">
        <f t="shared" si="3"/>
        <v>267</v>
      </c>
      <c r="N20" s="869">
        <f t="shared" si="4"/>
        <v>18.690000000000001</v>
      </c>
      <c r="O20" s="870">
        <f t="shared" si="5"/>
        <v>285.69</v>
      </c>
      <c r="P20" s="851" t="s">
        <v>145</v>
      </c>
      <c r="Q20" s="874">
        <v>45458</v>
      </c>
      <c r="R20" s="875" t="s">
        <v>134</v>
      </c>
      <c r="S20" s="69"/>
    </row>
    <row r="21" spans="1:19" ht="14.25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871"/>
      <c r="M21" s="872">
        <f t="shared" ref="M21:O21" si="8">SUM(M5:M20)</f>
        <v>14046.409999999998</v>
      </c>
      <c r="N21" s="872">
        <f t="shared" si="8"/>
        <v>983.24869999999999</v>
      </c>
      <c r="O21" s="872">
        <f t="shared" si="8"/>
        <v>15029.6587</v>
      </c>
      <c r="P21" s="69"/>
      <c r="Q21" s="69"/>
      <c r="R21" s="69"/>
      <c r="S21" s="69"/>
    </row>
    <row r="22" spans="1:19" ht="14.25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</row>
    <row r="23" spans="1:19" ht="14.25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</row>
    <row r="24" spans="1:19" ht="14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</row>
    <row r="25" spans="1:19" ht="14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</row>
    <row r="26" spans="1:19" ht="14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</row>
    <row r="27" spans="1:19" ht="14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</row>
    <row r="28" spans="1:19" ht="14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</row>
    <row r="29" spans="1:19" ht="14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</row>
    <row r="30" spans="1:19" ht="14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</row>
    <row r="31" spans="1:19" ht="14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</row>
    <row r="32" spans="1:19" ht="14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 spans="1:19" ht="14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 spans="1:19" ht="14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</row>
    <row r="35" spans="1:19" ht="14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</row>
    <row r="36" spans="1:19" ht="14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</row>
    <row r="37" spans="1:19" ht="14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</row>
    <row r="38" spans="1:19" ht="14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</row>
    <row r="39" spans="1:19" ht="14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</row>
    <row r="40" spans="1:19" ht="14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 spans="1:19" ht="14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 spans="1:19" ht="14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 spans="1:19" ht="14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 spans="1:19" ht="14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 spans="1:19" ht="14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 spans="1:19" ht="14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 spans="1:19" ht="14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 spans="1:19" ht="14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 spans="1:19" ht="14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 spans="1:19" ht="14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 spans="1:19" ht="14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 spans="1:19" ht="14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 spans="1:19" ht="14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 spans="1:19" ht="14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 spans="1:19" ht="14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 spans="1:19" ht="14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 spans="1:19" ht="14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  <row r="58" spans="1:19" ht="14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1:19" ht="14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</row>
    <row r="978" spans="1:19" ht="14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</row>
    <row r="979" spans="1:19" ht="14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</row>
    <row r="980" spans="1:19" ht="14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</row>
    <row r="981" spans="1:19" ht="14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</row>
    <row r="982" spans="1:19" ht="14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</row>
    <row r="983" spans="1:19" ht="14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</row>
    <row r="984" spans="1:19" ht="14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</row>
    <row r="985" spans="1:19" ht="14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</row>
    <row r="986" spans="1:19" ht="14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</row>
    <row r="987" spans="1:19" ht="14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</row>
    <row r="988" spans="1:19" ht="14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</row>
    <row r="989" spans="1:19" ht="14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</row>
    <row r="990" spans="1:19" ht="14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</row>
    <row r="991" spans="1:19" ht="14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</row>
    <row r="992" spans="1:19" ht="14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</row>
    <row r="993" spans="1:19" ht="14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</row>
    <row r="994" spans="1:19" ht="14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</row>
    <row r="995" spans="1:19" ht="14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</row>
    <row r="996" spans="1:19" ht="14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</row>
  </sheetData>
  <mergeCells count="15">
    <mergeCell ref="M3:M4"/>
    <mergeCell ref="O3:O4"/>
    <mergeCell ref="P3:P4"/>
    <mergeCell ref="Q3:Q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1">
    <dataValidation type="list" allowBlank="1" showErrorMessage="1" sqref="P5:P20" xr:uid="{00000000-0002-0000-0300-000000000000}">
      <formula1>"Pending,Sent,Paid by deposit,In progress,Piad by another,CC Invoice by resson"</formula1>
    </dataValidation>
  </dataValidations>
  <hyperlinks>
    <hyperlink ref="E6" r:id="rId1" xr:uid="{00000000-0004-0000-0300-000000000000}"/>
    <hyperlink ref="E16" r:id="rId2" xr:uid="{00000000-0004-0000-0300-000001000000}"/>
  </hyperlinks>
  <printOptions horizontalCentered="1" gridLines="1"/>
  <pageMargins left="0.7" right="0.7" top="0.75" bottom="0.75" header="0" footer="0"/>
  <pageSetup scale="42"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S991"/>
  <sheetViews>
    <sheetView workbookViewId="0">
      <selection sqref="A1:D1"/>
    </sheetView>
  </sheetViews>
  <sheetFormatPr defaultColWidth="12.5703125" defaultRowHeight="15.75" customHeight="1"/>
  <cols>
    <col min="4" max="4" width="35.5703125" customWidth="1"/>
    <col min="5" max="5" width="33.5703125" customWidth="1"/>
    <col min="16" max="16" width="22.7109375" customWidth="1"/>
  </cols>
  <sheetData>
    <row r="1" spans="1:19" ht="15.75" customHeight="1">
      <c r="A1" s="1012" t="s">
        <v>157</v>
      </c>
      <c r="B1" s="993"/>
      <c r="C1" s="993"/>
      <c r="D1" s="993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ht="15.75" customHeight="1">
      <c r="A2" s="1025" t="s">
        <v>120</v>
      </c>
      <c r="B2" s="1026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69"/>
      <c r="S2" s="69"/>
    </row>
    <row r="3" spans="1:19" ht="15.75" customHeight="1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023" t="s">
        <v>124</v>
      </c>
      <c r="Q3" s="1024" t="s">
        <v>125</v>
      </c>
      <c r="R3" s="69"/>
      <c r="S3" s="69"/>
    </row>
    <row r="4" spans="1:19" ht="15.75" customHeight="1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022"/>
      <c r="Q4" s="1022"/>
      <c r="R4" s="69"/>
      <c r="S4" s="69"/>
    </row>
    <row r="5" spans="1:19" ht="15.75" customHeight="1">
      <c r="A5" s="802">
        <v>1</v>
      </c>
      <c r="B5" s="76" t="s">
        <v>8</v>
      </c>
      <c r="C5" s="140" t="s">
        <v>126</v>
      </c>
      <c r="D5" s="829" t="s">
        <v>105</v>
      </c>
      <c r="E5" s="212" t="s">
        <v>106</v>
      </c>
      <c r="F5" s="80">
        <v>45444</v>
      </c>
      <c r="G5" s="80">
        <v>45473</v>
      </c>
      <c r="H5" s="81">
        <f t="shared" ref="H5:H6" si="0">DATEDIF(F5,G5,"d")</f>
        <v>29</v>
      </c>
      <c r="I5" s="128">
        <f>0.1</f>
        <v>0.1</v>
      </c>
      <c r="J5" s="129">
        <f t="shared" ref="J5:J18" si="1">89*I5</f>
        <v>8.9</v>
      </c>
      <c r="K5" s="231">
        <v>68.45</v>
      </c>
      <c r="L5" s="131">
        <f t="shared" ref="L5:L18" si="2">8*K5</f>
        <v>547.6</v>
      </c>
      <c r="M5" s="132">
        <f t="shared" ref="M5:M18" si="3">J5+L5</f>
        <v>556.5</v>
      </c>
      <c r="N5" s="132">
        <f t="shared" ref="N5:N18" si="4">M5*7%</f>
        <v>38.955000000000005</v>
      </c>
      <c r="O5" s="772">
        <f t="shared" ref="O5:O18" si="5">M5+N5</f>
        <v>595.45500000000004</v>
      </c>
      <c r="P5" s="81" t="s">
        <v>158</v>
      </c>
      <c r="Q5" s="841">
        <v>45485</v>
      </c>
      <c r="R5" s="69"/>
      <c r="S5" s="69"/>
    </row>
    <row r="6" spans="1:19" ht="15.75" customHeight="1">
      <c r="A6" s="802">
        <v>2</v>
      </c>
      <c r="B6" s="76" t="s">
        <v>129</v>
      </c>
      <c r="C6" s="140" t="s">
        <v>130</v>
      </c>
      <c r="D6" s="830" t="s">
        <v>131</v>
      </c>
      <c r="E6" s="226" t="s">
        <v>159</v>
      </c>
      <c r="F6" s="80">
        <v>45444</v>
      </c>
      <c r="G6" s="80">
        <v>45473</v>
      </c>
      <c r="H6" s="81">
        <f t="shared" si="0"/>
        <v>29</v>
      </c>
      <c r="I6" s="128">
        <f>2.9+0.5</f>
        <v>3.4</v>
      </c>
      <c r="J6" s="129">
        <f t="shared" si="1"/>
        <v>302.59999999999997</v>
      </c>
      <c r="K6" s="231">
        <v>50.3</v>
      </c>
      <c r="L6" s="131">
        <f t="shared" si="2"/>
        <v>402.4</v>
      </c>
      <c r="M6" s="132">
        <f t="shared" si="3"/>
        <v>705</v>
      </c>
      <c r="N6" s="132">
        <f t="shared" si="4"/>
        <v>49.35</v>
      </c>
      <c r="O6" s="772">
        <f t="shared" si="5"/>
        <v>754.35</v>
      </c>
      <c r="P6" s="81" t="s">
        <v>99</v>
      </c>
      <c r="Q6" s="841">
        <v>45479</v>
      </c>
      <c r="R6" s="69"/>
      <c r="S6" s="69"/>
    </row>
    <row r="7" spans="1:19" ht="15.75" customHeight="1">
      <c r="A7" s="802">
        <v>3</v>
      </c>
      <c r="B7" s="76" t="s">
        <v>14</v>
      </c>
      <c r="C7" s="140" t="s">
        <v>130</v>
      </c>
      <c r="D7" s="829" t="s">
        <v>15</v>
      </c>
      <c r="E7" s="212" t="s">
        <v>109</v>
      </c>
      <c r="F7" s="80">
        <v>45444</v>
      </c>
      <c r="G7" s="80">
        <v>45473</v>
      </c>
      <c r="H7" s="81">
        <f t="shared" ref="H7:H18" si="6">DATEDIF(F7,G7,"D")</f>
        <v>29</v>
      </c>
      <c r="I7" s="128">
        <f>6.8+8.2</f>
        <v>15</v>
      </c>
      <c r="J7" s="129">
        <f t="shared" si="1"/>
        <v>1335</v>
      </c>
      <c r="K7" s="231">
        <v>100.96</v>
      </c>
      <c r="L7" s="131">
        <f t="shared" si="2"/>
        <v>807.68</v>
      </c>
      <c r="M7" s="132">
        <f t="shared" si="3"/>
        <v>2142.6799999999998</v>
      </c>
      <c r="N7" s="132">
        <f t="shared" si="4"/>
        <v>149.98760000000001</v>
      </c>
      <c r="O7" s="772">
        <f t="shared" si="5"/>
        <v>2292.6675999999998</v>
      </c>
      <c r="P7" s="81" t="s">
        <v>160</v>
      </c>
      <c r="Q7" s="217" t="s">
        <v>161</v>
      </c>
      <c r="R7" s="69"/>
      <c r="S7" s="69"/>
    </row>
    <row r="8" spans="1:19" ht="15.75" customHeight="1">
      <c r="A8" s="802">
        <v>4</v>
      </c>
      <c r="B8" s="76" t="s">
        <v>136</v>
      </c>
      <c r="C8" s="140" t="s">
        <v>137</v>
      </c>
      <c r="D8" s="225" t="s">
        <v>138</v>
      </c>
      <c r="E8" s="212" t="s">
        <v>139</v>
      </c>
      <c r="F8" s="80">
        <v>45444</v>
      </c>
      <c r="G8" s="80">
        <v>45473</v>
      </c>
      <c r="H8" s="81">
        <f t="shared" si="6"/>
        <v>29</v>
      </c>
      <c r="I8" s="128">
        <f>2.5+0.9</f>
        <v>3.4</v>
      </c>
      <c r="J8" s="129">
        <f t="shared" si="1"/>
        <v>302.59999999999997</v>
      </c>
      <c r="K8" s="231">
        <v>43.38</v>
      </c>
      <c r="L8" s="131">
        <f t="shared" si="2"/>
        <v>347.04</v>
      </c>
      <c r="M8" s="132">
        <f t="shared" si="3"/>
        <v>649.64</v>
      </c>
      <c r="N8" s="132">
        <f t="shared" si="4"/>
        <v>45.474800000000002</v>
      </c>
      <c r="O8" s="772">
        <f t="shared" si="5"/>
        <v>695.11479999999995</v>
      </c>
      <c r="P8" s="81" t="s">
        <v>162</v>
      </c>
      <c r="Q8" s="217"/>
      <c r="R8" s="69"/>
      <c r="S8" s="69"/>
    </row>
    <row r="9" spans="1:19" ht="15.75" customHeight="1">
      <c r="A9" s="802">
        <v>5</v>
      </c>
      <c r="B9" s="76" t="s">
        <v>140</v>
      </c>
      <c r="C9" s="140" t="s">
        <v>130</v>
      </c>
      <c r="D9" s="220" t="s">
        <v>141</v>
      </c>
      <c r="E9" s="833">
        <v>79057136469</v>
      </c>
      <c r="F9" s="80">
        <v>45444</v>
      </c>
      <c r="G9" s="80">
        <v>45473</v>
      </c>
      <c r="H9" s="81">
        <f t="shared" si="6"/>
        <v>29</v>
      </c>
      <c r="I9" s="128">
        <f>2.7+1.6</f>
        <v>4.3000000000000007</v>
      </c>
      <c r="J9" s="129">
        <f t="shared" si="1"/>
        <v>382.70000000000005</v>
      </c>
      <c r="K9" s="231">
        <v>108.55</v>
      </c>
      <c r="L9" s="131">
        <f t="shared" si="2"/>
        <v>868.4</v>
      </c>
      <c r="M9" s="132">
        <f t="shared" si="3"/>
        <v>1251.0999999999999</v>
      </c>
      <c r="N9" s="132">
        <f t="shared" si="4"/>
        <v>87.576999999999998</v>
      </c>
      <c r="O9" s="772">
        <f t="shared" si="5"/>
        <v>1338.6769999999999</v>
      </c>
      <c r="P9" s="81" t="s">
        <v>99</v>
      </c>
      <c r="Q9" s="841">
        <v>45496</v>
      </c>
      <c r="R9" s="69"/>
      <c r="S9" s="69"/>
    </row>
    <row r="10" spans="1:19" ht="15.75" customHeight="1">
      <c r="A10" s="802">
        <v>6</v>
      </c>
      <c r="B10" s="76" t="s">
        <v>20</v>
      </c>
      <c r="C10" s="140" t="s">
        <v>137</v>
      </c>
      <c r="D10" s="220" t="s">
        <v>143</v>
      </c>
      <c r="E10" s="212" t="s">
        <v>144</v>
      </c>
      <c r="F10" s="80">
        <v>45450</v>
      </c>
      <c r="G10" s="80">
        <v>45473</v>
      </c>
      <c r="H10" s="81">
        <f t="shared" si="6"/>
        <v>23</v>
      </c>
      <c r="I10" s="128">
        <v>0.82</v>
      </c>
      <c r="J10" s="129">
        <f t="shared" si="1"/>
        <v>72.97999999999999</v>
      </c>
      <c r="K10" s="231">
        <v>26.4</v>
      </c>
      <c r="L10" s="131">
        <f t="shared" si="2"/>
        <v>211.2</v>
      </c>
      <c r="M10" s="132">
        <f t="shared" si="3"/>
        <v>284.17999999999995</v>
      </c>
      <c r="N10" s="132">
        <f t="shared" si="4"/>
        <v>19.892599999999998</v>
      </c>
      <c r="O10" s="772">
        <f t="shared" si="5"/>
        <v>304.07259999999997</v>
      </c>
      <c r="P10" s="81" t="s">
        <v>162</v>
      </c>
      <c r="Q10" s="842" t="s">
        <v>163</v>
      </c>
      <c r="R10" s="69"/>
      <c r="S10" s="69"/>
    </row>
    <row r="11" spans="1:19" ht="15.75" customHeight="1">
      <c r="A11" s="802">
        <v>7</v>
      </c>
      <c r="B11" s="76" t="s">
        <v>23</v>
      </c>
      <c r="C11" s="140" t="s">
        <v>130</v>
      </c>
      <c r="D11" s="829" t="s">
        <v>111</v>
      </c>
      <c r="E11" s="212" t="s">
        <v>146</v>
      </c>
      <c r="F11" s="80">
        <v>45444</v>
      </c>
      <c r="G11" s="80">
        <v>45473</v>
      </c>
      <c r="H11" s="81">
        <f t="shared" si="6"/>
        <v>29</v>
      </c>
      <c r="I11" s="128">
        <v>2.1</v>
      </c>
      <c r="J11" s="129">
        <f t="shared" si="1"/>
        <v>186.9</v>
      </c>
      <c r="K11" s="231">
        <v>43.7</v>
      </c>
      <c r="L11" s="131">
        <f t="shared" si="2"/>
        <v>349.6</v>
      </c>
      <c r="M11" s="132">
        <f t="shared" si="3"/>
        <v>536.5</v>
      </c>
      <c r="N11" s="132">
        <f t="shared" si="4"/>
        <v>37.555000000000007</v>
      </c>
      <c r="O11" s="772">
        <f t="shared" si="5"/>
        <v>574.05500000000006</v>
      </c>
      <c r="P11" s="81" t="s">
        <v>160</v>
      </c>
      <c r="Q11" s="206" t="s">
        <v>164</v>
      </c>
      <c r="R11" s="69"/>
      <c r="S11" s="69"/>
    </row>
    <row r="12" spans="1:19" ht="15.75" customHeight="1">
      <c r="A12" s="802">
        <v>8</v>
      </c>
      <c r="B12" s="76" t="s">
        <v>32</v>
      </c>
      <c r="C12" s="140" t="s">
        <v>126</v>
      </c>
      <c r="D12" s="829" t="s">
        <v>147</v>
      </c>
      <c r="E12" s="212" t="s">
        <v>165</v>
      </c>
      <c r="F12" s="80">
        <v>45444</v>
      </c>
      <c r="G12" s="80">
        <v>45473</v>
      </c>
      <c r="H12" s="81">
        <f t="shared" si="6"/>
        <v>29</v>
      </c>
      <c r="I12" s="128">
        <f>9.8+2.9</f>
        <v>12.700000000000001</v>
      </c>
      <c r="J12" s="129">
        <f t="shared" si="1"/>
        <v>1130.3000000000002</v>
      </c>
      <c r="K12" s="231">
        <v>0</v>
      </c>
      <c r="L12" s="131">
        <f t="shared" si="2"/>
        <v>0</v>
      </c>
      <c r="M12" s="132">
        <f t="shared" si="3"/>
        <v>1130.3000000000002</v>
      </c>
      <c r="N12" s="132">
        <f t="shared" si="4"/>
        <v>79.121000000000024</v>
      </c>
      <c r="O12" s="772">
        <f t="shared" si="5"/>
        <v>1209.4210000000003</v>
      </c>
      <c r="P12" s="81" t="s">
        <v>99</v>
      </c>
      <c r="Q12" s="843">
        <v>45474</v>
      </c>
      <c r="R12" s="69"/>
      <c r="S12" s="69"/>
    </row>
    <row r="13" spans="1:19" ht="15.75" customHeight="1">
      <c r="A13" s="802">
        <v>9</v>
      </c>
      <c r="B13" s="76" t="s">
        <v>35</v>
      </c>
      <c r="C13" s="140" t="s">
        <v>137</v>
      </c>
      <c r="D13" s="829" t="s">
        <v>36</v>
      </c>
      <c r="E13" s="218" t="s">
        <v>149</v>
      </c>
      <c r="F13" s="80">
        <v>45444</v>
      </c>
      <c r="G13" s="80">
        <v>45473</v>
      </c>
      <c r="H13" s="81">
        <f t="shared" si="6"/>
        <v>29</v>
      </c>
      <c r="I13" s="128">
        <f>1.9+1.3</f>
        <v>3.2</v>
      </c>
      <c r="J13" s="129">
        <f t="shared" si="1"/>
        <v>284.8</v>
      </c>
      <c r="K13" s="231">
        <v>48.53</v>
      </c>
      <c r="L13" s="131">
        <f t="shared" si="2"/>
        <v>388.24</v>
      </c>
      <c r="M13" s="132">
        <f t="shared" si="3"/>
        <v>673.04</v>
      </c>
      <c r="N13" s="132">
        <f t="shared" si="4"/>
        <v>47.1128</v>
      </c>
      <c r="O13" s="772">
        <f t="shared" si="5"/>
        <v>720.15279999999996</v>
      </c>
      <c r="P13" s="81" t="s">
        <v>99</v>
      </c>
      <c r="Q13" s="217" t="s">
        <v>166</v>
      </c>
      <c r="R13" s="69"/>
      <c r="S13" s="69"/>
    </row>
    <row r="14" spans="1:19" ht="15.75" customHeight="1">
      <c r="A14" s="802">
        <v>10</v>
      </c>
      <c r="B14" s="76" t="s">
        <v>47</v>
      </c>
      <c r="C14" s="140" t="s">
        <v>137</v>
      </c>
      <c r="D14" s="829" t="s">
        <v>48</v>
      </c>
      <c r="E14" s="218" t="s">
        <v>150</v>
      </c>
      <c r="F14" s="80">
        <v>45444</v>
      </c>
      <c r="G14" s="80">
        <v>45473</v>
      </c>
      <c r="H14" s="81">
        <f t="shared" si="6"/>
        <v>29</v>
      </c>
      <c r="I14" s="128">
        <v>2.6</v>
      </c>
      <c r="J14" s="129">
        <f t="shared" si="1"/>
        <v>231.4</v>
      </c>
      <c r="K14" s="231">
        <v>35.5</v>
      </c>
      <c r="L14" s="131">
        <f t="shared" si="2"/>
        <v>284</v>
      </c>
      <c r="M14" s="132">
        <f t="shared" si="3"/>
        <v>515.4</v>
      </c>
      <c r="N14" s="132">
        <f t="shared" si="4"/>
        <v>36.078000000000003</v>
      </c>
      <c r="O14" s="772">
        <f t="shared" si="5"/>
        <v>551.47799999999995</v>
      </c>
      <c r="P14" s="81" t="s">
        <v>160</v>
      </c>
      <c r="Q14" s="217" t="s">
        <v>166</v>
      </c>
      <c r="R14" s="69"/>
      <c r="S14" s="69"/>
    </row>
    <row r="15" spans="1:19" ht="15.75" customHeight="1">
      <c r="A15" s="802">
        <v>11</v>
      </c>
      <c r="B15" s="76" t="s">
        <v>53</v>
      </c>
      <c r="C15" s="140" t="s">
        <v>130</v>
      </c>
      <c r="D15" s="829" t="s">
        <v>54</v>
      </c>
      <c r="E15" s="226" t="s">
        <v>151</v>
      </c>
      <c r="F15" s="80">
        <v>45444</v>
      </c>
      <c r="G15" s="80">
        <v>45473</v>
      </c>
      <c r="H15" s="81">
        <f t="shared" si="6"/>
        <v>29</v>
      </c>
      <c r="I15" s="128">
        <v>6.4</v>
      </c>
      <c r="J15" s="129">
        <f t="shared" si="1"/>
        <v>569.6</v>
      </c>
      <c r="K15" s="231">
        <v>86.87</v>
      </c>
      <c r="L15" s="131">
        <f t="shared" si="2"/>
        <v>694.96</v>
      </c>
      <c r="M15" s="132">
        <f t="shared" si="3"/>
        <v>1264.56</v>
      </c>
      <c r="N15" s="132">
        <f t="shared" si="4"/>
        <v>88.519199999999998</v>
      </c>
      <c r="O15" s="772">
        <f t="shared" si="5"/>
        <v>1353.0791999999999</v>
      </c>
      <c r="P15" s="81" t="s">
        <v>160</v>
      </c>
      <c r="Q15" s="217"/>
      <c r="R15" s="69"/>
      <c r="S15" s="69"/>
    </row>
    <row r="16" spans="1:19" ht="15.75" customHeight="1">
      <c r="A16" s="802">
        <v>12</v>
      </c>
      <c r="B16" s="76" t="s">
        <v>55</v>
      </c>
      <c r="C16" s="140" t="s">
        <v>130</v>
      </c>
      <c r="D16" s="220" t="s">
        <v>56</v>
      </c>
      <c r="E16" s="218" t="s">
        <v>152</v>
      </c>
      <c r="F16" s="80">
        <v>45444</v>
      </c>
      <c r="G16" s="80">
        <v>45473</v>
      </c>
      <c r="H16" s="81">
        <f t="shared" si="6"/>
        <v>29</v>
      </c>
      <c r="I16" s="129">
        <f t="shared" ref="I16:I17" si="7">0.7</f>
        <v>0.7</v>
      </c>
      <c r="J16" s="129">
        <f t="shared" si="1"/>
        <v>62.3</v>
      </c>
      <c r="K16" s="232">
        <v>57.48</v>
      </c>
      <c r="L16" s="131">
        <f t="shared" si="2"/>
        <v>459.84</v>
      </c>
      <c r="M16" s="132">
        <f t="shared" si="3"/>
        <v>522.14</v>
      </c>
      <c r="N16" s="132">
        <f t="shared" si="4"/>
        <v>36.549800000000005</v>
      </c>
      <c r="O16" s="772">
        <f t="shared" si="5"/>
        <v>558.68979999999999</v>
      </c>
      <c r="P16" s="81" t="s">
        <v>99</v>
      </c>
      <c r="Q16" s="217" t="s">
        <v>167</v>
      </c>
      <c r="R16" s="69"/>
      <c r="S16" s="69"/>
    </row>
    <row r="17" spans="1:19" ht="15.75" customHeight="1">
      <c r="A17" s="802">
        <v>13</v>
      </c>
      <c r="B17" s="76" t="s">
        <v>57</v>
      </c>
      <c r="C17" s="140" t="s">
        <v>154</v>
      </c>
      <c r="D17" s="829" t="s">
        <v>113</v>
      </c>
      <c r="E17" s="212" t="s">
        <v>114</v>
      </c>
      <c r="F17" s="80">
        <v>45444</v>
      </c>
      <c r="G17" s="80">
        <v>45473</v>
      </c>
      <c r="H17" s="81">
        <f t="shared" si="6"/>
        <v>29</v>
      </c>
      <c r="I17" s="129">
        <f t="shared" si="7"/>
        <v>0.7</v>
      </c>
      <c r="J17" s="129">
        <f t="shared" si="1"/>
        <v>62.3</v>
      </c>
      <c r="K17" s="231">
        <v>69.069999999999993</v>
      </c>
      <c r="L17" s="131">
        <f t="shared" si="2"/>
        <v>552.55999999999995</v>
      </c>
      <c r="M17" s="132">
        <f t="shared" si="3"/>
        <v>614.8599999999999</v>
      </c>
      <c r="N17" s="132">
        <f t="shared" si="4"/>
        <v>43.040199999999999</v>
      </c>
      <c r="O17" s="772">
        <f t="shared" si="5"/>
        <v>657.90019999999993</v>
      </c>
      <c r="P17" s="81" t="s">
        <v>99</v>
      </c>
      <c r="Q17" s="217"/>
      <c r="R17" s="69"/>
      <c r="S17" s="69"/>
    </row>
    <row r="18" spans="1:19" ht="15.75" customHeight="1">
      <c r="A18" s="802">
        <v>14</v>
      </c>
      <c r="B18" s="76" t="s">
        <v>60</v>
      </c>
      <c r="C18" s="140" t="s">
        <v>130</v>
      </c>
      <c r="D18" s="829" t="s">
        <v>61</v>
      </c>
      <c r="E18" s="218" t="s">
        <v>115</v>
      </c>
      <c r="F18" s="80">
        <v>45444</v>
      </c>
      <c r="G18" s="80">
        <v>45473</v>
      </c>
      <c r="H18" s="81">
        <f t="shared" si="6"/>
        <v>29</v>
      </c>
      <c r="I18" s="128">
        <v>3.4</v>
      </c>
      <c r="J18" s="129">
        <f t="shared" si="1"/>
        <v>302.59999999999997</v>
      </c>
      <c r="K18" s="231">
        <v>57.77</v>
      </c>
      <c r="L18" s="131">
        <f t="shared" si="2"/>
        <v>462.16</v>
      </c>
      <c r="M18" s="132">
        <f t="shared" si="3"/>
        <v>764.76</v>
      </c>
      <c r="N18" s="132">
        <f t="shared" si="4"/>
        <v>53.533200000000008</v>
      </c>
      <c r="O18" s="772">
        <f t="shared" si="5"/>
        <v>818.29319999999996</v>
      </c>
      <c r="P18" s="81" t="s">
        <v>99</v>
      </c>
      <c r="Q18" s="217"/>
      <c r="R18" s="69"/>
      <c r="S18" s="69"/>
    </row>
    <row r="19" spans="1:19" ht="14.25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840">
        <f t="shared" ref="M19:O19" si="8">SUM(M5:M18)</f>
        <v>11610.66</v>
      </c>
      <c r="N19" s="840">
        <f t="shared" si="8"/>
        <v>812.74620000000004</v>
      </c>
      <c r="O19" s="840">
        <f t="shared" si="8"/>
        <v>12423.406199999999</v>
      </c>
      <c r="P19" s="69"/>
      <c r="Q19" s="69"/>
      <c r="R19" s="69"/>
      <c r="S19" s="69"/>
    </row>
    <row r="20" spans="1:19" ht="14.25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</row>
    <row r="21" spans="1:19" ht="14.25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</row>
    <row r="22" spans="1:19" ht="14.25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</row>
    <row r="23" spans="1:19" ht="14.25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</row>
    <row r="24" spans="1:19" ht="14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</row>
    <row r="25" spans="1:19" ht="14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</row>
    <row r="26" spans="1:19" ht="14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</row>
    <row r="27" spans="1:19" ht="14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</row>
    <row r="28" spans="1:19" ht="14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</row>
    <row r="29" spans="1:19" ht="14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</row>
    <row r="30" spans="1:19" ht="14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</row>
    <row r="31" spans="1:19" ht="14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</row>
    <row r="32" spans="1:19" ht="14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 spans="1:19" ht="14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 spans="1:19" ht="14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</row>
    <row r="35" spans="1:19" ht="14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</row>
    <row r="36" spans="1:19" ht="14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</row>
    <row r="37" spans="1:19" ht="14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</row>
    <row r="38" spans="1:19" ht="14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</row>
    <row r="39" spans="1:19" ht="14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</row>
    <row r="40" spans="1:19" ht="14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 spans="1:19" ht="14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 spans="1:19" ht="14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 spans="1:19" ht="14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 spans="1:19" ht="14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 spans="1:19" ht="14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 spans="1:19" ht="14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 spans="1:19" ht="14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 spans="1:19" ht="14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 spans="1:19" ht="14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 spans="1:19" ht="14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 spans="1:19" ht="14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 spans="1:19" ht="14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 spans="1:19" ht="14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 spans="1:19" ht="14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 spans="1:19" ht="14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 spans="1:19" ht="14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 spans="1:19" ht="14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  <row r="58" spans="1:19" ht="14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1:19" ht="14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</row>
    <row r="978" spans="1:19" ht="14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</row>
    <row r="979" spans="1:19" ht="14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</row>
    <row r="980" spans="1:19" ht="14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</row>
    <row r="981" spans="1:19" ht="14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</row>
    <row r="982" spans="1:19" ht="14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</row>
    <row r="983" spans="1:19" ht="14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</row>
    <row r="984" spans="1:19" ht="14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</row>
    <row r="985" spans="1:19" ht="14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</row>
    <row r="986" spans="1:19" ht="14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</row>
    <row r="987" spans="1:19" ht="14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</row>
    <row r="988" spans="1:19" ht="14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</row>
    <row r="989" spans="1:19" ht="14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</row>
    <row r="990" spans="1:19" ht="14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</row>
    <row r="991" spans="1:19" ht="14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</row>
  </sheetData>
  <autoFilter ref="Q1:Q1000" xr:uid="{00000000-0009-0000-0000-000004000000}"/>
  <mergeCells count="15">
    <mergeCell ref="M3:M4"/>
    <mergeCell ref="O3:O4"/>
    <mergeCell ref="P3:P4"/>
    <mergeCell ref="Q3:Q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1">
    <dataValidation type="list" allowBlank="1" showErrorMessage="1" sqref="P5:P18" xr:uid="{00000000-0002-0000-0400-000000000000}">
      <formula1>"Waiting Invoice,Sent By Whatsapp,Complate,In progress,Sentby E-mail,CC LGP/ Verde"</formula1>
    </dataValidation>
  </dataValidations>
  <hyperlinks>
    <hyperlink ref="E6" r:id="rId1" xr:uid="{00000000-0004-0000-0400-000000000000}"/>
    <hyperlink ref="E15" r:id="rId2" xr:uid="{00000000-0004-0000-0400-000001000000}"/>
  </hyperlinks>
  <printOptions horizontalCentered="1" gridLines="1"/>
  <pageMargins left="0.7" right="0.7" top="0.75" bottom="0.75" header="0" footer="0"/>
  <pageSetup paperSize="9" scale="42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S997"/>
  <sheetViews>
    <sheetView workbookViewId="0">
      <pane xSplit="4" topLeftCell="E1" activePane="topRight" state="frozen"/>
      <selection pane="topRight" activeCell="F2" sqref="F2"/>
    </sheetView>
  </sheetViews>
  <sheetFormatPr defaultColWidth="12.5703125" defaultRowHeight="15.75" customHeight="1"/>
  <cols>
    <col min="4" max="4" width="43.42578125" customWidth="1"/>
    <col min="5" max="5" width="40.5703125" customWidth="1"/>
    <col min="15" max="15" width="15.42578125" customWidth="1"/>
    <col min="16" max="16" width="23" customWidth="1"/>
    <col min="17" max="17" width="18.28515625" customWidth="1"/>
  </cols>
  <sheetData>
    <row r="1" spans="1:19" ht="15.75" customHeight="1">
      <c r="A1" s="1012" t="s">
        <v>168</v>
      </c>
      <c r="B1" s="993"/>
      <c r="C1" s="993"/>
      <c r="D1" s="993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ht="15.75" customHeight="1">
      <c r="A2" s="1025" t="s">
        <v>120</v>
      </c>
      <c r="B2" s="1026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44"/>
      <c r="R2" s="69"/>
      <c r="S2" s="69"/>
    </row>
    <row r="3" spans="1:19" ht="15.75" customHeight="1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023" t="s">
        <v>124</v>
      </c>
      <c r="Q3" s="1011" t="s">
        <v>125</v>
      </c>
      <c r="R3" s="69"/>
      <c r="S3" s="69"/>
    </row>
    <row r="4" spans="1:19" ht="15.75" customHeight="1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022"/>
      <c r="Q4" s="1009"/>
      <c r="R4" s="69"/>
      <c r="S4" s="69"/>
    </row>
    <row r="5" spans="1:19" ht="15.75" customHeight="1">
      <c r="A5" s="802">
        <v>1</v>
      </c>
      <c r="B5" s="76" t="s">
        <v>8</v>
      </c>
      <c r="C5" s="140" t="s">
        <v>126</v>
      </c>
      <c r="D5" s="829" t="s">
        <v>105</v>
      </c>
      <c r="E5" s="212" t="s">
        <v>106</v>
      </c>
      <c r="F5" s="80">
        <v>45474</v>
      </c>
      <c r="G5" s="80">
        <v>45504</v>
      </c>
      <c r="H5" s="81">
        <f t="shared" ref="H5:H6" si="0">DATEDIF(F5,G5,"d")</f>
        <v>30</v>
      </c>
      <c r="I5" s="128">
        <v>0</v>
      </c>
      <c r="J5" s="129">
        <f t="shared" ref="J5:J13" si="1">89*I5</f>
        <v>0</v>
      </c>
      <c r="K5" s="140">
        <v>80.83</v>
      </c>
      <c r="L5" s="131">
        <f t="shared" ref="L5:L13" si="2">8*K5</f>
        <v>646.64</v>
      </c>
      <c r="M5" s="132">
        <f t="shared" ref="M5:M24" si="3">J5+L5</f>
        <v>646.64</v>
      </c>
      <c r="N5" s="132">
        <f t="shared" ref="N5:N24" si="4">M5*7%</f>
        <v>45.264800000000001</v>
      </c>
      <c r="O5" s="772">
        <f t="shared" ref="O5:O21" si="5">M5+N5</f>
        <v>691.90480000000002</v>
      </c>
      <c r="P5" s="81" t="s">
        <v>99</v>
      </c>
      <c r="Q5" s="836">
        <v>45513</v>
      </c>
      <c r="R5" s="69"/>
      <c r="S5" s="69"/>
    </row>
    <row r="6" spans="1:19" ht="15.75" customHeight="1">
      <c r="A6" s="802">
        <v>2</v>
      </c>
      <c r="B6" s="76" t="s">
        <v>129</v>
      </c>
      <c r="C6" s="140" t="s">
        <v>130</v>
      </c>
      <c r="D6" s="830" t="s">
        <v>131</v>
      </c>
      <c r="E6" s="831" t="s">
        <v>169</v>
      </c>
      <c r="F6" s="80">
        <v>45474</v>
      </c>
      <c r="G6" s="80">
        <v>45504</v>
      </c>
      <c r="H6" s="81">
        <f t="shared" si="0"/>
        <v>30</v>
      </c>
      <c r="I6" s="128">
        <v>0</v>
      </c>
      <c r="J6" s="129">
        <f t="shared" si="1"/>
        <v>0</v>
      </c>
      <c r="K6" s="140">
        <v>27.43</v>
      </c>
      <c r="L6" s="131">
        <f t="shared" si="2"/>
        <v>219.44</v>
      </c>
      <c r="M6" s="132">
        <f t="shared" si="3"/>
        <v>219.44</v>
      </c>
      <c r="N6" s="132">
        <f t="shared" si="4"/>
        <v>15.360800000000001</v>
      </c>
      <c r="O6" s="772">
        <f t="shared" si="5"/>
        <v>234.80080000000001</v>
      </c>
      <c r="P6" s="81" t="s">
        <v>99</v>
      </c>
      <c r="Q6" s="836">
        <v>45513</v>
      </c>
      <c r="R6" s="69"/>
      <c r="S6" s="69"/>
    </row>
    <row r="7" spans="1:19" ht="15.75" customHeight="1">
      <c r="A7" s="802">
        <v>3</v>
      </c>
      <c r="B7" s="76" t="s">
        <v>14</v>
      </c>
      <c r="C7" s="140" t="s">
        <v>130</v>
      </c>
      <c r="D7" s="829" t="s">
        <v>15</v>
      </c>
      <c r="E7" s="212" t="s">
        <v>109</v>
      </c>
      <c r="F7" s="80">
        <v>45474</v>
      </c>
      <c r="G7" s="80">
        <v>45504</v>
      </c>
      <c r="H7" s="81">
        <f t="shared" ref="H7:H21" si="6">DATEDIF(F7,G7,"D")</f>
        <v>30</v>
      </c>
      <c r="I7" s="128">
        <v>1.03</v>
      </c>
      <c r="J7" s="129">
        <f t="shared" si="1"/>
        <v>91.67</v>
      </c>
      <c r="K7" s="140">
        <v>77.95</v>
      </c>
      <c r="L7" s="131">
        <f t="shared" si="2"/>
        <v>623.6</v>
      </c>
      <c r="M7" s="132">
        <f t="shared" si="3"/>
        <v>715.27</v>
      </c>
      <c r="N7" s="132">
        <f t="shared" si="4"/>
        <v>50.068900000000006</v>
      </c>
      <c r="O7" s="772">
        <f t="shared" si="5"/>
        <v>765.33889999999997</v>
      </c>
      <c r="P7" s="81" t="s">
        <v>99</v>
      </c>
      <c r="Q7" s="836">
        <v>45545</v>
      </c>
      <c r="R7" s="69"/>
      <c r="S7" s="69"/>
    </row>
    <row r="8" spans="1:19" ht="15.75" customHeight="1">
      <c r="A8" s="802">
        <v>5</v>
      </c>
      <c r="B8" s="76" t="s">
        <v>136</v>
      </c>
      <c r="C8" s="140" t="s">
        <v>137</v>
      </c>
      <c r="D8" s="225" t="s">
        <v>138</v>
      </c>
      <c r="E8" s="212" t="s">
        <v>139</v>
      </c>
      <c r="F8" s="80">
        <v>45474</v>
      </c>
      <c r="G8" s="80">
        <v>45504</v>
      </c>
      <c r="H8" s="81">
        <f t="shared" si="6"/>
        <v>30</v>
      </c>
      <c r="I8" s="128">
        <v>1.2</v>
      </c>
      <c r="J8" s="129">
        <f t="shared" si="1"/>
        <v>106.8</v>
      </c>
      <c r="K8" s="140">
        <v>71.11</v>
      </c>
      <c r="L8" s="131">
        <f t="shared" si="2"/>
        <v>568.88</v>
      </c>
      <c r="M8" s="132">
        <f t="shared" si="3"/>
        <v>675.68</v>
      </c>
      <c r="N8" s="132">
        <f t="shared" si="4"/>
        <v>47.297600000000003</v>
      </c>
      <c r="O8" s="772">
        <f t="shared" si="5"/>
        <v>722.97759999999994</v>
      </c>
      <c r="P8" s="81" t="s">
        <v>99</v>
      </c>
      <c r="Q8" s="835"/>
      <c r="R8" s="69"/>
      <c r="S8" s="69"/>
    </row>
    <row r="9" spans="1:19" ht="15.75" customHeight="1">
      <c r="A9" s="802">
        <v>6</v>
      </c>
      <c r="B9" s="76" t="s">
        <v>140</v>
      </c>
      <c r="C9" s="140" t="s">
        <v>130</v>
      </c>
      <c r="D9" s="220" t="s">
        <v>141</v>
      </c>
      <c r="E9" s="833">
        <v>79057136469</v>
      </c>
      <c r="F9" s="80">
        <v>45474</v>
      </c>
      <c r="G9" s="80">
        <v>45504</v>
      </c>
      <c r="H9" s="81">
        <f t="shared" si="6"/>
        <v>30</v>
      </c>
      <c r="I9" s="128">
        <v>4.7</v>
      </c>
      <c r="J9" s="129">
        <f t="shared" si="1"/>
        <v>418.3</v>
      </c>
      <c r="K9" s="140">
        <v>129.76</v>
      </c>
      <c r="L9" s="131">
        <f t="shared" si="2"/>
        <v>1038.08</v>
      </c>
      <c r="M9" s="132">
        <f t="shared" si="3"/>
        <v>1456.3799999999999</v>
      </c>
      <c r="N9" s="132">
        <f t="shared" si="4"/>
        <v>101.9466</v>
      </c>
      <c r="O9" s="772">
        <f t="shared" si="5"/>
        <v>1558.3265999999999</v>
      </c>
      <c r="P9" s="81" t="s">
        <v>170</v>
      </c>
      <c r="Q9" s="836">
        <v>45581</v>
      </c>
      <c r="R9" s="69"/>
      <c r="S9" s="69"/>
    </row>
    <row r="10" spans="1:19" ht="15.75" customHeight="1">
      <c r="A10" s="802">
        <v>7</v>
      </c>
      <c r="B10" s="76" t="s">
        <v>171</v>
      </c>
      <c r="C10" s="140" t="s">
        <v>130</v>
      </c>
      <c r="D10" s="220" t="s">
        <v>172</v>
      </c>
      <c r="E10" s="212" t="s">
        <v>173</v>
      </c>
      <c r="F10" s="80">
        <v>45492</v>
      </c>
      <c r="G10" s="80">
        <v>45504</v>
      </c>
      <c r="H10" s="81">
        <f t="shared" si="6"/>
        <v>12</v>
      </c>
      <c r="I10" s="128">
        <f>2.6+1.9</f>
        <v>4.5</v>
      </c>
      <c r="J10" s="129">
        <f t="shared" si="1"/>
        <v>400.5</v>
      </c>
      <c r="K10" s="140">
        <v>82.44</v>
      </c>
      <c r="L10" s="131">
        <f t="shared" si="2"/>
        <v>659.52</v>
      </c>
      <c r="M10" s="132">
        <f t="shared" si="3"/>
        <v>1060.02</v>
      </c>
      <c r="N10" s="132">
        <f t="shared" si="4"/>
        <v>74.201400000000007</v>
      </c>
      <c r="O10" s="772">
        <f t="shared" si="5"/>
        <v>1134.2213999999999</v>
      </c>
      <c r="P10" s="81" t="s">
        <v>99</v>
      </c>
      <c r="Q10" s="836">
        <v>45511</v>
      </c>
      <c r="R10" s="69"/>
      <c r="S10" s="69"/>
    </row>
    <row r="11" spans="1:19" ht="15.75" customHeight="1">
      <c r="A11" s="802">
        <v>8</v>
      </c>
      <c r="B11" s="76" t="s">
        <v>23</v>
      </c>
      <c r="C11" s="140" t="s">
        <v>130</v>
      </c>
      <c r="D11" s="829" t="s">
        <v>111</v>
      </c>
      <c r="E11" s="212" t="s">
        <v>146</v>
      </c>
      <c r="F11" s="80">
        <v>45474</v>
      </c>
      <c r="G11" s="80">
        <v>45504</v>
      </c>
      <c r="H11" s="81">
        <f t="shared" si="6"/>
        <v>30</v>
      </c>
      <c r="I11" s="128">
        <v>0</v>
      </c>
      <c r="J11" s="129">
        <f t="shared" si="1"/>
        <v>0</v>
      </c>
      <c r="K11" s="140">
        <v>40.93</v>
      </c>
      <c r="L11" s="131">
        <f t="shared" si="2"/>
        <v>327.44</v>
      </c>
      <c r="M11" s="132">
        <f t="shared" si="3"/>
        <v>327.44</v>
      </c>
      <c r="N11" s="132">
        <f t="shared" si="4"/>
        <v>22.920800000000003</v>
      </c>
      <c r="O11" s="772">
        <f t="shared" si="5"/>
        <v>350.36079999999998</v>
      </c>
      <c r="P11" s="81" t="s">
        <v>170</v>
      </c>
      <c r="Q11" s="206" t="s">
        <v>164</v>
      </c>
      <c r="R11" s="69"/>
      <c r="S11" s="69"/>
    </row>
    <row r="12" spans="1:19" ht="15.75" customHeight="1">
      <c r="A12" s="802">
        <v>9</v>
      </c>
      <c r="B12" s="76" t="s">
        <v>32</v>
      </c>
      <c r="C12" s="140" t="s">
        <v>126</v>
      </c>
      <c r="D12" s="829" t="s">
        <v>147</v>
      </c>
      <c r="E12" s="212" t="s">
        <v>165</v>
      </c>
      <c r="F12" s="80">
        <v>45474</v>
      </c>
      <c r="G12" s="80">
        <v>45504</v>
      </c>
      <c r="H12" s="81">
        <f t="shared" si="6"/>
        <v>30</v>
      </c>
      <c r="I12" s="128">
        <v>11.7</v>
      </c>
      <c r="J12" s="129">
        <f t="shared" si="1"/>
        <v>1041.3</v>
      </c>
      <c r="K12" s="140">
        <v>0</v>
      </c>
      <c r="L12" s="131">
        <f t="shared" si="2"/>
        <v>0</v>
      </c>
      <c r="M12" s="132">
        <f t="shared" si="3"/>
        <v>1041.3</v>
      </c>
      <c r="N12" s="132">
        <f t="shared" si="4"/>
        <v>72.891000000000005</v>
      </c>
      <c r="O12" s="772">
        <f t="shared" si="5"/>
        <v>1114.191</v>
      </c>
      <c r="P12" s="81" t="s">
        <v>99</v>
      </c>
      <c r="Q12" s="836">
        <v>45526</v>
      </c>
      <c r="R12" s="69"/>
      <c r="S12" s="69"/>
    </row>
    <row r="13" spans="1:19" ht="15.75" customHeight="1">
      <c r="A13" s="802">
        <v>10</v>
      </c>
      <c r="B13" s="76" t="s">
        <v>35</v>
      </c>
      <c r="C13" s="140" t="s">
        <v>137</v>
      </c>
      <c r="D13" s="829" t="s">
        <v>36</v>
      </c>
      <c r="E13" s="218" t="s">
        <v>149</v>
      </c>
      <c r="F13" s="80">
        <v>45474</v>
      </c>
      <c r="G13" s="80">
        <v>45504</v>
      </c>
      <c r="H13" s="81">
        <f t="shared" si="6"/>
        <v>30</v>
      </c>
      <c r="I13" s="128">
        <v>0.1</v>
      </c>
      <c r="J13" s="129">
        <f t="shared" si="1"/>
        <v>8.9</v>
      </c>
      <c r="K13" s="140">
        <v>47.11</v>
      </c>
      <c r="L13" s="131">
        <f t="shared" si="2"/>
        <v>376.88</v>
      </c>
      <c r="M13" s="132">
        <f t="shared" si="3"/>
        <v>385.78</v>
      </c>
      <c r="N13" s="132">
        <f t="shared" si="4"/>
        <v>27.0046</v>
      </c>
      <c r="O13" s="772">
        <f t="shared" si="5"/>
        <v>412.78459999999995</v>
      </c>
      <c r="P13" s="81" t="s">
        <v>99</v>
      </c>
      <c r="Q13" s="836">
        <v>45516</v>
      </c>
      <c r="R13" s="69"/>
      <c r="S13" s="69"/>
    </row>
    <row r="14" spans="1:19" ht="15.75" customHeight="1">
      <c r="A14" s="802">
        <v>11</v>
      </c>
      <c r="B14" s="76" t="s">
        <v>42</v>
      </c>
      <c r="C14" s="140" t="s">
        <v>130</v>
      </c>
      <c r="D14" s="829" t="s">
        <v>174</v>
      </c>
      <c r="E14" s="217"/>
      <c r="F14" s="80">
        <v>45474</v>
      </c>
      <c r="G14" s="80">
        <v>45504</v>
      </c>
      <c r="H14" s="81">
        <f t="shared" si="6"/>
        <v>30</v>
      </c>
      <c r="I14" s="128">
        <v>0</v>
      </c>
      <c r="J14" s="129">
        <v>0</v>
      </c>
      <c r="K14" s="140">
        <v>0</v>
      </c>
      <c r="L14" s="131">
        <v>53</v>
      </c>
      <c r="M14" s="132">
        <f t="shared" si="3"/>
        <v>53</v>
      </c>
      <c r="N14" s="132">
        <f t="shared" si="4"/>
        <v>3.7100000000000004</v>
      </c>
      <c r="O14" s="772">
        <f t="shared" si="5"/>
        <v>56.71</v>
      </c>
      <c r="P14" s="81" t="s">
        <v>99</v>
      </c>
      <c r="Q14" s="836">
        <v>45508</v>
      </c>
      <c r="R14" s="69"/>
      <c r="S14" s="69"/>
    </row>
    <row r="15" spans="1:19" ht="15.75" customHeight="1">
      <c r="A15" s="802">
        <v>12</v>
      </c>
      <c r="B15" s="76" t="s">
        <v>45</v>
      </c>
      <c r="C15" s="140" t="s">
        <v>130</v>
      </c>
      <c r="D15" s="829" t="s">
        <v>174</v>
      </c>
      <c r="E15" s="217"/>
      <c r="F15" s="80">
        <v>45474</v>
      </c>
      <c r="G15" s="80">
        <v>45504</v>
      </c>
      <c r="H15" s="81">
        <f t="shared" si="6"/>
        <v>30</v>
      </c>
      <c r="I15" s="128">
        <v>0</v>
      </c>
      <c r="J15" s="129">
        <v>0</v>
      </c>
      <c r="K15" s="140">
        <v>0</v>
      </c>
      <c r="L15" s="131">
        <v>53.34</v>
      </c>
      <c r="M15" s="132">
        <f t="shared" si="3"/>
        <v>53.34</v>
      </c>
      <c r="N15" s="132">
        <f t="shared" si="4"/>
        <v>3.7338000000000005</v>
      </c>
      <c r="O15" s="772">
        <f t="shared" si="5"/>
        <v>57.073800000000006</v>
      </c>
      <c r="P15" s="81" t="s">
        <v>99</v>
      </c>
      <c r="Q15" s="836">
        <v>45508</v>
      </c>
      <c r="R15" s="69"/>
      <c r="S15" s="69"/>
    </row>
    <row r="16" spans="1:19" ht="15.75" customHeight="1">
      <c r="A16" s="802">
        <v>13</v>
      </c>
      <c r="B16" s="76" t="s">
        <v>47</v>
      </c>
      <c r="C16" s="140" t="s">
        <v>137</v>
      </c>
      <c r="D16" s="829" t="s">
        <v>48</v>
      </c>
      <c r="E16" s="218" t="s">
        <v>150</v>
      </c>
      <c r="F16" s="80">
        <v>45474</v>
      </c>
      <c r="G16" s="80">
        <v>45504</v>
      </c>
      <c r="H16" s="81">
        <f t="shared" si="6"/>
        <v>30</v>
      </c>
      <c r="I16" s="128">
        <v>0</v>
      </c>
      <c r="J16" s="129">
        <v>0</v>
      </c>
      <c r="K16" s="140">
        <v>0</v>
      </c>
      <c r="L16" s="131">
        <v>40.049999999999997</v>
      </c>
      <c r="M16" s="132">
        <f t="shared" si="3"/>
        <v>40.049999999999997</v>
      </c>
      <c r="N16" s="132">
        <f t="shared" si="4"/>
        <v>2.8035000000000001</v>
      </c>
      <c r="O16" s="772">
        <f t="shared" si="5"/>
        <v>42.853499999999997</v>
      </c>
      <c r="P16" s="81" t="s">
        <v>170</v>
      </c>
      <c r="Q16" s="837" t="s">
        <v>166</v>
      </c>
      <c r="R16" s="69"/>
      <c r="S16" s="69"/>
    </row>
    <row r="17" spans="1:19" ht="15.75" customHeight="1">
      <c r="A17" s="802">
        <v>14</v>
      </c>
      <c r="B17" s="76" t="s">
        <v>53</v>
      </c>
      <c r="C17" s="140" t="s">
        <v>130</v>
      </c>
      <c r="D17" s="829" t="s">
        <v>54</v>
      </c>
      <c r="E17" s="226" t="s">
        <v>151</v>
      </c>
      <c r="F17" s="80">
        <v>45474</v>
      </c>
      <c r="G17" s="80">
        <v>45504</v>
      </c>
      <c r="H17" s="81">
        <f t="shared" si="6"/>
        <v>30</v>
      </c>
      <c r="I17" s="128">
        <v>0.3</v>
      </c>
      <c r="J17" s="129">
        <f t="shared" ref="J17:J24" si="7">89*I17</f>
        <v>26.7</v>
      </c>
      <c r="K17" s="140">
        <v>57.94</v>
      </c>
      <c r="L17" s="131">
        <f t="shared" ref="L17:L24" si="8">8*K17</f>
        <v>463.52</v>
      </c>
      <c r="M17" s="132">
        <f t="shared" si="3"/>
        <v>490.21999999999997</v>
      </c>
      <c r="N17" s="132">
        <f t="shared" si="4"/>
        <v>34.315400000000004</v>
      </c>
      <c r="O17" s="772">
        <f t="shared" si="5"/>
        <v>524.53539999999998</v>
      </c>
      <c r="P17" s="81" t="s">
        <v>170</v>
      </c>
      <c r="Q17" s="835"/>
      <c r="R17" s="69"/>
      <c r="S17" s="69"/>
    </row>
    <row r="18" spans="1:19" ht="15.75" customHeight="1">
      <c r="A18" s="802">
        <v>15</v>
      </c>
      <c r="B18" s="76" t="s">
        <v>55</v>
      </c>
      <c r="C18" s="140" t="s">
        <v>130</v>
      </c>
      <c r="D18" s="220" t="s">
        <v>56</v>
      </c>
      <c r="E18" s="218" t="s">
        <v>152</v>
      </c>
      <c r="F18" s="80">
        <v>45474</v>
      </c>
      <c r="G18" s="80">
        <v>45504</v>
      </c>
      <c r="H18" s="81">
        <f t="shared" si="6"/>
        <v>30</v>
      </c>
      <c r="I18" s="129">
        <v>0.3</v>
      </c>
      <c r="J18" s="129">
        <f t="shared" si="7"/>
        <v>26.7</v>
      </c>
      <c r="K18" s="230">
        <v>59.08</v>
      </c>
      <c r="L18" s="131">
        <f t="shared" si="8"/>
        <v>472.64</v>
      </c>
      <c r="M18" s="132">
        <f t="shared" si="3"/>
        <v>499.34</v>
      </c>
      <c r="N18" s="132">
        <f t="shared" si="4"/>
        <v>34.953800000000001</v>
      </c>
      <c r="O18" s="772">
        <f t="shared" si="5"/>
        <v>534.29379999999992</v>
      </c>
      <c r="P18" s="81" t="s">
        <v>170</v>
      </c>
      <c r="Q18" s="217" t="s">
        <v>167</v>
      </c>
      <c r="R18" s="69"/>
      <c r="S18" s="69"/>
    </row>
    <row r="19" spans="1:19" ht="15.75" customHeight="1">
      <c r="A19" s="802">
        <v>16</v>
      </c>
      <c r="B19" s="76" t="s">
        <v>57</v>
      </c>
      <c r="C19" s="140" t="s">
        <v>154</v>
      </c>
      <c r="D19" s="829" t="s">
        <v>113</v>
      </c>
      <c r="E19" s="212" t="s">
        <v>114</v>
      </c>
      <c r="F19" s="80">
        <v>45474</v>
      </c>
      <c r="G19" s="80">
        <v>45504</v>
      </c>
      <c r="H19" s="81">
        <f t="shared" si="6"/>
        <v>30</v>
      </c>
      <c r="I19" s="128">
        <v>0.3</v>
      </c>
      <c r="J19" s="129">
        <f t="shared" si="7"/>
        <v>26.7</v>
      </c>
      <c r="K19" s="140">
        <v>48.91</v>
      </c>
      <c r="L19" s="131">
        <f t="shared" si="8"/>
        <v>391.28</v>
      </c>
      <c r="M19" s="132">
        <f t="shared" si="3"/>
        <v>417.97999999999996</v>
      </c>
      <c r="N19" s="132">
        <f t="shared" si="4"/>
        <v>29.258600000000001</v>
      </c>
      <c r="O19" s="772">
        <f t="shared" si="5"/>
        <v>447.23859999999996</v>
      </c>
      <c r="P19" s="81" t="s">
        <v>99</v>
      </c>
      <c r="Q19" s="836">
        <v>45510</v>
      </c>
      <c r="R19" s="69"/>
      <c r="S19" s="69"/>
    </row>
    <row r="20" spans="1:19" ht="15.75" customHeight="1">
      <c r="A20" s="802">
        <v>17</v>
      </c>
      <c r="B20" s="76" t="s">
        <v>60</v>
      </c>
      <c r="C20" s="140" t="s">
        <v>130</v>
      </c>
      <c r="D20" s="829" t="s">
        <v>61</v>
      </c>
      <c r="E20" s="218" t="s">
        <v>115</v>
      </c>
      <c r="F20" s="80">
        <v>45474</v>
      </c>
      <c r="G20" s="80">
        <v>45504</v>
      </c>
      <c r="H20" s="81">
        <f t="shared" si="6"/>
        <v>30</v>
      </c>
      <c r="I20" s="128">
        <v>0.1</v>
      </c>
      <c r="J20" s="129">
        <f t="shared" si="7"/>
        <v>8.9</v>
      </c>
      <c r="K20" s="140">
        <v>50.48</v>
      </c>
      <c r="L20" s="131">
        <f t="shared" si="8"/>
        <v>403.84</v>
      </c>
      <c r="M20" s="132">
        <f t="shared" si="3"/>
        <v>412.73999999999995</v>
      </c>
      <c r="N20" s="132">
        <f t="shared" si="4"/>
        <v>28.8918</v>
      </c>
      <c r="O20" s="772">
        <f t="shared" si="5"/>
        <v>441.63179999999994</v>
      </c>
      <c r="P20" s="81" t="s">
        <v>99</v>
      </c>
      <c r="Q20" s="836">
        <v>45510</v>
      </c>
      <c r="R20" s="69"/>
      <c r="S20" s="69"/>
    </row>
    <row r="21" spans="1:19" ht="15.75" customHeight="1">
      <c r="A21" s="802">
        <v>18</v>
      </c>
      <c r="B21" s="112" t="s">
        <v>63</v>
      </c>
      <c r="C21" s="140" t="s">
        <v>156</v>
      </c>
      <c r="D21" s="829" t="s">
        <v>64</v>
      </c>
      <c r="E21" s="212" t="s">
        <v>116</v>
      </c>
      <c r="F21" s="80">
        <v>45474</v>
      </c>
      <c r="G21" s="80">
        <v>45504</v>
      </c>
      <c r="H21" s="81">
        <f t="shared" si="6"/>
        <v>30</v>
      </c>
      <c r="I21" s="128">
        <v>0.6</v>
      </c>
      <c r="J21" s="129">
        <f t="shared" si="7"/>
        <v>53.4</v>
      </c>
      <c r="K21" s="140">
        <v>0</v>
      </c>
      <c r="L21" s="131">
        <f t="shared" si="8"/>
        <v>0</v>
      </c>
      <c r="M21" s="132">
        <f t="shared" si="3"/>
        <v>53.4</v>
      </c>
      <c r="N21" s="132">
        <f t="shared" si="4"/>
        <v>3.7380000000000004</v>
      </c>
      <c r="O21" s="772">
        <f t="shared" si="5"/>
        <v>57.137999999999998</v>
      </c>
      <c r="P21" s="81" t="s">
        <v>170</v>
      </c>
      <c r="Q21" s="835"/>
      <c r="R21" s="69"/>
      <c r="S21" s="69"/>
    </row>
    <row r="22" spans="1:19" ht="15.75" customHeight="1">
      <c r="A22" s="802">
        <v>19</v>
      </c>
      <c r="B22" s="838"/>
      <c r="C22" s="217"/>
      <c r="D22" s="217" t="s">
        <v>175</v>
      </c>
      <c r="E22" s="217"/>
      <c r="F22" s="839"/>
      <c r="G22" s="839"/>
      <c r="H22" s="217"/>
      <c r="I22" s="128">
        <v>0</v>
      </c>
      <c r="J22" s="129">
        <f t="shared" si="7"/>
        <v>0</v>
      </c>
      <c r="K22" s="140">
        <v>0</v>
      </c>
      <c r="L22" s="131">
        <f t="shared" si="8"/>
        <v>0</v>
      </c>
      <c r="M22" s="132">
        <f t="shared" si="3"/>
        <v>0</v>
      </c>
      <c r="N22" s="132">
        <f t="shared" si="4"/>
        <v>0</v>
      </c>
      <c r="O22" s="772">
        <v>384.71</v>
      </c>
      <c r="P22" s="81" t="s">
        <v>99</v>
      </c>
      <c r="Q22" s="836">
        <v>45522</v>
      </c>
      <c r="R22" s="69"/>
      <c r="S22" s="69"/>
    </row>
    <row r="23" spans="1:19" ht="15.75" customHeight="1">
      <c r="A23" s="802">
        <v>20</v>
      </c>
      <c r="B23" s="838"/>
      <c r="C23" s="217"/>
      <c r="D23" s="217"/>
      <c r="E23" s="217"/>
      <c r="F23" s="839"/>
      <c r="G23" s="839"/>
      <c r="H23" s="217"/>
      <c r="I23" s="128">
        <v>0</v>
      </c>
      <c r="J23" s="129">
        <f t="shared" si="7"/>
        <v>0</v>
      </c>
      <c r="K23" s="140">
        <v>0</v>
      </c>
      <c r="L23" s="131">
        <f t="shared" si="8"/>
        <v>0</v>
      </c>
      <c r="M23" s="132">
        <f t="shared" si="3"/>
        <v>0</v>
      </c>
      <c r="N23" s="132">
        <f t="shared" si="4"/>
        <v>0</v>
      </c>
      <c r="O23" s="772">
        <f t="shared" ref="O23:O24" si="9">M23+N23</f>
        <v>0</v>
      </c>
      <c r="P23" s="81" t="s">
        <v>176</v>
      </c>
      <c r="Q23" s="835"/>
      <c r="R23" s="69"/>
      <c r="S23" s="69"/>
    </row>
    <row r="24" spans="1:19" ht="15.75" customHeight="1">
      <c r="A24" s="802">
        <v>21</v>
      </c>
      <c r="B24" s="838"/>
      <c r="C24" s="217"/>
      <c r="D24" s="217"/>
      <c r="E24" s="217"/>
      <c r="F24" s="839"/>
      <c r="G24" s="839"/>
      <c r="H24" s="217"/>
      <c r="I24" s="128">
        <v>0</v>
      </c>
      <c r="J24" s="129">
        <f t="shared" si="7"/>
        <v>0</v>
      </c>
      <c r="K24" s="140">
        <v>0</v>
      </c>
      <c r="L24" s="131">
        <f t="shared" si="8"/>
        <v>0</v>
      </c>
      <c r="M24" s="132">
        <f t="shared" si="3"/>
        <v>0</v>
      </c>
      <c r="N24" s="132">
        <f t="shared" si="4"/>
        <v>0</v>
      </c>
      <c r="O24" s="772">
        <f t="shared" si="9"/>
        <v>0</v>
      </c>
      <c r="P24" s="81" t="s">
        <v>176</v>
      </c>
      <c r="Q24" s="835"/>
      <c r="R24" s="69"/>
      <c r="S24" s="69"/>
    </row>
    <row r="25" spans="1:19" ht="14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</row>
    <row r="26" spans="1:19" ht="14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</row>
    <row r="27" spans="1:19" ht="14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</row>
    <row r="28" spans="1:19" ht="14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</row>
    <row r="29" spans="1:19" ht="14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</row>
    <row r="30" spans="1:19" ht="14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</row>
    <row r="31" spans="1:19" ht="14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</row>
    <row r="32" spans="1:19" ht="14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 spans="1:19" ht="14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 spans="1:19" ht="14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</row>
    <row r="35" spans="1:19" ht="14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</row>
    <row r="36" spans="1:19" ht="14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</row>
    <row r="37" spans="1:19" ht="14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</row>
    <row r="38" spans="1:19" ht="14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</row>
    <row r="39" spans="1:19" ht="14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</row>
    <row r="40" spans="1:19" ht="14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 spans="1:19" ht="14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 spans="1:19" ht="14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 spans="1:19" ht="14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 spans="1:19" ht="14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 spans="1:19" ht="14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 spans="1:19" ht="14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 spans="1:19" ht="14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 spans="1:19" ht="14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 spans="1:19" ht="14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 spans="1:19" ht="14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 spans="1:19" ht="14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 spans="1:19" ht="14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 spans="1:19" ht="14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 spans="1:19" ht="14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 spans="1:19" ht="14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 spans="1:19" ht="14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 spans="1:19" ht="14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  <row r="58" spans="1:19" ht="14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1:19" ht="14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</row>
    <row r="978" spans="1:19" ht="14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</row>
    <row r="979" spans="1:19" ht="14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</row>
    <row r="980" spans="1:19" ht="14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</row>
    <row r="981" spans="1:19" ht="14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</row>
    <row r="982" spans="1:19" ht="14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</row>
    <row r="983" spans="1:19" ht="14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</row>
    <row r="984" spans="1:19" ht="14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</row>
    <row r="985" spans="1:19" ht="14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</row>
    <row r="986" spans="1:19" ht="14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</row>
    <row r="987" spans="1:19" ht="14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</row>
    <row r="988" spans="1:19" ht="14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</row>
    <row r="989" spans="1:19" ht="14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</row>
    <row r="990" spans="1:19" ht="14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</row>
    <row r="991" spans="1:19" ht="14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</row>
    <row r="992" spans="1:19" ht="14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</row>
    <row r="993" spans="1:19" ht="14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</row>
    <row r="994" spans="1:19" ht="14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</row>
    <row r="995" spans="1:19" ht="14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</row>
    <row r="996" spans="1:19" ht="14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</row>
    <row r="997" spans="1:19" ht="14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</row>
  </sheetData>
  <autoFilter ref="Q1:Q1000" xr:uid="{00000000-0009-0000-0000-000005000000}"/>
  <mergeCells count="15">
    <mergeCell ref="M3:M4"/>
    <mergeCell ref="O3:O4"/>
    <mergeCell ref="P3:P4"/>
    <mergeCell ref="Q3:Q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1">
    <dataValidation type="list" allowBlank="1" showErrorMessage="1" sqref="P5:P24" xr:uid="{00000000-0002-0000-0500-000000000000}">
      <formula1>"Pending,Sent by Whatsapp,Complate,In progress,Sent by E-mail,Sent to LGP"</formula1>
    </dataValidation>
  </dataValidations>
  <hyperlinks>
    <hyperlink ref="E6" r:id="rId1" xr:uid="{00000000-0004-0000-0500-000000000000}"/>
    <hyperlink ref="E17" r:id="rId2" xr:uid="{00000000-0004-0000-0500-000001000000}"/>
  </hyperlinks>
  <printOptions horizontalCentered="1" gridLines="1"/>
  <pageMargins left="0.7" right="0.7" top="0.75" bottom="0.75" header="0" footer="0"/>
  <pageSetup paperSize="9" scale="44"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S1001"/>
  <sheetViews>
    <sheetView workbookViewId="0">
      <pane xSplit="5" topLeftCell="F1" activePane="topRight" state="frozen"/>
      <selection pane="topRight" activeCell="G2" sqref="G2"/>
    </sheetView>
  </sheetViews>
  <sheetFormatPr defaultColWidth="12.5703125" defaultRowHeight="15.75" customHeight="1"/>
  <cols>
    <col min="3" max="3" width="12.5703125" hidden="1"/>
    <col min="4" max="4" width="41.140625" customWidth="1"/>
    <col min="5" max="5" width="49.5703125" customWidth="1"/>
    <col min="6" max="6" width="15.42578125" customWidth="1"/>
    <col min="7" max="7" width="15" customWidth="1"/>
    <col min="16" max="16" width="23" customWidth="1"/>
    <col min="17" max="17" width="18.28515625" customWidth="1"/>
  </cols>
  <sheetData>
    <row r="1" spans="1:19" ht="45.75">
      <c r="A1" s="1012" t="s">
        <v>177</v>
      </c>
      <c r="B1" s="993"/>
      <c r="C1" s="993"/>
      <c r="D1" s="993"/>
      <c r="E1" s="122" t="s">
        <v>178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ht="32.25">
      <c r="A2" s="1025" t="s">
        <v>120</v>
      </c>
      <c r="B2" s="1026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44"/>
      <c r="R2" s="69"/>
      <c r="S2" s="69"/>
    </row>
    <row r="3" spans="1:19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023" t="s">
        <v>124</v>
      </c>
      <c r="Q3" s="1011" t="s">
        <v>125</v>
      </c>
      <c r="R3" s="69"/>
      <c r="S3" s="69"/>
    </row>
    <row r="4" spans="1:19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022"/>
      <c r="Q4" s="1009"/>
      <c r="R4" s="69"/>
      <c r="S4" s="69"/>
    </row>
    <row r="5" spans="1:19" ht="23.25">
      <c r="A5" s="802"/>
      <c r="B5" s="699" t="s">
        <v>179</v>
      </c>
      <c r="C5" s="140"/>
      <c r="D5" s="79" t="s">
        <v>180</v>
      </c>
      <c r="E5" s="79" t="s">
        <v>181</v>
      </c>
      <c r="F5" s="80">
        <v>45499</v>
      </c>
      <c r="G5" s="80">
        <v>45535</v>
      </c>
      <c r="H5" s="81">
        <f t="shared" ref="H5:H9" si="0">DATEDIF(F5,G5,"d")</f>
        <v>36</v>
      </c>
      <c r="I5" s="128"/>
      <c r="J5" s="129">
        <f t="shared" ref="J5:J30" si="1">89*I5</f>
        <v>0</v>
      </c>
      <c r="K5" s="140"/>
      <c r="L5" s="131">
        <f t="shared" ref="L5:L30" si="2">8*K5</f>
        <v>0</v>
      </c>
      <c r="M5" s="132">
        <f t="shared" ref="M5:M30" si="3">J5+L5</f>
        <v>0</v>
      </c>
      <c r="N5" s="132">
        <f t="shared" ref="N5:N30" si="4">M5*7%</f>
        <v>0</v>
      </c>
      <c r="O5" s="772">
        <f t="shared" ref="O5:O30" si="5">M5+N5</f>
        <v>0</v>
      </c>
      <c r="P5" s="81"/>
      <c r="Q5" s="835"/>
      <c r="R5" s="69"/>
      <c r="S5" s="69"/>
    </row>
    <row r="6" spans="1:19" ht="23.25">
      <c r="A6" s="802"/>
      <c r="B6" s="699" t="s">
        <v>182</v>
      </c>
      <c r="C6" s="140"/>
      <c r="D6" s="79" t="s">
        <v>180</v>
      </c>
      <c r="E6" s="79" t="s">
        <v>181</v>
      </c>
      <c r="F6" s="80">
        <v>45499</v>
      </c>
      <c r="G6" s="80">
        <v>45535</v>
      </c>
      <c r="H6" s="81">
        <f t="shared" si="0"/>
        <v>36</v>
      </c>
      <c r="I6" s="128"/>
      <c r="J6" s="129">
        <f t="shared" si="1"/>
        <v>0</v>
      </c>
      <c r="K6" s="140"/>
      <c r="L6" s="131">
        <f t="shared" si="2"/>
        <v>0</v>
      </c>
      <c r="M6" s="132">
        <f t="shared" si="3"/>
        <v>0</v>
      </c>
      <c r="N6" s="132">
        <f t="shared" si="4"/>
        <v>0</v>
      </c>
      <c r="O6" s="772">
        <f t="shared" si="5"/>
        <v>0</v>
      </c>
      <c r="P6" s="81"/>
      <c r="Q6" s="835"/>
      <c r="R6" s="69"/>
      <c r="S6" s="69"/>
    </row>
    <row r="7" spans="1:19" ht="23.25">
      <c r="A7" s="802"/>
      <c r="B7" s="699" t="s">
        <v>183</v>
      </c>
      <c r="C7" s="140"/>
      <c r="D7" s="79" t="s">
        <v>184</v>
      </c>
      <c r="E7" s="79" t="s">
        <v>181</v>
      </c>
      <c r="F7" s="80">
        <v>45499</v>
      </c>
      <c r="G7" s="80">
        <v>45535</v>
      </c>
      <c r="H7" s="81">
        <f t="shared" si="0"/>
        <v>36</v>
      </c>
      <c r="I7" s="128">
        <v>23.5</v>
      </c>
      <c r="J7" s="129">
        <f t="shared" si="1"/>
        <v>2091.5</v>
      </c>
      <c r="K7" s="140">
        <v>705.07</v>
      </c>
      <c r="L7" s="131">
        <f t="shared" si="2"/>
        <v>5640.56</v>
      </c>
      <c r="M7" s="132">
        <f t="shared" si="3"/>
        <v>7732.06</v>
      </c>
      <c r="N7" s="132">
        <f t="shared" si="4"/>
        <v>541.24420000000009</v>
      </c>
      <c r="O7" s="772">
        <f t="shared" si="5"/>
        <v>8273.3042000000005</v>
      </c>
      <c r="P7" s="81"/>
      <c r="Q7" s="835"/>
      <c r="R7" s="69"/>
      <c r="S7" s="69"/>
    </row>
    <row r="8" spans="1:19" ht="22.5">
      <c r="A8" s="802">
        <v>1</v>
      </c>
      <c r="B8" s="76" t="s">
        <v>8</v>
      </c>
      <c r="C8" s="140" t="s">
        <v>126</v>
      </c>
      <c r="D8" s="829" t="s">
        <v>105</v>
      </c>
      <c r="E8" s="212" t="s">
        <v>106</v>
      </c>
      <c r="F8" s="80">
        <v>45505</v>
      </c>
      <c r="G8" s="80">
        <v>45535</v>
      </c>
      <c r="H8" s="81">
        <f t="shared" si="0"/>
        <v>30</v>
      </c>
      <c r="I8" s="128">
        <v>0.1</v>
      </c>
      <c r="J8" s="129">
        <f t="shared" si="1"/>
        <v>8.9</v>
      </c>
      <c r="K8" s="140">
        <v>222.88</v>
      </c>
      <c r="L8" s="131">
        <f t="shared" si="2"/>
        <v>1783.04</v>
      </c>
      <c r="M8" s="132">
        <f t="shared" si="3"/>
        <v>1791.94</v>
      </c>
      <c r="N8" s="132">
        <f t="shared" si="4"/>
        <v>125.43580000000001</v>
      </c>
      <c r="O8" s="772">
        <f t="shared" si="5"/>
        <v>1917.3758</v>
      </c>
      <c r="P8" s="81" t="s">
        <v>185</v>
      </c>
      <c r="Q8" s="835"/>
      <c r="R8" s="69"/>
      <c r="S8" s="69"/>
    </row>
    <row r="9" spans="1:19" ht="22.5">
      <c r="A9" s="802">
        <v>2</v>
      </c>
      <c r="B9" s="76" t="s">
        <v>129</v>
      </c>
      <c r="C9" s="140" t="s">
        <v>130</v>
      </c>
      <c r="D9" s="830" t="s">
        <v>131</v>
      </c>
      <c r="E9" s="831" t="s">
        <v>169</v>
      </c>
      <c r="F9" s="80">
        <v>45505</v>
      </c>
      <c r="G9" s="80">
        <v>45535</v>
      </c>
      <c r="H9" s="81">
        <f t="shared" si="0"/>
        <v>30</v>
      </c>
      <c r="I9" s="128">
        <v>0.5</v>
      </c>
      <c r="J9" s="129">
        <f t="shared" si="1"/>
        <v>44.5</v>
      </c>
      <c r="K9" s="140">
        <v>41.27</v>
      </c>
      <c r="L9" s="131">
        <f t="shared" si="2"/>
        <v>330.16</v>
      </c>
      <c r="M9" s="132">
        <f t="shared" si="3"/>
        <v>374.66</v>
      </c>
      <c r="N9" s="132">
        <f t="shared" si="4"/>
        <v>26.226200000000006</v>
      </c>
      <c r="O9" s="772">
        <f t="shared" si="5"/>
        <v>400.88620000000003</v>
      </c>
      <c r="P9" s="81" t="s">
        <v>99</v>
      </c>
      <c r="Q9" s="836">
        <v>45546</v>
      </c>
      <c r="R9" s="69"/>
      <c r="S9" s="69"/>
    </row>
    <row r="10" spans="1:19" ht="22.5">
      <c r="A10" s="802">
        <v>3</v>
      </c>
      <c r="B10" s="76" t="s">
        <v>14</v>
      </c>
      <c r="C10" s="140" t="s">
        <v>130</v>
      </c>
      <c r="D10" s="829" t="s">
        <v>15</v>
      </c>
      <c r="E10" s="212" t="s">
        <v>109</v>
      </c>
      <c r="F10" s="80">
        <v>45505</v>
      </c>
      <c r="G10" s="80">
        <v>45535</v>
      </c>
      <c r="H10" s="81">
        <f t="shared" ref="H10:H23" si="6">DATEDIF(F10,G10,"D")</f>
        <v>30</v>
      </c>
      <c r="I10" s="128">
        <v>4.8</v>
      </c>
      <c r="J10" s="129">
        <f t="shared" si="1"/>
        <v>427.2</v>
      </c>
      <c r="K10" s="140">
        <v>91.26</v>
      </c>
      <c r="L10" s="131">
        <f t="shared" si="2"/>
        <v>730.08</v>
      </c>
      <c r="M10" s="132">
        <f t="shared" si="3"/>
        <v>1157.28</v>
      </c>
      <c r="N10" s="132">
        <f t="shared" si="4"/>
        <v>81.009600000000006</v>
      </c>
      <c r="O10" s="772">
        <f t="shared" si="5"/>
        <v>1238.2896000000001</v>
      </c>
      <c r="P10" s="81" t="s">
        <v>99</v>
      </c>
      <c r="Q10" s="836">
        <v>45543</v>
      </c>
      <c r="R10" s="69"/>
      <c r="S10" s="69"/>
    </row>
    <row r="11" spans="1:19" ht="25.5">
      <c r="A11" s="802">
        <v>4</v>
      </c>
      <c r="B11" s="76" t="s">
        <v>186</v>
      </c>
      <c r="C11" s="140" t="s">
        <v>130</v>
      </c>
      <c r="D11" s="832" t="s">
        <v>187</v>
      </c>
      <c r="E11" s="214" t="s">
        <v>188</v>
      </c>
      <c r="F11" s="80">
        <v>45510</v>
      </c>
      <c r="G11" s="80">
        <v>45535</v>
      </c>
      <c r="H11" s="81">
        <f t="shared" si="6"/>
        <v>25</v>
      </c>
      <c r="I11" s="128">
        <v>0.2</v>
      </c>
      <c r="J11" s="129">
        <f t="shared" si="1"/>
        <v>17.8</v>
      </c>
      <c r="K11" s="140">
        <v>48.12</v>
      </c>
      <c r="L11" s="131">
        <f t="shared" si="2"/>
        <v>384.96</v>
      </c>
      <c r="M11" s="132">
        <f t="shared" si="3"/>
        <v>402.76</v>
      </c>
      <c r="N11" s="132">
        <f t="shared" si="4"/>
        <v>28.193200000000001</v>
      </c>
      <c r="O11" s="772">
        <f t="shared" si="5"/>
        <v>430.95319999999998</v>
      </c>
      <c r="P11" s="81" t="s">
        <v>189</v>
      </c>
      <c r="Q11" s="835" t="s">
        <v>190</v>
      </c>
      <c r="R11" s="69"/>
      <c r="S11" s="69"/>
    </row>
    <row r="12" spans="1:19" ht="22.5">
      <c r="A12" s="802">
        <v>5</v>
      </c>
      <c r="B12" s="76" t="s">
        <v>136</v>
      </c>
      <c r="C12" s="140" t="s">
        <v>137</v>
      </c>
      <c r="D12" s="225" t="s">
        <v>138</v>
      </c>
      <c r="E12" s="212" t="s">
        <v>191</v>
      </c>
      <c r="F12" s="80">
        <v>45505</v>
      </c>
      <c r="G12" s="80">
        <v>45535</v>
      </c>
      <c r="H12" s="81">
        <f t="shared" si="6"/>
        <v>30</v>
      </c>
      <c r="I12" s="128">
        <v>2.2000000000000002</v>
      </c>
      <c r="J12" s="129">
        <f t="shared" si="1"/>
        <v>195.8</v>
      </c>
      <c r="K12" s="140">
        <v>60</v>
      </c>
      <c r="L12" s="131">
        <f t="shared" si="2"/>
        <v>480</v>
      </c>
      <c r="M12" s="132">
        <f t="shared" si="3"/>
        <v>675.8</v>
      </c>
      <c r="N12" s="132">
        <f t="shared" si="4"/>
        <v>47.306000000000004</v>
      </c>
      <c r="O12" s="772">
        <f t="shared" si="5"/>
        <v>723.10599999999999</v>
      </c>
      <c r="P12" s="81" t="s">
        <v>99</v>
      </c>
      <c r="Q12" s="836">
        <v>45543</v>
      </c>
      <c r="R12" s="69"/>
      <c r="S12" s="69"/>
    </row>
    <row r="13" spans="1:19" ht="22.5">
      <c r="A13" s="802">
        <v>6</v>
      </c>
      <c r="B13" s="76" t="s">
        <v>140</v>
      </c>
      <c r="C13" s="140" t="s">
        <v>130</v>
      </c>
      <c r="D13" s="220" t="s">
        <v>141</v>
      </c>
      <c r="E13" s="833">
        <v>79057136469</v>
      </c>
      <c r="F13" s="80">
        <v>45505</v>
      </c>
      <c r="G13" s="80">
        <v>45535</v>
      </c>
      <c r="H13" s="81">
        <f t="shared" si="6"/>
        <v>30</v>
      </c>
      <c r="I13" s="128">
        <v>0.1</v>
      </c>
      <c r="J13" s="129">
        <f t="shared" si="1"/>
        <v>8.9</v>
      </c>
      <c r="K13" s="140">
        <v>44.41</v>
      </c>
      <c r="L13" s="131">
        <f t="shared" si="2"/>
        <v>355.28</v>
      </c>
      <c r="M13" s="132">
        <f t="shared" si="3"/>
        <v>364.17999999999995</v>
      </c>
      <c r="N13" s="132">
        <f t="shared" si="4"/>
        <v>25.492599999999999</v>
      </c>
      <c r="O13" s="772">
        <f t="shared" si="5"/>
        <v>389.67259999999993</v>
      </c>
      <c r="P13" s="81" t="s">
        <v>192</v>
      </c>
      <c r="Q13" s="836">
        <v>45581</v>
      </c>
      <c r="R13" s="69"/>
      <c r="S13" s="69"/>
    </row>
    <row r="14" spans="1:19" ht="22.5">
      <c r="A14" s="802">
        <v>7</v>
      </c>
      <c r="B14" s="76" t="s">
        <v>171</v>
      </c>
      <c r="C14" s="140" t="s">
        <v>130</v>
      </c>
      <c r="D14" s="220" t="s">
        <v>172</v>
      </c>
      <c r="E14" s="212" t="s">
        <v>173</v>
      </c>
      <c r="F14" s="80">
        <v>45505</v>
      </c>
      <c r="G14" s="80">
        <v>45535</v>
      </c>
      <c r="H14" s="81">
        <f t="shared" si="6"/>
        <v>30</v>
      </c>
      <c r="I14" s="128">
        <v>9.1999999999999993</v>
      </c>
      <c r="J14" s="129">
        <f t="shared" si="1"/>
        <v>818.8</v>
      </c>
      <c r="K14" s="140">
        <v>89.06</v>
      </c>
      <c r="L14" s="131">
        <f t="shared" si="2"/>
        <v>712.48</v>
      </c>
      <c r="M14" s="132">
        <f t="shared" si="3"/>
        <v>1531.28</v>
      </c>
      <c r="N14" s="132">
        <f t="shared" si="4"/>
        <v>107.18960000000001</v>
      </c>
      <c r="O14" s="772">
        <f t="shared" si="5"/>
        <v>1638.4695999999999</v>
      </c>
      <c r="P14" s="81" t="s">
        <v>99</v>
      </c>
      <c r="Q14" s="836">
        <v>45543</v>
      </c>
      <c r="R14" s="69"/>
      <c r="S14" s="69"/>
    </row>
    <row r="15" spans="1:19" ht="22.5">
      <c r="A15" s="802"/>
      <c r="B15" s="76" t="s">
        <v>20</v>
      </c>
      <c r="C15" s="140"/>
      <c r="D15" s="829" t="s">
        <v>143</v>
      </c>
      <c r="E15" s="212" t="s">
        <v>193</v>
      </c>
      <c r="F15" s="80">
        <v>45505</v>
      </c>
      <c r="G15" s="80">
        <v>45535</v>
      </c>
      <c r="H15" s="81">
        <f t="shared" si="6"/>
        <v>30</v>
      </c>
      <c r="I15" s="128">
        <v>3.3</v>
      </c>
      <c r="J15" s="129">
        <f t="shared" si="1"/>
        <v>293.7</v>
      </c>
      <c r="K15" s="140">
        <v>47.55</v>
      </c>
      <c r="L15" s="131">
        <f t="shared" si="2"/>
        <v>380.4</v>
      </c>
      <c r="M15" s="132">
        <f t="shared" si="3"/>
        <v>674.09999999999991</v>
      </c>
      <c r="N15" s="132">
        <f t="shared" si="4"/>
        <v>47.186999999999998</v>
      </c>
      <c r="O15" s="772">
        <f t="shared" si="5"/>
        <v>721.28699999999992</v>
      </c>
      <c r="P15" s="81" t="s">
        <v>192</v>
      </c>
      <c r="Q15" s="835" t="s">
        <v>194</v>
      </c>
      <c r="R15" s="69"/>
      <c r="S15" s="69"/>
    </row>
    <row r="16" spans="1:19" ht="22.5">
      <c r="A16" s="802">
        <v>8</v>
      </c>
      <c r="B16" s="76" t="s">
        <v>23</v>
      </c>
      <c r="C16" s="140" t="s">
        <v>130</v>
      </c>
      <c r="D16" s="829" t="s">
        <v>111</v>
      </c>
      <c r="E16" s="212" t="s">
        <v>146</v>
      </c>
      <c r="F16" s="80">
        <v>45505</v>
      </c>
      <c r="G16" s="80">
        <v>45535</v>
      </c>
      <c r="H16" s="81">
        <f t="shared" si="6"/>
        <v>30</v>
      </c>
      <c r="I16" s="128">
        <v>3.3</v>
      </c>
      <c r="J16" s="129">
        <f t="shared" si="1"/>
        <v>293.7</v>
      </c>
      <c r="K16" s="140">
        <v>68.64</v>
      </c>
      <c r="L16" s="131">
        <f t="shared" si="2"/>
        <v>549.12</v>
      </c>
      <c r="M16" s="132">
        <f t="shared" si="3"/>
        <v>842.81999999999994</v>
      </c>
      <c r="N16" s="132">
        <f t="shared" si="4"/>
        <v>58.997399999999999</v>
      </c>
      <c r="O16" s="772">
        <f t="shared" si="5"/>
        <v>901.81739999999991</v>
      </c>
      <c r="P16" s="81" t="s">
        <v>192</v>
      </c>
      <c r="Q16" s="835" t="s">
        <v>195</v>
      </c>
      <c r="R16" s="69"/>
      <c r="S16" s="69"/>
    </row>
    <row r="17" spans="1:19" ht="22.5">
      <c r="A17" s="802">
        <v>9</v>
      </c>
      <c r="B17" s="76" t="s">
        <v>32</v>
      </c>
      <c r="C17" s="140" t="s">
        <v>126</v>
      </c>
      <c r="D17" s="829" t="s">
        <v>147</v>
      </c>
      <c r="E17" s="212" t="s">
        <v>196</v>
      </c>
      <c r="F17" s="80">
        <v>45505</v>
      </c>
      <c r="G17" s="80">
        <v>45535</v>
      </c>
      <c r="H17" s="81">
        <f t="shared" si="6"/>
        <v>30</v>
      </c>
      <c r="I17" s="128">
        <v>10</v>
      </c>
      <c r="J17" s="129">
        <f t="shared" si="1"/>
        <v>890</v>
      </c>
      <c r="K17" s="140">
        <v>0</v>
      </c>
      <c r="L17" s="131">
        <f t="shared" si="2"/>
        <v>0</v>
      </c>
      <c r="M17" s="132">
        <f t="shared" si="3"/>
        <v>890</v>
      </c>
      <c r="N17" s="132">
        <f t="shared" si="4"/>
        <v>62.300000000000004</v>
      </c>
      <c r="O17" s="772">
        <f t="shared" si="5"/>
        <v>952.3</v>
      </c>
      <c r="P17" s="81" t="s">
        <v>99</v>
      </c>
      <c r="Q17" s="836">
        <v>45544</v>
      </c>
      <c r="R17" s="69"/>
      <c r="S17" s="69"/>
    </row>
    <row r="18" spans="1:19" ht="29.25">
      <c r="A18" s="802">
        <v>10</v>
      </c>
      <c r="B18" s="76" t="s">
        <v>197</v>
      </c>
      <c r="C18" s="140" t="s">
        <v>137</v>
      </c>
      <c r="D18" s="215" t="s">
        <v>198</v>
      </c>
      <c r="E18" s="216" t="s">
        <v>199</v>
      </c>
      <c r="F18" s="80">
        <v>45512</v>
      </c>
      <c r="G18" s="80">
        <v>45535</v>
      </c>
      <c r="H18" s="81">
        <f t="shared" si="6"/>
        <v>23</v>
      </c>
      <c r="I18" s="128">
        <v>0.1</v>
      </c>
      <c r="J18" s="129">
        <f t="shared" si="1"/>
        <v>8.9</v>
      </c>
      <c r="K18" s="140">
        <v>22.35</v>
      </c>
      <c r="L18" s="131">
        <f t="shared" si="2"/>
        <v>178.8</v>
      </c>
      <c r="M18" s="132">
        <f t="shared" si="3"/>
        <v>187.70000000000002</v>
      </c>
      <c r="N18" s="132">
        <f t="shared" si="4"/>
        <v>13.139000000000003</v>
      </c>
      <c r="O18" s="772">
        <f t="shared" si="5"/>
        <v>200.83900000000003</v>
      </c>
      <c r="P18" s="81" t="s">
        <v>189</v>
      </c>
      <c r="Q18" s="835"/>
      <c r="R18" s="69"/>
      <c r="S18" s="69"/>
    </row>
    <row r="19" spans="1:19" ht="22.5">
      <c r="A19" s="802">
        <v>11</v>
      </c>
      <c r="B19" s="76" t="s">
        <v>35</v>
      </c>
      <c r="C19" s="140" t="s">
        <v>137</v>
      </c>
      <c r="D19" s="829" t="s">
        <v>36</v>
      </c>
      <c r="E19" s="218" t="s">
        <v>149</v>
      </c>
      <c r="F19" s="80">
        <v>45505</v>
      </c>
      <c r="G19" s="80">
        <v>45535</v>
      </c>
      <c r="H19" s="81">
        <f t="shared" si="6"/>
        <v>30</v>
      </c>
      <c r="I19" s="128">
        <v>3.3</v>
      </c>
      <c r="J19" s="129">
        <f t="shared" si="1"/>
        <v>293.7</v>
      </c>
      <c r="K19" s="140">
        <v>82.57</v>
      </c>
      <c r="L19" s="131">
        <f t="shared" si="2"/>
        <v>660.56</v>
      </c>
      <c r="M19" s="132">
        <f t="shared" si="3"/>
        <v>954.26</v>
      </c>
      <c r="N19" s="132">
        <f t="shared" si="4"/>
        <v>66.798200000000008</v>
      </c>
      <c r="O19" s="772">
        <f t="shared" si="5"/>
        <v>1021.0581999999999</v>
      </c>
      <c r="P19" s="81" t="s">
        <v>99</v>
      </c>
      <c r="Q19" s="836">
        <v>45545</v>
      </c>
      <c r="R19" s="69"/>
      <c r="S19" s="69"/>
    </row>
    <row r="20" spans="1:19" ht="22.5">
      <c r="A20" s="802">
        <v>12</v>
      </c>
      <c r="B20" s="76" t="s">
        <v>42</v>
      </c>
      <c r="C20" s="140" t="s">
        <v>130</v>
      </c>
      <c r="D20" s="829" t="s">
        <v>174</v>
      </c>
      <c r="E20" s="217" t="s">
        <v>200</v>
      </c>
      <c r="F20" s="80">
        <v>45505</v>
      </c>
      <c r="G20" s="80">
        <v>45535</v>
      </c>
      <c r="H20" s="81">
        <f t="shared" si="6"/>
        <v>30</v>
      </c>
      <c r="I20" s="128">
        <v>0.1</v>
      </c>
      <c r="J20" s="129">
        <f t="shared" si="1"/>
        <v>8.9</v>
      </c>
      <c r="K20" s="140">
        <v>57.78</v>
      </c>
      <c r="L20" s="131">
        <f t="shared" si="2"/>
        <v>462.24</v>
      </c>
      <c r="M20" s="132">
        <f t="shared" si="3"/>
        <v>471.14</v>
      </c>
      <c r="N20" s="132">
        <f t="shared" si="4"/>
        <v>32.979800000000004</v>
      </c>
      <c r="O20" s="772">
        <f t="shared" si="5"/>
        <v>504.1198</v>
      </c>
      <c r="P20" s="81" t="s">
        <v>189</v>
      </c>
      <c r="Q20" s="835"/>
      <c r="R20" s="69"/>
      <c r="S20" s="69"/>
    </row>
    <row r="21" spans="1:19" ht="22.5">
      <c r="A21" s="802">
        <v>13</v>
      </c>
      <c r="B21" s="76" t="s">
        <v>45</v>
      </c>
      <c r="C21" s="140" t="s">
        <v>130</v>
      </c>
      <c r="D21" s="829" t="s">
        <v>174</v>
      </c>
      <c r="E21" s="217" t="s">
        <v>200</v>
      </c>
      <c r="F21" s="80">
        <v>45505</v>
      </c>
      <c r="G21" s="80">
        <v>45535</v>
      </c>
      <c r="H21" s="81">
        <f t="shared" si="6"/>
        <v>30</v>
      </c>
      <c r="I21" s="128">
        <v>0.1</v>
      </c>
      <c r="J21" s="129">
        <f t="shared" si="1"/>
        <v>8.9</v>
      </c>
      <c r="K21" s="140">
        <v>52.45</v>
      </c>
      <c r="L21" s="131">
        <f t="shared" si="2"/>
        <v>419.6</v>
      </c>
      <c r="M21" s="132">
        <f t="shared" si="3"/>
        <v>428.5</v>
      </c>
      <c r="N21" s="132">
        <f t="shared" si="4"/>
        <v>29.995000000000005</v>
      </c>
      <c r="O21" s="772">
        <f t="shared" si="5"/>
        <v>458.495</v>
      </c>
      <c r="P21" s="81" t="s">
        <v>189</v>
      </c>
      <c r="Q21" s="835"/>
      <c r="R21" s="69"/>
      <c r="S21" s="69"/>
    </row>
    <row r="22" spans="1:19" ht="22.5">
      <c r="A22" s="802">
        <v>14</v>
      </c>
      <c r="B22" s="76" t="s">
        <v>47</v>
      </c>
      <c r="C22" s="140" t="s">
        <v>137</v>
      </c>
      <c r="D22" s="829" t="s">
        <v>48</v>
      </c>
      <c r="E22" s="218" t="s">
        <v>150</v>
      </c>
      <c r="F22" s="80">
        <v>45505</v>
      </c>
      <c r="G22" s="80">
        <v>45535</v>
      </c>
      <c r="H22" s="81">
        <f t="shared" si="6"/>
        <v>30</v>
      </c>
      <c r="I22" s="128">
        <v>0.1</v>
      </c>
      <c r="J22" s="129">
        <f t="shared" si="1"/>
        <v>8.9</v>
      </c>
      <c r="K22" s="140">
        <v>43.87</v>
      </c>
      <c r="L22" s="131">
        <f t="shared" si="2"/>
        <v>350.96</v>
      </c>
      <c r="M22" s="132">
        <f t="shared" si="3"/>
        <v>359.85999999999996</v>
      </c>
      <c r="N22" s="132">
        <f t="shared" si="4"/>
        <v>25.190200000000001</v>
      </c>
      <c r="O22" s="772">
        <f t="shared" si="5"/>
        <v>385.05019999999996</v>
      </c>
      <c r="P22" s="81" t="s">
        <v>192</v>
      </c>
      <c r="Q22" s="837" t="s">
        <v>166</v>
      </c>
      <c r="R22" s="69"/>
      <c r="S22" s="69"/>
    </row>
    <row r="23" spans="1:19" ht="22.5">
      <c r="A23" s="802">
        <v>15</v>
      </c>
      <c r="B23" s="76" t="s">
        <v>53</v>
      </c>
      <c r="C23" s="140" t="s">
        <v>130</v>
      </c>
      <c r="D23" s="829" t="s">
        <v>54</v>
      </c>
      <c r="E23" s="219" t="s">
        <v>151</v>
      </c>
      <c r="F23" s="80">
        <v>45505</v>
      </c>
      <c r="G23" s="80">
        <v>45535</v>
      </c>
      <c r="H23" s="81">
        <f t="shared" si="6"/>
        <v>30</v>
      </c>
      <c r="I23" s="128">
        <v>0.1</v>
      </c>
      <c r="J23" s="129">
        <f t="shared" si="1"/>
        <v>8.9</v>
      </c>
      <c r="K23" s="140">
        <v>93.18</v>
      </c>
      <c r="L23" s="131">
        <f t="shared" si="2"/>
        <v>745.44</v>
      </c>
      <c r="M23" s="132">
        <f t="shared" si="3"/>
        <v>754.34</v>
      </c>
      <c r="N23" s="132">
        <f t="shared" si="4"/>
        <v>52.80380000000001</v>
      </c>
      <c r="O23" s="772">
        <f t="shared" si="5"/>
        <v>807.14380000000006</v>
      </c>
      <c r="P23" s="81" t="s">
        <v>192</v>
      </c>
      <c r="Q23" s="835"/>
      <c r="R23" s="69"/>
      <c r="S23" s="69"/>
    </row>
    <row r="24" spans="1:19" ht="22.5">
      <c r="A24" s="802">
        <v>16</v>
      </c>
      <c r="B24" s="76" t="s">
        <v>55</v>
      </c>
      <c r="C24" s="140" t="s">
        <v>130</v>
      </c>
      <c r="D24" s="220" t="s">
        <v>56</v>
      </c>
      <c r="E24" s="218" t="s">
        <v>152</v>
      </c>
      <c r="F24" s="80">
        <v>45505</v>
      </c>
      <c r="G24" s="80">
        <v>45535</v>
      </c>
      <c r="H24" s="81">
        <v>69</v>
      </c>
      <c r="I24" s="129">
        <v>0.1</v>
      </c>
      <c r="J24" s="129">
        <f t="shared" si="1"/>
        <v>8.9</v>
      </c>
      <c r="K24" s="230">
        <v>57.03</v>
      </c>
      <c r="L24" s="131">
        <f t="shared" si="2"/>
        <v>456.24</v>
      </c>
      <c r="M24" s="132">
        <f t="shared" si="3"/>
        <v>465.14</v>
      </c>
      <c r="N24" s="132">
        <f t="shared" si="4"/>
        <v>32.559800000000003</v>
      </c>
      <c r="O24" s="772">
        <f t="shared" si="5"/>
        <v>497.69979999999998</v>
      </c>
      <c r="P24" s="81" t="s">
        <v>192</v>
      </c>
      <c r="Q24" s="217" t="s">
        <v>167</v>
      </c>
      <c r="R24" s="69"/>
      <c r="S24" s="69"/>
    </row>
    <row r="25" spans="1:19" ht="22.5">
      <c r="A25" s="802">
        <v>17</v>
      </c>
      <c r="B25" s="76" t="s">
        <v>57</v>
      </c>
      <c r="C25" s="140" t="s">
        <v>154</v>
      </c>
      <c r="D25" s="829" t="s">
        <v>113</v>
      </c>
      <c r="E25" s="212" t="s">
        <v>114</v>
      </c>
      <c r="F25" s="80">
        <v>45505</v>
      </c>
      <c r="G25" s="80">
        <v>45535</v>
      </c>
      <c r="H25" s="81">
        <f t="shared" ref="H25:H30" si="7">DATEDIF(F25,G25,"D")</f>
        <v>30</v>
      </c>
      <c r="I25" s="128">
        <v>5.4</v>
      </c>
      <c r="J25" s="129">
        <f t="shared" si="1"/>
        <v>480.6</v>
      </c>
      <c r="K25" s="140">
        <v>102.13</v>
      </c>
      <c r="L25" s="131">
        <f t="shared" si="2"/>
        <v>817.04</v>
      </c>
      <c r="M25" s="132">
        <f t="shared" si="3"/>
        <v>1297.6399999999999</v>
      </c>
      <c r="N25" s="132">
        <f t="shared" si="4"/>
        <v>90.834800000000001</v>
      </c>
      <c r="O25" s="772">
        <f t="shared" si="5"/>
        <v>1388.4748</v>
      </c>
      <c r="P25" s="81" t="s">
        <v>99</v>
      </c>
      <c r="Q25" s="836">
        <v>45545</v>
      </c>
      <c r="R25" s="69"/>
      <c r="S25" s="69"/>
    </row>
    <row r="26" spans="1:19" ht="22.5">
      <c r="A26" s="802">
        <v>18</v>
      </c>
      <c r="B26" s="76" t="s">
        <v>60</v>
      </c>
      <c r="C26" s="140" t="s">
        <v>130</v>
      </c>
      <c r="D26" s="829" t="s">
        <v>61</v>
      </c>
      <c r="E26" s="218" t="s">
        <v>115</v>
      </c>
      <c r="F26" s="80">
        <v>45505</v>
      </c>
      <c r="G26" s="80">
        <v>45535</v>
      </c>
      <c r="H26" s="81">
        <f t="shared" si="7"/>
        <v>30</v>
      </c>
      <c r="I26" s="128">
        <v>0.1</v>
      </c>
      <c r="J26" s="129">
        <f t="shared" si="1"/>
        <v>8.9</v>
      </c>
      <c r="K26" s="140">
        <v>52.37</v>
      </c>
      <c r="L26" s="131">
        <f t="shared" si="2"/>
        <v>418.96</v>
      </c>
      <c r="M26" s="132">
        <f t="shared" si="3"/>
        <v>427.85999999999996</v>
      </c>
      <c r="N26" s="132">
        <f t="shared" si="4"/>
        <v>29.950199999999999</v>
      </c>
      <c r="O26" s="772">
        <f t="shared" si="5"/>
        <v>457.81019999999995</v>
      </c>
      <c r="P26" s="81" t="s">
        <v>99</v>
      </c>
      <c r="Q26" s="836">
        <v>45545</v>
      </c>
      <c r="R26" s="69"/>
      <c r="S26" s="69"/>
    </row>
    <row r="27" spans="1:19" ht="22.5">
      <c r="A27" s="802">
        <v>19</v>
      </c>
      <c r="B27" s="112" t="s">
        <v>63</v>
      </c>
      <c r="C27" s="140" t="s">
        <v>156</v>
      </c>
      <c r="D27" s="829" t="s">
        <v>64</v>
      </c>
      <c r="E27" s="212" t="s">
        <v>116</v>
      </c>
      <c r="F27" s="80">
        <v>45505</v>
      </c>
      <c r="G27" s="80">
        <v>45535</v>
      </c>
      <c r="H27" s="81">
        <f t="shared" si="7"/>
        <v>30</v>
      </c>
      <c r="I27" s="128">
        <v>2.2000000000000002</v>
      </c>
      <c r="J27" s="129">
        <f t="shared" si="1"/>
        <v>195.8</v>
      </c>
      <c r="K27" s="140">
        <v>0.3</v>
      </c>
      <c r="L27" s="131">
        <f t="shared" si="2"/>
        <v>2.4</v>
      </c>
      <c r="M27" s="132">
        <f t="shared" si="3"/>
        <v>198.20000000000002</v>
      </c>
      <c r="N27" s="132">
        <f t="shared" si="4"/>
        <v>13.874000000000002</v>
      </c>
      <c r="O27" s="772">
        <f t="shared" si="5"/>
        <v>212.07400000000001</v>
      </c>
      <c r="P27" s="81" t="s">
        <v>192</v>
      </c>
      <c r="Q27" s="835"/>
      <c r="R27" s="69"/>
      <c r="S27" s="69"/>
    </row>
    <row r="28" spans="1:19" ht="26.25">
      <c r="A28" s="802">
        <v>20</v>
      </c>
      <c r="B28" s="87" t="s">
        <v>201</v>
      </c>
      <c r="C28" s="221"/>
      <c r="D28" s="221" t="s">
        <v>202</v>
      </c>
      <c r="E28" s="221" t="s">
        <v>203</v>
      </c>
      <c r="F28" s="121">
        <v>45514</v>
      </c>
      <c r="G28" s="121">
        <v>45535</v>
      </c>
      <c r="H28" s="81">
        <f t="shared" si="7"/>
        <v>21</v>
      </c>
      <c r="I28" s="128">
        <v>0</v>
      </c>
      <c r="J28" s="129">
        <f t="shared" si="1"/>
        <v>0</v>
      </c>
      <c r="K28" s="140">
        <v>0</v>
      </c>
      <c r="L28" s="131">
        <f t="shared" si="2"/>
        <v>0</v>
      </c>
      <c r="M28" s="132">
        <f t="shared" si="3"/>
        <v>0</v>
      </c>
      <c r="N28" s="132">
        <f t="shared" si="4"/>
        <v>0</v>
      </c>
      <c r="O28" s="772">
        <f t="shared" si="5"/>
        <v>0</v>
      </c>
      <c r="P28" s="81" t="s">
        <v>30</v>
      </c>
      <c r="Q28" s="835"/>
      <c r="R28" s="69"/>
      <c r="S28" s="69"/>
    </row>
    <row r="29" spans="1:19" ht="27" customHeight="1">
      <c r="A29" s="802">
        <v>21</v>
      </c>
      <c r="B29" s="87" t="s">
        <v>204</v>
      </c>
      <c r="C29" s="221"/>
      <c r="D29" s="834" t="s">
        <v>205</v>
      </c>
      <c r="E29" s="221" t="s">
        <v>206</v>
      </c>
      <c r="F29" s="121">
        <v>45515</v>
      </c>
      <c r="G29" s="121">
        <v>45535</v>
      </c>
      <c r="H29" s="81">
        <f t="shared" si="7"/>
        <v>20</v>
      </c>
      <c r="I29" s="128">
        <v>0</v>
      </c>
      <c r="J29" s="129">
        <f t="shared" si="1"/>
        <v>0</v>
      </c>
      <c r="K29" s="140">
        <v>0</v>
      </c>
      <c r="L29" s="131">
        <f t="shared" si="2"/>
        <v>0</v>
      </c>
      <c r="M29" s="132">
        <f t="shared" si="3"/>
        <v>0</v>
      </c>
      <c r="N29" s="132">
        <f t="shared" si="4"/>
        <v>0</v>
      </c>
      <c r="O29" s="772">
        <f t="shared" si="5"/>
        <v>0</v>
      </c>
      <c r="P29" s="81" t="s">
        <v>30</v>
      </c>
      <c r="Q29" s="835"/>
      <c r="R29" s="69"/>
      <c r="S29" s="69"/>
    </row>
    <row r="30" spans="1:19" ht="26.25">
      <c r="A30" s="802">
        <v>22</v>
      </c>
      <c r="B30" s="87" t="s">
        <v>207</v>
      </c>
      <c r="C30" s="221"/>
      <c r="D30" s="221" t="s">
        <v>208</v>
      </c>
      <c r="E30" s="221" t="s">
        <v>209</v>
      </c>
      <c r="F30" s="121">
        <v>45522</v>
      </c>
      <c r="G30" s="121">
        <v>45535</v>
      </c>
      <c r="H30" s="81">
        <f t="shared" si="7"/>
        <v>13</v>
      </c>
      <c r="I30" s="128">
        <v>0</v>
      </c>
      <c r="J30" s="129">
        <f t="shared" si="1"/>
        <v>0</v>
      </c>
      <c r="K30" s="140">
        <v>0</v>
      </c>
      <c r="L30" s="131">
        <f t="shared" si="2"/>
        <v>0</v>
      </c>
      <c r="M30" s="132">
        <f t="shared" si="3"/>
        <v>0</v>
      </c>
      <c r="N30" s="132">
        <f t="shared" si="4"/>
        <v>0</v>
      </c>
      <c r="O30" s="772">
        <f t="shared" si="5"/>
        <v>0</v>
      </c>
      <c r="P30" s="81" t="s">
        <v>30</v>
      </c>
      <c r="Q30" s="835"/>
      <c r="R30" s="69"/>
      <c r="S30" s="69"/>
    </row>
    <row r="31" spans="1:19" ht="14.25">
      <c r="A31" s="69"/>
      <c r="B31" s="227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</row>
    <row r="32" spans="1:19" ht="14.25">
      <c r="A32" s="69"/>
      <c r="B32" s="227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 spans="1:19" ht="14.25">
      <c r="A33" s="69"/>
      <c r="B33" s="227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 spans="1:19" ht="14.25">
      <c r="A34" s="69"/>
      <c r="B34" s="227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</row>
    <row r="35" spans="1:19" ht="14.25">
      <c r="A35" s="69"/>
      <c r="B35" s="227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</row>
    <row r="36" spans="1:19" ht="14.25">
      <c r="A36" s="69"/>
      <c r="B36" s="227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</row>
    <row r="37" spans="1:19" ht="14.25">
      <c r="A37" s="69"/>
      <c r="B37" s="227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</row>
    <row r="38" spans="1:19" ht="14.25">
      <c r="A38" s="69"/>
      <c r="B38" s="227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</row>
    <row r="39" spans="1:19" ht="14.25">
      <c r="A39" s="69"/>
      <c r="B39" s="227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</row>
    <row r="40" spans="1:19" ht="14.25">
      <c r="A40" s="69"/>
      <c r="B40" s="227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 spans="1:19" ht="14.25">
      <c r="A41" s="69"/>
      <c r="B41" s="227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 spans="1:19" ht="14.25">
      <c r="A42" s="69"/>
      <c r="B42" s="227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 spans="1:19" ht="14.25">
      <c r="A43" s="69"/>
      <c r="B43" s="227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 spans="1:19" ht="14.25">
      <c r="A44" s="69"/>
      <c r="B44" s="227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 spans="1:19" ht="14.25">
      <c r="A45" s="69"/>
      <c r="B45" s="227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 spans="1:19" ht="14.25">
      <c r="A46" s="69"/>
      <c r="B46" s="227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 spans="1:19" ht="14.25">
      <c r="A47" s="69"/>
      <c r="B47" s="227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 spans="1:19" ht="14.25">
      <c r="A48" s="69"/>
      <c r="B48" s="227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 spans="1:19" ht="14.25">
      <c r="A49" s="69"/>
      <c r="B49" s="227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 spans="1:19" ht="14.25">
      <c r="A50" s="69"/>
      <c r="B50" s="227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 spans="1:19" ht="14.25">
      <c r="A51" s="69"/>
      <c r="B51" s="227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 spans="1:19" ht="14.25">
      <c r="A52" s="69"/>
      <c r="B52" s="227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 spans="1:19" ht="14.25">
      <c r="A53" s="69"/>
      <c r="B53" s="227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 spans="1:19" ht="14.25">
      <c r="A54" s="69"/>
      <c r="B54" s="227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 spans="1:19" ht="14.25">
      <c r="A55" s="69"/>
      <c r="B55" s="227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 spans="1:19" ht="14.25">
      <c r="A56" s="69"/>
      <c r="B56" s="227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 spans="1:19" ht="14.25">
      <c r="A57" s="69"/>
      <c r="B57" s="227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  <row r="58" spans="1:19" ht="14.25">
      <c r="A58" s="69"/>
      <c r="B58" s="227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227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227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227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227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227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227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227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227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227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227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227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227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227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227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227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227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227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227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227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227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227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227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227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227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227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227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227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227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227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227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227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227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227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227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227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227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227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227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227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227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227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227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227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227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227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227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227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227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22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227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227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227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227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227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227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227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227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227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227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227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227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227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227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227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227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227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227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227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227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227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227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227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227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227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227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227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227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227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227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227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227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227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227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227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227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227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227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227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227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227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227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22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22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22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22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227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227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227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22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22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22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22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22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22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22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227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227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22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227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227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227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227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227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227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227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227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227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227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227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227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227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227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227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227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227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227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227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227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227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227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227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227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227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227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227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227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227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227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227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227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227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227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227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227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227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227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227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227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227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227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227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227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227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227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227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227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227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227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227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227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227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227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227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227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227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227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227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227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227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227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227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227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227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227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227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227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227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227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227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227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227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227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227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227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227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227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227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227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227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227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227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227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227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227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227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227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227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227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227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227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227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227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227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227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227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227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227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227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227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227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227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227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227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227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227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227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227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227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227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227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227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227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227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227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227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227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227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227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227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227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227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227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227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227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227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227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227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227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227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227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227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227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227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227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227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227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227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227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227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227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227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227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227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227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227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227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227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227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227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227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227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227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227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227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227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227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227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227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227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227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227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227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227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227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227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227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227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227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227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227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227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227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227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227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227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227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227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227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227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227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227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227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227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227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227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227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227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227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227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227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227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227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227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227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227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227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227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227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227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227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227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227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227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227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227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227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227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227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227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227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227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227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227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227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227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227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227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227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227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227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227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227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227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227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227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227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227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227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227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227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227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227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227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227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227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227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227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227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227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227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227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227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227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227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227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227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227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227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227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227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227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227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227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227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227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227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227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227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227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227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227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227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227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227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227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227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227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227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227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227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227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227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227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227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227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227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227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227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227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227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227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227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227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227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227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227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227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227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227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227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227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227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227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227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227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227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227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227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227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227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227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227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227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227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227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227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227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227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227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227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227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227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227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227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227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227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227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227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227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227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227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227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227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227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227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227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227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227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227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227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227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227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227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227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227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227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227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227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227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227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227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227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227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227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227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227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227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227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227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227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227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227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227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227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227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227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227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227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227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227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227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227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227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227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227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227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227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227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227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227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227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227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227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227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227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227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227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227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227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227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227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227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227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227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227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227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227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227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227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227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227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227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227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227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227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227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227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227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227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227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227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227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227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227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227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227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227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227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227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227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227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227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227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227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227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227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227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227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227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227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227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227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227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227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227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227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227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227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227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227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227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227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227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227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227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227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227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227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227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227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227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227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227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227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227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227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227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227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227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227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227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227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227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227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227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227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227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227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227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227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227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227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227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227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227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227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227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227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227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227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227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227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227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227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227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227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227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227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227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227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227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227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227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227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227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227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227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227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227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227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227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227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227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227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227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227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227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227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227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227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227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227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227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227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227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227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227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227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227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227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227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227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227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227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227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227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227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227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227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227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227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227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227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227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227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227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227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227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227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227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227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227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227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227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227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227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227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227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227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227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227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227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227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227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227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227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227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227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227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227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227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227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227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227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227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227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227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227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227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227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227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227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227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227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227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227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227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227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227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227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227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227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227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227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227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227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227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227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227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227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227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227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227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227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227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227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227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227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227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227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227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227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227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227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227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227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227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227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227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227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227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227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227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227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227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227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227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227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227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227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227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227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227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227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227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227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227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227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227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227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227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227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227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227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227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227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227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227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227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227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227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227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227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227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227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227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227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227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227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227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227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227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227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227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227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227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227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227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227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227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227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227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227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227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227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227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227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227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227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227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227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227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227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227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227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227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227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227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227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227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227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227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227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227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227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227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227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227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227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227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227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227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227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227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227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227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227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227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227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227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227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227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227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227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227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227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227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227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227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227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227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227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227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227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227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227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227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227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227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227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227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227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227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227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227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227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227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227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227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227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227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227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227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227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227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227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227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227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227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227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227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227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227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227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227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227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227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227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227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227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227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227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227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227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227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227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227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227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227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227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227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227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227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227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227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227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227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227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227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227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227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227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227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227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227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227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227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227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227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227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227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227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227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227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227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227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227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227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227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227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227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227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227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227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227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227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227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227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227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227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227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227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227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227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227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227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227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227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227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227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227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227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227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227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227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227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227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227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1:19" ht="14.25">
      <c r="A977" s="69"/>
      <c r="B977" s="227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</row>
    <row r="978" spans="1:19" ht="14.25">
      <c r="A978" s="69"/>
      <c r="B978" s="227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</row>
    <row r="979" spans="1:19" ht="14.25">
      <c r="A979" s="69"/>
      <c r="B979" s="227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</row>
    <row r="980" spans="1:19" ht="14.25">
      <c r="A980" s="69"/>
      <c r="B980" s="227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</row>
    <row r="981" spans="1:19" ht="14.25">
      <c r="A981" s="69"/>
      <c r="B981" s="227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</row>
    <row r="982" spans="1:19" ht="14.25">
      <c r="A982" s="69"/>
      <c r="B982" s="227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</row>
    <row r="983" spans="1:19" ht="14.25">
      <c r="A983" s="69"/>
      <c r="B983" s="227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</row>
    <row r="984" spans="1:19" ht="14.25">
      <c r="A984" s="69"/>
      <c r="B984" s="227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</row>
    <row r="985" spans="1:19" ht="14.25">
      <c r="A985" s="69"/>
      <c r="B985" s="227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</row>
    <row r="986" spans="1:19" ht="14.25">
      <c r="A986" s="69"/>
      <c r="B986" s="227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</row>
    <row r="987" spans="1:19" ht="14.25">
      <c r="A987" s="69"/>
      <c r="B987" s="227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</row>
    <row r="988" spans="1:19" ht="14.25">
      <c r="A988" s="69"/>
      <c r="B988" s="227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</row>
    <row r="989" spans="1:19" ht="14.25">
      <c r="A989" s="69"/>
      <c r="B989" s="227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</row>
    <row r="990" spans="1:19" ht="14.25">
      <c r="A990" s="69"/>
      <c r="B990" s="227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</row>
    <row r="991" spans="1:19" ht="14.25">
      <c r="A991" s="69"/>
      <c r="B991" s="227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</row>
    <row r="992" spans="1:19" ht="14.25">
      <c r="A992" s="69"/>
      <c r="B992" s="227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</row>
    <row r="993" spans="1:19" ht="14.25">
      <c r="A993" s="69"/>
      <c r="B993" s="227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</row>
    <row r="994" spans="1:19" ht="14.25">
      <c r="A994" s="69"/>
      <c r="B994" s="227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</row>
    <row r="995" spans="1:19" ht="14.25">
      <c r="A995" s="69"/>
      <c r="B995" s="227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</row>
    <row r="996" spans="1:19" ht="14.25">
      <c r="A996" s="69"/>
      <c r="B996" s="227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</row>
    <row r="997" spans="1:19" ht="14.25">
      <c r="A997" s="69"/>
      <c r="B997" s="227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</row>
    <row r="998" spans="1:19" ht="14.25">
      <c r="A998" s="69"/>
      <c r="B998" s="227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</row>
    <row r="999" spans="1:19" ht="12.75">
      <c r="B999" s="161"/>
    </row>
    <row r="1000" spans="1:19" ht="12.75">
      <c r="B1000" s="161"/>
    </row>
    <row r="1001" spans="1:19" ht="12.75">
      <c r="B1001" s="161"/>
    </row>
  </sheetData>
  <autoFilter ref="Q1:Q1001" xr:uid="{00000000-0009-0000-0000-000006000000}"/>
  <mergeCells count="15">
    <mergeCell ref="M3:M4"/>
    <mergeCell ref="O3:O4"/>
    <mergeCell ref="P3:P4"/>
    <mergeCell ref="Q3:Q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1">
    <dataValidation type="list" allowBlank="1" showErrorMessage="1" sqref="P5:P30" xr:uid="{00000000-0002-0000-0600-000000000000}">
      <formula1>"Whatapp,Layan Group,Complate,E-mail"</formula1>
    </dataValidation>
  </dataValidations>
  <hyperlinks>
    <hyperlink ref="E1" r:id="rId1" location="gid=517464489" xr:uid="{00000000-0004-0000-0600-000000000000}"/>
    <hyperlink ref="E9" r:id="rId2" xr:uid="{00000000-0004-0000-0600-000001000000}"/>
    <hyperlink ref="E18" r:id="rId3" xr:uid="{00000000-0004-0000-0600-000002000000}"/>
    <hyperlink ref="E23" r:id="rId4" xr:uid="{00000000-0004-0000-0600-000003000000}"/>
  </hyperlinks>
  <printOptions horizontalCentered="1" gridLines="1"/>
  <pageMargins left="0.7" right="0.7" top="0.75" bottom="0.75" header="0" footer="0"/>
  <pageSetup paperSize="9" scale="44"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T1005"/>
  <sheetViews>
    <sheetView zoomScale="70" zoomScaleNormal="70" workbookViewId="0">
      <pane xSplit="4" topLeftCell="E1" activePane="topRight" state="frozen"/>
      <selection pane="topRight" activeCell="O34" sqref="O34"/>
    </sheetView>
  </sheetViews>
  <sheetFormatPr defaultColWidth="12.5703125" defaultRowHeight="15.75" customHeight="1"/>
  <cols>
    <col min="1" max="1" width="8" customWidth="1"/>
    <col min="2" max="2" width="10.42578125" customWidth="1"/>
    <col min="3" max="3" width="12.5703125" hidden="1"/>
    <col min="4" max="4" width="32.5703125" customWidth="1"/>
    <col min="5" max="5" width="49.5703125" customWidth="1"/>
    <col min="6" max="6" width="37.7109375" customWidth="1"/>
    <col min="7" max="7" width="15" customWidth="1"/>
    <col min="8" max="8" width="10.28515625" customWidth="1"/>
    <col min="15" max="15" width="16" customWidth="1"/>
    <col min="16" max="17" width="23" customWidth="1"/>
    <col min="18" max="18" width="40.140625" customWidth="1"/>
    <col min="19" max="19" width="41.140625" customWidth="1"/>
  </cols>
  <sheetData>
    <row r="1" spans="1:20" ht="45.75">
      <c r="A1" s="1012" t="s">
        <v>210</v>
      </c>
      <c r="B1" s="993"/>
      <c r="C1" s="993"/>
      <c r="D1" s="993"/>
      <c r="E1" s="69"/>
      <c r="F1" s="69"/>
      <c r="G1" s="69"/>
      <c r="H1" s="69" t="s">
        <v>211</v>
      </c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</row>
    <row r="2" spans="1:20" ht="32.25">
      <c r="A2" s="1025" t="s">
        <v>120</v>
      </c>
      <c r="B2" s="1026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69"/>
      <c r="S2" s="69"/>
      <c r="T2" s="69"/>
    </row>
    <row r="3" spans="1:20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24"/>
      <c r="Q3" s="1033" t="s">
        <v>212</v>
      </c>
      <c r="R3" s="1034" t="s">
        <v>213</v>
      </c>
      <c r="S3" s="69"/>
      <c r="T3" s="69"/>
    </row>
    <row r="4" spans="1:20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24" t="s">
        <v>214</v>
      </c>
      <c r="Q4" s="1026"/>
      <c r="R4" s="1035"/>
      <c r="S4" s="69"/>
      <c r="T4" s="69"/>
    </row>
    <row r="5" spans="1:20" ht="23.25">
      <c r="A5" s="802"/>
      <c r="B5" s="699" t="s">
        <v>179</v>
      </c>
      <c r="C5" s="140"/>
      <c r="D5" s="79" t="s">
        <v>180</v>
      </c>
      <c r="E5" s="79" t="s">
        <v>181</v>
      </c>
      <c r="F5" s="80">
        <v>45536</v>
      </c>
      <c r="G5" s="80">
        <v>45566</v>
      </c>
      <c r="H5" s="81">
        <f t="shared" ref="H5:H9" si="0">DATEDIF(F5,G5,"d")</f>
        <v>30</v>
      </c>
      <c r="I5" s="128"/>
      <c r="J5" s="129">
        <f t="shared" ref="J5:J37" si="1">89*I5</f>
        <v>0</v>
      </c>
      <c r="K5" s="140"/>
      <c r="L5" s="131">
        <f t="shared" ref="L5:L37" si="2">8*K5</f>
        <v>0</v>
      </c>
      <c r="M5" s="132">
        <f t="shared" ref="M5:M37" si="3">J5+L5</f>
        <v>0</v>
      </c>
      <c r="N5" s="132">
        <f t="shared" ref="N5:N37" si="4">M5*7%</f>
        <v>0</v>
      </c>
      <c r="O5" s="772">
        <f t="shared" ref="O5:O37" si="5">M5+N5</f>
        <v>0</v>
      </c>
      <c r="P5" s="81"/>
      <c r="Q5" s="157"/>
      <c r="R5" s="163"/>
      <c r="S5" s="69"/>
      <c r="T5" s="69"/>
    </row>
    <row r="6" spans="1:20" ht="23.25">
      <c r="A6" s="802"/>
      <c r="B6" s="699" t="s">
        <v>182</v>
      </c>
      <c r="C6" s="140"/>
      <c r="D6" s="79" t="s">
        <v>180</v>
      </c>
      <c r="E6" s="79" t="s">
        <v>181</v>
      </c>
      <c r="F6" s="80">
        <v>45536</v>
      </c>
      <c r="G6" s="80">
        <v>45566</v>
      </c>
      <c r="H6" s="81">
        <f t="shared" si="0"/>
        <v>30</v>
      </c>
      <c r="I6" s="128"/>
      <c r="J6" s="129">
        <f t="shared" si="1"/>
        <v>0</v>
      </c>
      <c r="K6" s="140"/>
      <c r="L6" s="131">
        <f t="shared" si="2"/>
        <v>0</v>
      </c>
      <c r="M6" s="132">
        <f t="shared" si="3"/>
        <v>0</v>
      </c>
      <c r="N6" s="132">
        <f t="shared" si="4"/>
        <v>0</v>
      </c>
      <c r="O6" s="772">
        <f t="shared" si="5"/>
        <v>0</v>
      </c>
      <c r="P6" s="81"/>
      <c r="Q6" s="157"/>
      <c r="R6" s="163"/>
      <c r="S6" s="69"/>
      <c r="T6" s="69"/>
    </row>
    <row r="7" spans="1:20" ht="23.25">
      <c r="A7" s="802">
        <v>1</v>
      </c>
      <c r="B7" s="699" t="s">
        <v>183</v>
      </c>
      <c r="C7" s="140"/>
      <c r="D7" s="79" t="s">
        <v>184</v>
      </c>
      <c r="E7" s="79" t="s">
        <v>181</v>
      </c>
      <c r="F7" s="80">
        <v>45536</v>
      </c>
      <c r="G7" s="80">
        <v>45566</v>
      </c>
      <c r="H7" s="81">
        <f t="shared" si="0"/>
        <v>30</v>
      </c>
      <c r="I7" s="128">
        <v>9.6999999999999993</v>
      </c>
      <c r="J7" s="129">
        <f t="shared" si="1"/>
        <v>863.3</v>
      </c>
      <c r="K7" s="140">
        <v>305.12</v>
      </c>
      <c r="L7" s="131">
        <f t="shared" si="2"/>
        <v>2440.96</v>
      </c>
      <c r="M7" s="132">
        <f t="shared" si="3"/>
        <v>3304.26</v>
      </c>
      <c r="N7" s="132">
        <f t="shared" si="4"/>
        <v>231.29820000000004</v>
      </c>
      <c r="O7" s="772">
        <f t="shared" si="5"/>
        <v>3535.5582000000004</v>
      </c>
      <c r="P7" s="81"/>
      <c r="Q7" s="157"/>
      <c r="R7" s="163"/>
      <c r="S7" s="69"/>
      <c r="T7" s="69"/>
    </row>
    <row r="8" spans="1:20" ht="23.25">
      <c r="A8" s="802">
        <v>2</v>
      </c>
      <c r="B8" s="76" t="s">
        <v>8</v>
      </c>
      <c r="C8" s="140" t="s">
        <v>126</v>
      </c>
      <c r="D8" s="79" t="s">
        <v>105</v>
      </c>
      <c r="E8" s="79" t="s">
        <v>106</v>
      </c>
      <c r="F8" s="80">
        <v>45536</v>
      </c>
      <c r="G8" s="80">
        <v>45566</v>
      </c>
      <c r="H8" s="81">
        <f t="shared" si="0"/>
        <v>30</v>
      </c>
      <c r="I8" s="128">
        <v>0</v>
      </c>
      <c r="J8" s="129">
        <f t="shared" si="1"/>
        <v>0</v>
      </c>
      <c r="K8" s="140">
        <v>49.03</v>
      </c>
      <c r="L8" s="131">
        <f t="shared" si="2"/>
        <v>392.24</v>
      </c>
      <c r="M8" s="132">
        <f t="shared" si="3"/>
        <v>392.24</v>
      </c>
      <c r="N8" s="132">
        <f t="shared" si="4"/>
        <v>27.456800000000005</v>
      </c>
      <c r="O8" s="772">
        <f t="shared" si="5"/>
        <v>419.6968</v>
      </c>
      <c r="P8" s="81" t="s">
        <v>215</v>
      </c>
      <c r="Q8" s="157" t="s">
        <v>216</v>
      </c>
      <c r="R8" s="163"/>
      <c r="S8" s="69"/>
      <c r="T8" s="69"/>
    </row>
    <row r="9" spans="1:20" ht="23.25">
      <c r="A9" s="802">
        <v>3</v>
      </c>
      <c r="B9" s="76" t="s">
        <v>129</v>
      </c>
      <c r="C9" s="140" t="s">
        <v>130</v>
      </c>
      <c r="D9" s="791" t="s">
        <v>131</v>
      </c>
      <c r="E9" s="792" t="s">
        <v>217</v>
      </c>
      <c r="F9" s="80">
        <v>45536</v>
      </c>
      <c r="G9" s="80">
        <v>45566</v>
      </c>
      <c r="H9" s="81">
        <f t="shared" si="0"/>
        <v>30</v>
      </c>
      <c r="I9" s="128">
        <v>0.4</v>
      </c>
      <c r="J9" s="129">
        <f t="shared" si="1"/>
        <v>35.6</v>
      </c>
      <c r="K9" s="140">
        <v>38.51</v>
      </c>
      <c r="L9" s="131">
        <f t="shared" si="2"/>
        <v>308.08</v>
      </c>
      <c r="M9" s="132">
        <f t="shared" si="3"/>
        <v>343.68</v>
      </c>
      <c r="N9" s="132">
        <f t="shared" si="4"/>
        <v>24.057600000000004</v>
      </c>
      <c r="O9" s="772">
        <f t="shared" si="5"/>
        <v>367.73759999999999</v>
      </c>
      <c r="P9" s="81" t="s">
        <v>218</v>
      </c>
      <c r="Q9" s="157" t="s">
        <v>216</v>
      </c>
      <c r="R9" s="814" t="s">
        <v>219</v>
      </c>
      <c r="S9" s="69" t="s">
        <v>220</v>
      </c>
      <c r="T9" s="69"/>
    </row>
    <row r="10" spans="1:20" ht="23.25">
      <c r="A10" s="802">
        <v>4</v>
      </c>
      <c r="B10" s="699" t="s">
        <v>221</v>
      </c>
      <c r="C10" s="140"/>
      <c r="D10" s="79" t="s">
        <v>222</v>
      </c>
      <c r="E10" s="79" t="s">
        <v>223</v>
      </c>
      <c r="F10" s="80">
        <v>45554</v>
      </c>
      <c r="G10" s="80">
        <v>45566</v>
      </c>
      <c r="H10" s="81">
        <f t="shared" ref="H10:H37" si="6">DATEDIF(F10,G10,"D")</f>
        <v>12</v>
      </c>
      <c r="I10" s="128">
        <v>0</v>
      </c>
      <c r="J10" s="129">
        <f t="shared" si="1"/>
        <v>0</v>
      </c>
      <c r="K10" s="140">
        <v>12.5</v>
      </c>
      <c r="L10" s="131">
        <f t="shared" si="2"/>
        <v>100</v>
      </c>
      <c r="M10" s="132">
        <f t="shared" si="3"/>
        <v>100</v>
      </c>
      <c r="N10" s="132">
        <f t="shared" si="4"/>
        <v>7.0000000000000009</v>
      </c>
      <c r="O10" s="772">
        <f t="shared" si="5"/>
        <v>107</v>
      </c>
      <c r="P10" s="81" t="s">
        <v>218</v>
      </c>
      <c r="Q10" s="157"/>
      <c r="R10" s="163"/>
      <c r="S10" s="69"/>
      <c r="T10" s="69"/>
    </row>
    <row r="11" spans="1:20" ht="23.25">
      <c r="A11" s="802">
        <v>5</v>
      </c>
      <c r="B11" s="76" t="s">
        <v>14</v>
      </c>
      <c r="C11" s="140" t="s">
        <v>130</v>
      </c>
      <c r="D11" s="79" t="s">
        <v>224</v>
      </c>
      <c r="E11" s="79" t="s">
        <v>225</v>
      </c>
      <c r="F11" s="80">
        <v>45536</v>
      </c>
      <c r="G11" s="80">
        <v>45566</v>
      </c>
      <c r="H11" s="81">
        <f t="shared" si="6"/>
        <v>30</v>
      </c>
      <c r="I11" s="128">
        <v>9.4</v>
      </c>
      <c r="J11" s="129">
        <f t="shared" si="1"/>
        <v>836.6</v>
      </c>
      <c r="K11" s="140">
        <v>147.63999999999999</v>
      </c>
      <c r="L11" s="131">
        <f t="shared" si="2"/>
        <v>1181.1199999999999</v>
      </c>
      <c r="M11" s="132">
        <f t="shared" si="3"/>
        <v>2017.7199999999998</v>
      </c>
      <c r="N11" s="132">
        <f t="shared" si="4"/>
        <v>141.24039999999999</v>
      </c>
      <c r="O11" s="772">
        <f t="shared" si="5"/>
        <v>2158.9603999999999</v>
      </c>
      <c r="P11" s="81" t="s">
        <v>218</v>
      </c>
      <c r="Q11" s="157" t="s">
        <v>216</v>
      </c>
      <c r="R11" s="163" t="s">
        <v>226</v>
      </c>
      <c r="S11" s="69" t="s">
        <v>227</v>
      </c>
      <c r="T11" s="69"/>
    </row>
    <row r="12" spans="1:20" ht="23.25">
      <c r="A12" s="802">
        <v>6</v>
      </c>
      <c r="B12" s="699" t="s">
        <v>228</v>
      </c>
      <c r="C12" s="140"/>
      <c r="D12" s="710" t="s">
        <v>229</v>
      </c>
      <c r="E12" s="99" t="s">
        <v>230</v>
      </c>
      <c r="F12" s="80">
        <v>45536</v>
      </c>
      <c r="G12" s="80">
        <v>45566</v>
      </c>
      <c r="H12" s="81">
        <f t="shared" si="6"/>
        <v>30</v>
      </c>
      <c r="I12" s="128">
        <v>0.1</v>
      </c>
      <c r="J12" s="129">
        <f t="shared" si="1"/>
        <v>8.9</v>
      </c>
      <c r="K12" s="140">
        <v>38.49</v>
      </c>
      <c r="L12" s="131">
        <f t="shared" si="2"/>
        <v>307.92</v>
      </c>
      <c r="M12" s="132">
        <f t="shared" si="3"/>
        <v>316.82</v>
      </c>
      <c r="N12" s="132">
        <f t="shared" si="4"/>
        <v>22.177400000000002</v>
      </c>
      <c r="O12" s="772">
        <f t="shared" si="5"/>
        <v>338.99739999999997</v>
      </c>
      <c r="P12" s="81" t="s">
        <v>218</v>
      </c>
      <c r="Q12" s="157" t="s">
        <v>216</v>
      </c>
      <c r="R12" s="828">
        <v>45424</v>
      </c>
      <c r="S12" s="69"/>
      <c r="T12" s="69"/>
    </row>
    <row r="13" spans="1:20" ht="23.25">
      <c r="A13" s="802">
        <v>7</v>
      </c>
      <c r="B13" s="76" t="s">
        <v>186</v>
      </c>
      <c r="C13" s="140" t="s">
        <v>130</v>
      </c>
      <c r="D13" s="710" t="s">
        <v>187</v>
      </c>
      <c r="E13" s="99" t="s">
        <v>231</v>
      </c>
      <c r="F13" s="80">
        <v>45536</v>
      </c>
      <c r="G13" s="80">
        <v>45566</v>
      </c>
      <c r="H13" s="81">
        <f t="shared" si="6"/>
        <v>30</v>
      </c>
      <c r="I13" s="128">
        <v>0</v>
      </c>
      <c r="J13" s="129">
        <f t="shared" si="1"/>
        <v>0</v>
      </c>
      <c r="K13" s="140">
        <v>47.59</v>
      </c>
      <c r="L13" s="131">
        <f t="shared" si="2"/>
        <v>380.72</v>
      </c>
      <c r="M13" s="132">
        <f t="shared" si="3"/>
        <v>380.72</v>
      </c>
      <c r="N13" s="132">
        <f t="shared" si="4"/>
        <v>26.650400000000005</v>
      </c>
      <c r="O13" s="772">
        <f t="shared" si="5"/>
        <v>407.37040000000002</v>
      </c>
      <c r="P13" s="81" t="s">
        <v>232</v>
      </c>
      <c r="Q13" s="157" t="s">
        <v>216</v>
      </c>
      <c r="R13" s="163" t="s">
        <v>233</v>
      </c>
      <c r="S13" s="69"/>
      <c r="T13" s="69"/>
    </row>
    <row r="14" spans="1:20" ht="23.25">
      <c r="A14" s="802">
        <v>8</v>
      </c>
      <c r="B14" s="76" t="s">
        <v>136</v>
      </c>
      <c r="C14" s="140" t="s">
        <v>137</v>
      </c>
      <c r="D14" s="78" t="s">
        <v>138</v>
      </c>
      <c r="E14" s="79" t="s">
        <v>191</v>
      </c>
      <c r="F14" s="80">
        <v>45536</v>
      </c>
      <c r="G14" s="80">
        <v>45566</v>
      </c>
      <c r="H14" s="81">
        <f t="shared" si="6"/>
        <v>30</v>
      </c>
      <c r="I14" s="128">
        <v>5.3</v>
      </c>
      <c r="J14" s="129">
        <f t="shared" si="1"/>
        <v>471.7</v>
      </c>
      <c r="K14" s="140">
        <v>102.62</v>
      </c>
      <c r="L14" s="131">
        <f t="shared" si="2"/>
        <v>820.96</v>
      </c>
      <c r="M14" s="132">
        <f t="shared" si="3"/>
        <v>1292.6600000000001</v>
      </c>
      <c r="N14" s="132">
        <f t="shared" si="4"/>
        <v>90.486200000000011</v>
      </c>
      <c r="O14" s="772">
        <f t="shared" si="5"/>
        <v>1383.1462000000001</v>
      </c>
      <c r="P14" s="81" t="s">
        <v>218</v>
      </c>
      <c r="Q14" s="157" t="s">
        <v>216</v>
      </c>
      <c r="R14" s="742" t="s">
        <v>234</v>
      </c>
      <c r="S14" s="69" t="s">
        <v>235</v>
      </c>
      <c r="T14" s="69"/>
    </row>
    <row r="15" spans="1:20" ht="23.25">
      <c r="A15" s="802">
        <v>9</v>
      </c>
      <c r="B15" s="76" t="s">
        <v>140</v>
      </c>
      <c r="C15" s="140" t="s">
        <v>130</v>
      </c>
      <c r="D15" s="713" t="s">
        <v>141</v>
      </c>
      <c r="E15" s="797">
        <v>79057136469</v>
      </c>
      <c r="F15" s="80">
        <v>45536</v>
      </c>
      <c r="G15" s="80">
        <v>45566</v>
      </c>
      <c r="H15" s="81">
        <f t="shared" si="6"/>
        <v>30</v>
      </c>
      <c r="I15" s="128">
        <v>1.8</v>
      </c>
      <c r="J15" s="129">
        <f t="shared" si="1"/>
        <v>160.20000000000002</v>
      </c>
      <c r="K15" s="140">
        <v>71.69</v>
      </c>
      <c r="L15" s="131">
        <f t="shared" si="2"/>
        <v>573.52</v>
      </c>
      <c r="M15" s="132">
        <f t="shared" si="3"/>
        <v>733.72</v>
      </c>
      <c r="N15" s="132">
        <f t="shared" si="4"/>
        <v>51.360400000000006</v>
      </c>
      <c r="O15" s="772">
        <f t="shared" si="5"/>
        <v>785.08040000000005</v>
      </c>
      <c r="P15" s="81" t="s">
        <v>232</v>
      </c>
      <c r="Q15" s="157" t="s">
        <v>216</v>
      </c>
      <c r="R15" s="175">
        <v>45581</v>
      </c>
      <c r="S15" s="69"/>
      <c r="T15" s="69"/>
    </row>
    <row r="16" spans="1:20" ht="23.25">
      <c r="A16" s="802">
        <v>10</v>
      </c>
      <c r="B16" s="76" t="s">
        <v>171</v>
      </c>
      <c r="C16" s="140" t="s">
        <v>130</v>
      </c>
      <c r="D16" s="713" t="s">
        <v>172</v>
      </c>
      <c r="E16" s="79" t="s">
        <v>236</v>
      </c>
      <c r="F16" s="80">
        <v>45536</v>
      </c>
      <c r="G16" s="80">
        <v>45566</v>
      </c>
      <c r="H16" s="81">
        <f t="shared" si="6"/>
        <v>30</v>
      </c>
      <c r="I16" s="128">
        <v>11.3</v>
      </c>
      <c r="J16" s="129">
        <f t="shared" si="1"/>
        <v>1005.7</v>
      </c>
      <c r="K16" s="140">
        <v>79.34</v>
      </c>
      <c r="L16" s="131">
        <f t="shared" si="2"/>
        <v>634.72</v>
      </c>
      <c r="M16" s="132">
        <f t="shared" si="3"/>
        <v>1640.42</v>
      </c>
      <c r="N16" s="132">
        <f t="shared" si="4"/>
        <v>114.82940000000002</v>
      </c>
      <c r="O16" s="772">
        <f t="shared" si="5"/>
        <v>1755.2494000000002</v>
      </c>
      <c r="P16" s="81" t="s">
        <v>218</v>
      </c>
      <c r="Q16" s="157" t="s">
        <v>216</v>
      </c>
      <c r="R16" s="175">
        <v>45575</v>
      </c>
      <c r="S16" s="69"/>
      <c r="T16" s="69"/>
    </row>
    <row r="17" spans="1:20" ht="23.25">
      <c r="A17" s="802">
        <v>11</v>
      </c>
      <c r="B17" s="76" t="s">
        <v>237</v>
      </c>
      <c r="C17" s="140"/>
      <c r="D17" s="79" t="s">
        <v>238</v>
      </c>
      <c r="E17" s="79" t="s">
        <v>239</v>
      </c>
      <c r="F17" s="80">
        <v>45540</v>
      </c>
      <c r="G17" s="80">
        <v>45566</v>
      </c>
      <c r="H17" s="81">
        <f t="shared" si="6"/>
        <v>26</v>
      </c>
      <c r="I17" s="128">
        <v>1.5</v>
      </c>
      <c r="J17" s="129">
        <f t="shared" si="1"/>
        <v>133.5</v>
      </c>
      <c r="K17" s="77">
        <v>50</v>
      </c>
      <c r="L17" s="131">
        <f t="shared" si="2"/>
        <v>400</v>
      </c>
      <c r="M17" s="132">
        <f t="shared" si="3"/>
        <v>533.5</v>
      </c>
      <c r="N17" s="132">
        <f t="shared" si="4"/>
        <v>37.345000000000006</v>
      </c>
      <c r="O17" s="772">
        <f t="shared" si="5"/>
        <v>570.84500000000003</v>
      </c>
      <c r="P17" s="81" t="s">
        <v>218</v>
      </c>
      <c r="Q17" s="157" t="s">
        <v>216</v>
      </c>
      <c r="R17" s="163" t="s">
        <v>194</v>
      </c>
      <c r="S17" s="69"/>
      <c r="T17" s="69"/>
    </row>
    <row r="18" spans="1:20" ht="23.25">
      <c r="A18" s="802">
        <v>12</v>
      </c>
      <c r="B18" s="76" t="s">
        <v>20</v>
      </c>
      <c r="C18" s="140"/>
      <c r="D18" s="79" t="s">
        <v>143</v>
      </c>
      <c r="E18" s="79" t="s">
        <v>193</v>
      </c>
      <c r="F18" s="80">
        <v>45536</v>
      </c>
      <c r="G18" s="80">
        <v>45566</v>
      </c>
      <c r="H18" s="81">
        <f t="shared" si="6"/>
        <v>30</v>
      </c>
      <c r="I18" s="128">
        <v>3</v>
      </c>
      <c r="J18" s="129">
        <f t="shared" si="1"/>
        <v>267</v>
      </c>
      <c r="K18" s="140">
        <v>46.32</v>
      </c>
      <c r="L18" s="131">
        <f t="shared" si="2"/>
        <v>370.56</v>
      </c>
      <c r="M18" s="132">
        <f t="shared" si="3"/>
        <v>637.55999999999995</v>
      </c>
      <c r="N18" s="132">
        <f t="shared" si="4"/>
        <v>44.629199999999997</v>
      </c>
      <c r="O18" s="772">
        <f t="shared" si="5"/>
        <v>682.18919999999991</v>
      </c>
      <c r="P18" s="81" t="s">
        <v>232</v>
      </c>
      <c r="Q18" s="157" t="s">
        <v>216</v>
      </c>
      <c r="R18" s="163" t="s">
        <v>194</v>
      </c>
      <c r="S18" s="69"/>
      <c r="T18" s="69"/>
    </row>
    <row r="19" spans="1:20" ht="23.25">
      <c r="A19" s="802">
        <v>13</v>
      </c>
      <c r="B19" s="76" t="s">
        <v>23</v>
      </c>
      <c r="C19" s="140" t="s">
        <v>130</v>
      </c>
      <c r="D19" s="79" t="s">
        <v>111</v>
      </c>
      <c r="E19" s="79" t="s">
        <v>146</v>
      </c>
      <c r="F19" s="80">
        <v>45536</v>
      </c>
      <c r="G19" s="80">
        <v>45566</v>
      </c>
      <c r="H19" s="81">
        <f t="shared" si="6"/>
        <v>30</v>
      </c>
      <c r="I19" s="128">
        <v>10</v>
      </c>
      <c r="J19" s="129">
        <f t="shared" si="1"/>
        <v>890</v>
      </c>
      <c r="K19" s="140">
        <v>120.2</v>
      </c>
      <c r="L19" s="131">
        <f t="shared" si="2"/>
        <v>961.6</v>
      </c>
      <c r="M19" s="132">
        <f t="shared" si="3"/>
        <v>1851.6</v>
      </c>
      <c r="N19" s="132">
        <f t="shared" si="4"/>
        <v>129.61199999999999</v>
      </c>
      <c r="O19" s="772">
        <f t="shared" si="5"/>
        <v>1981.212</v>
      </c>
      <c r="P19" s="81" t="s">
        <v>232</v>
      </c>
      <c r="Q19" s="157" t="s">
        <v>216</v>
      </c>
      <c r="R19" s="163" t="s">
        <v>240</v>
      </c>
      <c r="S19" s="69"/>
      <c r="T19" s="69"/>
    </row>
    <row r="20" spans="1:20" ht="23.25">
      <c r="A20" s="802">
        <v>14</v>
      </c>
      <c r="B20" s="76" t="s">
        <v>32</v>
      </c>
      <c r="C20" s="140" t="s">
        <v>126</v>
      </c>
      <c r="D20" s="79" t="s">
        <v>147</v>
      </c>
      <c r="E20" s="79" t="s">
        <v>196</v>
      </c>
      <c r="F20" s="80">
        <v>45536</v>
      </c>
      <c r="G20" s="80">
        <v>45566</v>
      </c>
      <c r="H20" s="81">
        <f t="shared" si="6"/>
        <v>30</v>
      </c>
      <c r="I20" s="128">
        <v>11.2</v>
      </c>
      <c r="J20" s="129">
        <f t="shared" si="1"/>
        <v>996.8</v>
      </c>
      <c r="K20" s="827">
        <v>203</v>
      </c>
      <c r="L20" s="131">
        <f t="shared" si="2"/>
        <v>1624</v>
      </c>
      <c r="M20" s="132">
        <f t="shared" si="3"/>
        <v>2620.8000000000002</v>
      </c>
      <c r="N20" s="132">
        <f t="shared" si="4"/>
        <v>183.45600000000002</v>
      </c>
      <c r="O20" s="772">
        <f t="shared" si="5"/>
        <v>2804.2560000000003</v>
      </c>
      <c r="P20" s="81" t="s">
        <v>232</v>
      </c>
      <c r="Q20" s="157" t="s">
        <v>216</v>
      </c>
      <c r="R20" s="163" t="s">
        <v>226</v>
      </c>
      <c r="S20" s="69"/>
      <c r="T20" s="69"/>
    </row>
    <row r="21" spans="1:20" ht="37.5">
      <c r="A21" s="802">
        <v>15</v>
      </c>
      <c r="B21" s="76" t="s">
        <v>197</v>
      </c>
      <c r="C21" s="140" t="s">
        <v>137</v>
      </c>
      <c r="D21" s="714" t="s">
        <v>198</v>
      </c>
      <c r="E21" s="715" t="s">
        <v>241</v>
      </c>
      <c r="F21" s="80">
        <v>45536</v>
      </c>
      <c r="G21" s="80">
        <v>45566</v>
      </c>
      <c r="H21" s="81">
        <f t="shared" si="6"/>
        <v>30</v>
      </c>
      <c r="I21" s="128">
        <v>0.3</v>
      </c>
      <c r="J21" s="129">
        <f t="shared" si="1"/>
        <v>26.7</v>
      </c>
      <c r="K21" s="140">
        <v>53.3</v>
      </c>
      <c r="L21" s="131">
        <f t="shared" si="2"/>
        <v>426.4</v>
      </c>
      <c r="M21" s="132">
        <f t="shared" si="3"/>
        <v>453.09999999999997</v>
      </c>
      <c r="N21" s="132">
        <f t="shared" si="4"/>
        <v>31.717000000000002</v>
      </c>
      <c r="O21" s="772">
        <f t="shared" si="5"/>
        <v>484.81699999999995</v>
      </c>
      <c r="P21" s="81" t="s">
        <v>218</v>
      </c>
      <c r="Q21" s="157" t="s">
        <v>216</v>
      </c>
      <c r="R21" s="175">
        <v>45582</v>
      </c>
      <c r="S21" s="69"/>
      <c r="T21" s="69"/>
    </row>
    <row r="22" spans="1:20" ht="23.25">
      <c r="A22" s="802">
        <v>16</v>
      </c>
      <c r="B22" s="76" t="s">
        <v>35</v>
      </c>
      <c r="C22" s="140" t="s">
        <v>137</v>
      </c>
      <c r="D22" s="79" t="s">
        <v>36</v>
      </c>
      <c r="E22" s="716" t="s">
        <v>149</v>
      </c>
      <c r="F22" s="80">
        <v>45536</v>
      </c>
      <c r="G22" s="80">
        <v>45566</v>
      </c>
      <c r="H22" s="81">
        <f t="shared" si="6"/>
        <v>30</v>
      </c>
      <c r="I22" s="128">
        <f>4.2+2.3</f>
        <v>6.5</v>
      </c>
      <c r="J22" s="129">
        <f t="shared" si="1"/>
        <v>578.5</v>
      </c>
      <c r="K22" s="140">
        <v>109.7</v>
      </c>
      <c r="L22" s="131">
        <f t="shared" si="2"/>
        <v>877.6</v>
      </c>
      <c r="M22" s="132">
        <f t="shared" si="3"/>
        <v>1456.1</v>
      </c>
      <c r="N22" s="132">
        <f t="shared" si="4"/>
        <v>101.92700000000001</v>
      </c>
      <c r="O22" s="772">
        <f t="shared" si="5"/>
        <v>1558.0269999999998</v>
      </c>
      <c r="P22" s="81" t="s">
        <v>232</v>
      </c>
      <c r="Q22" s="157" t="s">
        <v>216</v>
      </c>
      <c r="R22" s="163" t="s">
        <v>242</v>
      </c>
      <c r="S22" s="69"/>
      <c r="T22" s="69"/>
    </row>
    <row r="23" spans="1:20" ht="23.25">
      <c r="A23" s="802">
        <v>17</v>
      </c>
      <c r="B23" s="76" t="s">
        <v>42</v>
      </c>
      <c r="C23" s="140" t="s">
        <v>130</v>
      </c>
      <c r="D23" s="79" t="s">
        <v>174</v>
      </c>
      <c r="E23" s="79" t="s">
        <v>200</v>
      </c>
      <c r="F23" s="80">
        <v>45536</v>
      </c>
      <c r="G23" s="80">
        <v>45566</v>
      </c>
      <c r="H23" s="81">
        <f t="shared" si="6"/>
        <v>30</v>
      </c>
      <c r="I23" s="128">
        <v>0</v>
      </c>
      <c r="J23" s="129">
        <f t="shared" si="1"/>
        <v>0</v>
      </c>
      <c r="K23" s="140">
        <v>71.66</v>
      </c>
      <c r="L23" s="131">
        <f t="shared" si="2"/>
        <v>573.28</v>
      </c>
      <c r="M23" s="132">
        <f t="shared" si="3"/>
        <v>573.28</v>
      </c>
      <c r="N23" s="132">
        <f t="shared" si="4"/>
        <v>40.129600000000003</v>
      </c>
      <c r="O23" s="772">
        <f t="shared" si="5"/>
        <v>613.40959999999995</v>
      </c>
      <c r="P23" s="81" t="s">
        <v>218</v>
      </c>
      <c r="Q23" s="200" t="s">
        <v>216</v>
      </c>
      <c r="R23" s="163" t="s">
        <v>243</v>
      </c>
      <c r="S23" s="69"/>
      <c r="T23" s="69"/>
    </row>
    <row r="24" spans="1:20" ht="23.25">
      <c r="A24" s="802">
        <v>18</v>
      </c>
      <c r="B24" s="76" t="s">
        <v>45</v>
      </c>
      <c r="C24" s="140" t="s">
        <v>130</v>
      </c>
      <c r="D24" s="79" t="s">
        <v>174</v>
      </c>
      <c r="E24" s="79" t="s">
        <v>200</v>
      </c>
      <c r="F24" s="80">
        <v>45536</v>
      </c>
      <c r="G24" s="80">
        <v>45566</v>
      </c>
      <c r="H24" s="81">
        <f t="shared" si="6"/>
        <v>30</v>
      </c>
      <c r="I24" s="128">
        <v>0</v>
      </c>
      <c r="J24" s="129">
        <f t="shared" si="1"/>
        <v>0</v>
      </c>
      <c r="K24" s="140">
        <v>55.58</v>
      </c>
      <c r="L24" s="131">
        <f t="shared" si="2"/>
        <v>444.64</v>
      </c>
      <c r="M24" s="132">
        <f t="shared" si="3"/>
        <v>444.64</v>
      </c>
      <c r="N24" s="132">
        <f t="shared" si="4"/>
        <v>31.1248</v>
      </c>
      <c r="O24" s="772">
        <f t="shared" si="5"/>
        <v>475.76479999999998</v>
      </c>
      <c r="P24" s="157" t="s">
        <v>218</v>
      </c>
      <c r="Q24" s="200" t="s">
        <v>216</v>
      </c>
      <c r="R24" s="163" t="s">
        <v>244</v>
      </c>
      <c r="S24" s="69"/>
      <c r="T24" s="69"/>
    </row>
    <row r="25" spans="1:20" ht="23.25">
      <c r="A25" s="802">
        <v>19</v>
      </c>
      <c r="B25" s="76" t="s">
        <v>47</v>
      </c>
      <c r="C25" s="140" t="s">
        <v>137</v>
      </c>
      <c r="D25" s="79" t="s">
        <v>48</v>
      </c>
      <c r="E25" s="716" t="s">
        <v>150</v>
      </c>
      <c r="F25" s="80">
        <v>45536</v>
      </c>
      <c r="G25" s="80">
        <v>45566</v>
      </c>
      <c r="H25" s="81">
        <f t="shared" si="6"/>
        <v>30</v>
      </c>
      <c r="I25" s="128">
        <v>0.1</v>
      </c>
      <c r="J25" s="129">
        <f t="shared" si="1"/>
        <v>8.9</v>
      </c>
      <c r="K25" s="140">
        <v>34.590000000000003</v>
      </c>
      <c r="L25" s="131">
        <f t="shared" si="2"/>
        <v>276.72000000000003</v>
      </c>
      <c r="M25" s="132">
        <f t="shared" si="3"/>
        <v>285.62</v>
      </c>
      <c r="N25" s="132">
        <f t="shared" si="4"/>
        <v>19.993400000000001</v>
      </c>
      <c r="O25" s="772">
        <f t="shared" si="5"/>
        <v>305.61340000000001</v>
      </c>
      <c r="P25" s="157" t="s">
        <v>232</v>
      </c>
      <c r="Q25" s="200" t="s">
        <v>216</v>
      </c>
      <c r="R25" s="163" t="s">
        <v>242</v>
      </c>
      <c r="S25" s="69"/>
      <c r="T25" s="69"/>
    </row>
    <row r="26" spans="1:20" ht="23.25">
      <c r="A26" s="802">
        <v>20</v>
      </c>
      <c r="B26" s="699" t="s">
        <v>49</v>
      </c>
      <c r="C26" s="140"/>
      <c r="D26" s="79" t="s">
        <v>50</v>
      </c>
      <c r="E26" s="89" t="s">
        <v>245</v>
      </c>
      <c r="F26" s="80">
        <v>45536</v>
      </c>
      <c r="G26" s="80">
        <v>45566</v>
      </c>
      <c r="H26" s="81">
        <f t="shared" si="6"/>
        <v>30</v>
      </c>
      <c r="I26" s="128">
        <v>0.6</v>
      </c>
      <c r="J26" s="129">
        <f t="shared" si="1"/>
        <v>53.4</v>
      </c>
      <c r="K26" s="140">
        <v>40.020000000000003</v>
      </c>
      <c r="L26" s="131">
        <f t="shared" si="2"/>
        <v>320.16000000000003</v>
      </c>
      <c r="M26" s="132">
        <f t="shared" si="3"/>
        <v>373.56</v>
      </c>
      <c r="N26" s="132">
        <f t="shared" si="4"/>
        <v>26.149200000000004</v>
      </c>
      <c r="O26" s="772">
        <f t="shared" si="5"/>
        <v>399.70920000000001</v>
      </c>
      <c r="P26" s="157" t="s">
        <v>218</v>
      </c>
      <c r="Q26" s="200"/>
      <c r="R26" s="163"/>
      <c r="S26" s="69"/>
      <c r="T26" s="69"/>
    </row>
    <row r="27" spans="1:20" ht="23.25">
      <c r="A27" s="802">
        <v>21</v>
      </c>
      <c r="B27" s="76" t="s">
        <v>53</v>
      </c>
      <c r="C27" s="140" t="s">
        <v>130</v>
      </c>
      <c r="D27" s="79" t="s">
        <v>54</v>
      </c>
      <c r="E27" s="89" t="s">
        <v>151</v>
      </c>
      <c r="F27" s="80">
        <v>45536</v>
      </c>
      <c r="G27" s="80">
        <v>45566</v>
      </c>
      <c r="H27" s="81">
        <f t="shared" si="6"/>
        <v>30</v>
      </c>
      <c r="I27" s="128">
        <v>0</v>
      </c>
      <c r="J27" s="129">
        <f t="shared" si="1"/>
        <v>0</v>
      </c>
      <c r="K27" s="140">
        <v>57.28</v>
      </c>
      <c r="L27" s="131">
        <f t="shared" si="2"/>
        <v>458.24</v>
      </c>
      <c r="M27" s="132">
        <f t="shared" si="3"/>
        <v>458.24</v>
      </c>
      <c r="N27" s="132">
        <f t="shared" si="4"/>
        <v>32.076800000000006</v>
      </c>
      <c r="O27" s="772">
        <f t="shared" si="5"/>
        <v>490.3168</v>
      </c>
      <c r="P27" s="81" t="s">
        <v>218</v>
      </c>
      <c r="Q27" s="157"/>
      <c r="R27" s="163" t="s">
        <v>246</v>
      </c>
      <c r="S27" s="69"/>
      <c r="T27" s="69"/>
    </row>
    <row r="28" spans="1:20" ht="23.25">
      <c r="A28" s="802">
        <v>22</v>
      </c>
      <c r="B28" s="76" t="s">
        <v>57</v>
      </c>
      <c r="C28" s="140" t="s">
        <v>154</v>
      </c>
      <c r="D28" s="79" t="s">
        <v>113</v>
      </c>
      <c r="E28" s="79" t="s">
        <v>114</v>
      </c>
      <c r="F28" s="80">
        <v>45536</v>
      </c>
      <c r="G28" s="80">
        <v>45566</v>
      </c>
      <c r="H28" s="81">
        <f t="shared" si="6"/>
        <v>30</v>
      </c>
      <c r="I28" s="128">
        <v>1</v>
      </c>
      <c r="J28" s="129">
        <f t="shared" si="1"/>
        <v>89</v>
      </c>
      <c r="K28" s="140">
        <v>48.26</v>
      </c>
      <c r="L28" s="131">
        <f t="shared" si="2"/>
        <v>386.08</v>
      </c>
      <c r="M28" s="132">
        <f t="shared" si="3"/>
        <v>475.08</v>
      </c>
      <c r="N28" s="132">
        <f t="shared" si="4"/>
        <v>33.255600000000001</v>
      </c>
      <c r="O28" s="772">
        <f t="shared" si="5"/>
        <v>508.3356</v>
      </c>
      <c r="P28" s="81" t="s">
        <v>218</v>
      </c>
      <c r="Q28" s="157" t="s">
        <v>216</v>
      </c>
      <c r="R28" s="163" t="s">
        <v>247</v>
      </c>
      <c r="S28" s="69"/>
      <c r="T28" s="69"/>
    </row>
    <row r="29" spans="1:20" ht="23.25">
      <c r="A29" s="802">
        <v>23</v>
      </c>
      <c r="B29" s="76" t="s">
        <v>60</v>
      </c>
      <c r="C29" s="140" t="s">
        <v>130</v>
      </c>
      <c r="D29" s="79" t="s">
        <v>61</v>
      </c>
      <c r="E29" s="716" t="s">
        <v>115</v>
      </c>
      <c r="F29" s="80">
        <v>45536</v>
      </c>
      <c r="G29" s="80">
        <v>45566</v>
      </c>
      <c r="H29" s="81">
        <f t="shared" si="6"/>
        <v>30</v>
      </c>
      <c r="I29" s="128">
        <v>0.1</v>
      </c>
      <c r="J29" s="129">
        <f t="shared" si="1"/>
        <v>8.9</v>
      </c>
      <c r="K29" s="140">
        <v>51.78</v>
      </c>
      <c r="L29" s="131">
        <f t="shared" si="2"/>
        <v>414.24</v>
      </c>
      <c r="M29" s="132">
        <f t="shared" si="3"/>
        <v>423.14</v>
      </c>
      <c r="N29" s="132">
        <f t="shared" si="4"/>
        <v>29.619800000000001</v>
      </c>
      <c r="O29" s="772">
        <f t="shared" si="5"/>
        <v>452.75979999999998</v>
      </c>
      <c r="P29" s="81" t="s">
        <v>218</v>
      </c>
      <c r="Q29" s="157" t="s">
        <v>216</v>
      </c>
      <c r="R29" s="163" t="s">
        <v>248</v>
      </c>
      <c r="S29" s="69"/>
      <c r="T29" s="69"/>
    </row>
    <row r="30" spans="1:20" ht="23.25">
      <c r="A30" s="802">
        <v>24</v>
      </c>
      <c r="B30" s="112" t="s">
        <v>63</v>
      </c>
      <c r="C30" s="140" t="s">
        <v>156</v>
      </c>
      <c r="D30" s="79" t="s">
        <v>64</v>
      </c>
      <c r="E30" s="79" t="s">
        <v>116</v>
      </c>
      <c r="F30" s="80">
        <v>45536</v>
      </c>
      <c r="G30" s="80">
        <v>45566</v>
      </c>
      <c r="H30" s="81">
        <f t="shared" si="6"/>
        <v>30</v>
      </c>
      <c r="I30" s="128">
        <v>0</v>
      </c>
      <c r="J30" s="129">
        <f t="shared" si="1"/>
        <v>0</v>
      </c>
      <c r="K30" s="140"/>
      <c r="L30" s="131">
        <f t="shared" si="2"/>
        <v>0</v>
      </c>
      <c r="M30" s="132">
        <f t="shared" si="3"/>
        <v>0</v>
      </c>
      <c r="N30" s="132">
        <f t="shared" si="4"/>
        <v>0</v>
      </c>
      <c r="O30" s="772">
        <f t="shared" si="5"/>
        <v>0</v>
      </c>
      <c r="P30" s="101"/>
      <c r="Q30" s="181"/>
      <c r="R30" s="163" t="s">
        <v>249</v>
      </c>
      <c r="S30" s="69"/>
      <c r="T30" s="69"/>
    </row>
    <row r="31" spans="1:20" ht="26.25">
      <c r="A31" s="802">
        <v>25</v>
      </c>
      <c r="B31" s="87" t="s">
        <v>201</v>
      </c>
      <c r="C31" s="221"/>
      <c r="D31" s="79" t="s">
        <v>202</v>
      </c>
      <c r="E31" s="79" t="s">
        <v>203</v>
      </c>
      <c r="F31" s="80">
        <v>45536</v>
      </c>
      <c r="G31" s="80">
        <v>45566</v>
      </c>
      <c r="H31" s="81">
        <f t="shared" si="6"/>
        <v>30</v>
      </c>
      <c r="I31" s="128">
        <v>11.5</v>
      </c>
      <c r="J31" s="129">
        <f t="shared" si="1"/>
        <v>1023.5</v>
      </c>
      <c r="K31" s="140">
        <v>71.86</v>
      </c>
      <c r="L31" s="131">
        <f t="shared" si="2"/>
        <v>574.88</v>
      </c>
      <c r="M31" s="132">
        <f t="shared" si="3"/>
        <v>1598.38</v>
      </c>
      <c r="N31" s="132">
        <f t="shared" si="4"/>
        <v>111.88660000000002</v>
      </c>
      <c r="O31" s="772">
        <f t="shared" si="5"/>
        <v>1710.2666000000002</v>
      </c>
      <c r="P31" s="81" t="s">
        <v>218</v>
      </c>
      <c r="Q31" s="157" t="s">
        <v>216</v>
      </c>
      <c r="R31" s="163" t="s">
        <v>242</v>
      </c>
      <c r="S31" s="69"/>
      <c r="T31" s="69"/>
    </row>
    <row r="32" spans="1:20" ht="27" customHeight="1">
      <c r="A32" s="802">
        <v>26</v>
      </c>
      <c r="B32" s="87" t="s">
        <v>204</v>
      </c>
      <c r="C32" s="221"/>
      <c r="D32" s="747" t="s">
        <v>250</v>
      </c>
      <c r="E32" s="79" t="s">
        <v>206</v>
      </c>
      <c r="F32" s="80">
        <v>45536</v>
      </c>
      <c r="G32" s="80">
        <v>45566</v>
      </c>
      <c r="H32" s="81">
        <f t="shared" si="6"/>
        <v>30</v>
      </c>
      <c r="I32" s="128">
        <v>0</v>
      </c>
      <c r="J32" s="129">
        <f t="shared" si="1"/>
        <v>0</v>
      </c>
      <c r="K32" s="140">
        <v>0</v>
      </c>
      <c r="L32" s="131">
        <f t="shared" si="2"/>
        <v>0</v>
      </c>
      <c r="M32" s="132">
        <f t="shared" si="3"/>
        <v>0</v>
      </c>
      <c r="N32" s="132">
        <f t="shared" si="4"/>
        <v>0</v>
      </c>
      <c r="O32" s="772">
        <f t="shared" si="5"/>
        <v>0</v>
      </c>
      <c r="P32" s="101"/>
      <c r="Q32" s="181"/>
      <c r="R32" s="194" t="s">
        <v>251</v>
      </c>
      <c r="S32" s="69"/>
      <c r="T32" s="69"/>
    </row>
    <row r="33" spans="1:20" ht="26.25">
      <c r="A33" s="802">
        <v>27</v>
      </c>
      <c r="B33" s="87" t="s">
        <v>207</v>
      </c>
      <c r="C33" s="221"/>
      <c r="D33" s="79" t="s">
        <v>208</v>
      </c>
      <c r="E33" s="79" t="s">
        <v>209</v>
      </c>
      <c r="F33" s="121">
        <v>45522</v>
      </c>
      <c r="G33" s="121">
        <v>45535</v>
      </c>
      <c r="H33" s="81">
        <f t="shared" si="6"/>
        <v>13</v>
      </c>
      <c r="I33" s="128">
        <v>3</v>
      </c>
      <c r="J33" s="129">
        <f t="shared" si="1"/>
        <v>267</v>
      </c>
      <c r="K33" s="140">
        <v>100</v>
      </c>
      <c r="L33" s="131">
        <f t="shared" si="2"/>
        <v>800</v>
      </c>
      <c r="M33" s="132">
        <f t="shared" si="3"/>
        <v>1067</v>
      </c>
      <c r="N33" s="132">
        <f t="shared" si="4"/>
        <v>74.690000000000012</v>
      </c>
      <c r="O33" s="772">
        <f t="shared" si="5"/>
        <v>1141.69</v>
      </c>
      <c r="P33" s="81" t="s">
        <v>218</v>
      </c>
      <c r="Q33" s="157"/>
      <c r="R33" s="163"/>
      <c r="S33" s="69"/>
      <c r="T33" s="69"/>
    </row>
    <row r="34" spans="1:20" ht="26.25">
      <c r="A34" s="802">
        <v>28</v>
      </c>
      <c r="B34" s="87" t="s">
        <v>207</v>
      </c>
      <c r="C34" s="221"/>
      <c r="D34" s="79" t="s">
        <v>208</v>
      </c>
      <c r="E34" s="79" t="s">
        <v>209</v>
      </c>
      <c r="F34" s="80">
        <v>45536</v>
      </c>
      <c r="G34" s="80">
        <v>45566</v>
      </c>
      <c r="H34" s="81">
        <f t="shared" si="6"/>
        <v>30</v>
      </c>
      <c r="I34" s="128">
        <v>0</v>
      </c>
      <c r="J34" s="129">
        <f t="shared" si="1"/>
        <v>0</v>
      </c>
      <c r="K34" s="140">
        <v>0</v>
      </c>
      <c r="L34" s="131">
        <f t="shared" si="2"/>
        <v>0</v>
      </c>
      <c r="M34" s="132">
        <f t="shared" si="3"/>
        <v>0</v>
      </c>
      <c r="N34" s="132">
        <f t="shared" si="4"/>
        <v>0</v>
      </c>
      <c r="O34" s="772">
        <f t="shared" si="5"/>
        <v>0</v>
      </c>
      <c r="P34" s="101"/>
      <c r="Q34" s="181"/>
      <c r="R34" s="163" t="s">
        <v>252</v>
      </c>
      <c r="S34" s="69"/>
      <c r="T34" s="69"/>
    </row>
    <row r="35" spans="1:20" ht="26.25">
      <c r="A35" s="802">
        <v>29</v>
      </c>
      <c r="B35" s="87" t="s">
        <v>253</v>
      </c>
      <c r="C35" s="69"/>
      <c r="D35" s="823" t="s">
        <v>254</v>
      </c>
      <c r="E35" s="823" t="s">
        <v>255</v>
      </c>
      <c r="F35" s="80">
        <v>45545</v>
      </c>
      <c r="G35" s="80">
        <v>45566</v>
      </c>
      <c r="H35" s="81">
        <f t="shared" si="6"/>
        <v>21</v>
      </c>
      <c r="I35" s="128">
        <v>3.5</v>
      </c>
      <c r="J35" s="129">
        <f t="shared" si="1"/>
        <v>311.5</v>
      </c>
      <c r="K35" s="140">
        <v>48.85</v>
      </c>
      <c r="L35" s="131">
        <f t="shared" si="2"/>
        <v>390.8</v>
      </c>
      <c r="M35" s="132">
        <f t="shared" si="3"/>
        <v>702.3</v>
      </c>
      <c r="N35" s="132">
        <f t="shared" si="4"/>
        <v>49.161000000000001</v>
      </c>
      <c r="O35" s="772">
        <f t="shared" si="5"/>
        <v>751.46100000000001</v>
      </c>
      <c r="P35" s="81" t="s">
        <v>218</v>
      </c>
      <c r="Q35" s="157" t="s">
        <v>216</v>
      </c>
      <c r="R35" s="163" t="s">
        <v>226</v>
      </c>
      <c r="S35" s="69"/>
      <c r="T35" s="69"/>
    </row>
    <row r="36" spans="1:20" ht="26.25">
      <c r="A36" s="802">
        <v>30</v>
      </c>
      <c r="B36" s="87" t="s">
        <v>256</v>
      </c>
      <c r="C36" s="69"/>
      <c r="D36" s="99" t="s">
        <v>257</v>
      </c>
      <c r="E36" s="99" t="s">
        <v>258</v>
      </c>
      <c r="F36" s="80">
        <v>45552</v>
      </c>
      <c r="G36" s="80">
        <v>45566</v>
      </c>
      <c r="H36" s="81">
        <f t="shared" si="6"/>
        <v>14</v>
      </c>
      <c r="I36" s="128">
        <v>8.6999999999999993</v>
      </c>
      <c r="J36" s="129">
        <f t="shared" si="1"/>
        <v>774.3</v>
      </c>
      <c r="K36" s="140">
        <v>54.72</v>
      </c>
      <c r="L36" s="131">
        <f t="shared" si="2"/>
        <v>437.76</v>
      </c>
      <c r="M36" s="132">
        <f t="shared" si="3"/>
        <v>1212.06</v>
      </c>
      <c r="N36" s="132">
        <f t="shared" si="4"/>
        <v>84.844200000000001</v>
      </c>
      <c r="O36" s="772">
        <f t="shared" si="5"/>
        <v>1296.9041999999999</v>
      </c>
      <c r="P36" s="81" t="s">
        <v>218</v>
      </c>
      <c r="Q36" s="157" t="s">
        <v>216</v>
      </c>
      <c r="R36" s="163" t="s">
        <v>259</v>
      </c>
      <c r="S36" s="69"/>
      <c r="T36" s="69"/>
    </row>
    <row r="37" spans="1:20" ht="26.25">
      <c r="A37" s="802">
        <v>31</v>
      </c>
      <c r="B37" s="87" t="s">
        <v>260</v>
      </c>
      <c r="C37" s="69"/>
      <c r="D37" s="99" t="s">
        <v>261</v>
      </c>
      <c r="E37" s="99" t="s">
        <v>262</v>
      </c>
      <c r="F37" s="80">
        <v>45561</v>
      </c>
      <c r="G37" s="80">
        <v>45566</v>
      </c>
      <c r="H37" s="81">
        <f t="shared" si="6"/>
        <v>5</v>
      </c>
      <c r="I37" s="128">
        <v>0.7</v>
      </c>
      <c r="J37" s="129">
        <f t="shared" si="1"/>
        <v>62.3</v>
      </c>
      <c r="K37" s="140">
        <v>13.47</v>
      </c>
      <c r="L37" s="131">
        <f t="shared" si="2"/>
        <v>107.76</v>
      </c>
      <c r="M37" s="132">
        <f t="shared" si="3"/>
        <v>170.06</v>
      </c>
      <c r="N37" s="132">
        <f t="shared" si="4"/>
        <v>11.904200000000001</v>
      </c>
      <c r="O37" s="772">
        <f t="shared" si="5"/>
        <v>181.96420000000001</v>
      </c>
      <c r="P37" s="81" t="s">
        <v>218</v>
      </c>
      <c r="Q37" s="157" t="s">
        <v>216</v>
      </c>
      <c r="R37" s="163" t="s">
        <v>263</v>
      </c>
      <c r="S37" s="69"/>
      <c r="T37" s="69"/>
    </row>
    <row r="38" spans="1:20" ht="14.25">
      <c r="A38" s="69"/>
      <c r="B38" s="227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</row>
    <row r="39" spans="1:20" ht="14.25">
      <c r="A39" s="69"/>
      <c r="B39" s="227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</row>
    <row r="40" spans="1:20" ht="14.25">
      <c r="A40" s="69"/>
      <c r="B40" s="227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</row>
    <row r="41" spans="1:20" ht="14.25">
      <c r="A41" s="69"/>
      <c r="B41" s="227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</row>
    <row r="42" spans="1:20" ht="14.25">
      <c r="A42" s="69"/>
      <c r="B42" s="227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</row>
    <row r="43" spans="1:20" ht="14.25">
      <c r="A43" s="69"/>
      <c r="B43" s="227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</row>
    <row r="44" spans="1:20" ht="14.25">
      <c r="A44" s="69"/>
      <c r="B44" s="227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</row>
    <row r="45" spans="1:20" ht="14.25">
      <c r="A45" s="69"/>
      <c r="B45" s="227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</row>
    <row r="46" spans="1:20" ht="14.25">
      <c r="A46" s="69"/>
      <c r="B46" s="227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</row>
    <row r="47" spans="1:20" ht="14.25">
      <c r="A47" s="69"/>
      <c r="B47" s="227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</row>
    <row r="48" spans="1:20" ht="14.25">
      <c r="A48" s="69"/>
      <c r="B48" s="227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</row>
    <row r="49" spans="1:20" ht="14.25">
      <c r="A49" s="69"/>
      <c r="B49" s="227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</row>
    <row r="50" spans="1:20" ht="14.25">
      <c r="A50" s="69"/>
      <c r="B50" s="227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</row>
    <row r="51" spans="1:20" ht="14.25">
      <c r="A51" s="69"/>
      <c r="B51" s="227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</row>
    <row r="52" spans="1:20" ht="14.25">
      <c r="A52" s="69"/>
      <c r="B52" s="227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</row>
    <row r="53" spans="1:20" ht="14.25">
      <c r="A53" s="69"/>
      <c r="B53" s="227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</row>
    <row r="54" spans="1:20" ht="14.25">
      <c r="A54" s="69"/>
      <c r="B54" s="227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</row>
    <row r="55" spans="1:20" ht="14.25">
      <c r="A55" s="69"/>
      <c r="B55" s="227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</row>
    <row r="56" spans="1:20" ht="14.25">
      <c r="A56" s="69"/>
      <c r="B56" s="227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</row>
    <row r="57" spans="1:20" ht="14.25">
      <c r="A57" s="69"/>
      <c r="B57" s="227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</row>
    <row r="58" spans="1:20" ht="14.25">
      <c r="A58" s="69"/>
      <c r="B58" s="227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</row>
    <row r="59" spans="1:20" ht="14.25">
      <c r="A59" s="69"/>
      <c r="B59" s="227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</row>
    <row r="60" spans="1:20" ht="14.25">
      <c r="A60" s="69"/>
      <c r="B60" s="227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</row>
    <row r="61" spans="1:20" ht="14.25">
      <c r="A61" s="69"/>
      <c r="B61" s="227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</row>
    <row r="62" spans="1:20" ht="14.25">
      <c r="A62" s="69"/>
      <c r="B62" s="227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</row>
    <row r="63" spans="1:20" ht="14.25">
      <c r="A63" s="69"/>
      <c r="B63" s="227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</row>
    <row r="64" spans="1:20" ht="14.25">
      <c r="A64" s="69"/>
      <c r="B64" s="227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</row>
    <row r="65" spans="1:20" ht="14.25">
      <c r="A65" s="69"/>
      <c r="B65" s="227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</row>
    <row r="66" spans="1:20" ht="14.25">
      <c r="A66" s="69"/>
      <c r="B66" s="227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</row>
    <row r="67" spans="1:20" ht="14.25">
      <c r="A67" s="69"/>
      <c r="B67" s="227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</row>
    <row r="68" spans="1:20" ht="14.25">
      <c r="A68" s="69"/>
      <c r="B68" s="227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</row>
    <row r="69" spans="1:20" ht="14.25">
      <c r="A69" s="69"/>
      <c r="B69" s="227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</row>
    <row r="70" spans="1:20" ht="14.25">
      <c r="A70" s="69"/>
      <c r="B70" s="227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</row>
    <row r="71" spans="1:20" ht="14.25">
      <c r="A71" s="69"/>
      <c r="B71" s="227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</row>
    <row r="72" spans="1:20" ht="14.25">
      <c r="A72" s="69"/>
      <c r="B72" s="227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</row>
    <row r="73" spans="1:20" ht="14.25">
      <c r="A73" s="69"/>
      <c r="B73" s="227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</row>
    <row r="74" spans="1:20" ht="14.25">
      <c r="A74" s="69"/>
      <c r="B74" s="227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</row>
    <row r="75" spans="1:20" ht="14.25">
      <c r="A75" s="69"/>
      <c r="B75" s="227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</row>
    <row r="76" spans="1:20" ht="14.25">
      <c r="A76" s="69"/>
      <c r="B76" s="227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</row>
    <row r="77" spans="1:20" ht="14.25">
      <c r="A77" s="69"/>
      <c r="B77" s="227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</row>
    <row r="78" spans="1:20" ht="14.25">
      <c r="A78" s="69"/>
      <c r="B78" s="227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</row>
    <row r="79" spans="1:20" ht="14.25">
      <c r="A79" s="69"/>
      <c r="B79" s="227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</row>
    <row r="80" spans="1:20" ht="14.25">
      <c r="A80" s="69"/>
      <c r="B80" s="227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</row>
    <row r="81" spans="1:20" ht="14.25">
      <c r="A81" s="69"/>
      <c r="B81" s="227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</row>
    <row r="82" spans="1:20" ht="14.25">
      <c r="A82" s="69"/>
      <c r="B82" s="227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</row>
    <row r="83" spans="1:20" ht="14.25">
      <c r="A83" s="69"/>
      <c r="B83" s="227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</row>
    <row r="84" spans="1:20" ht="14.25">
      <c r="A84" s="69"/>
      <c r="B84" s="227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</row>
    <row r="85" spans="1:20" ht="14.25">
      <c r="A85" s="69"/>
      <c r="B85" s="227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</row>
    <row r="86" spans="1:20" ht="14.25">
      <c r="A86" s="69"/>
      <c r="B86" s="227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</row>
    <row r="87" spans="1:20" ht="14.25">
      <c r="A87" s="69"/>
      <c r="B87" s="227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</row>
    <row r="88" spans="1:20" ht="14.25">
      <c r="A88" s="69"/>
      <c r="B88" s="227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</row>
    <row r="89" spans="1:20" ht="14.25">
      <c r="A89" s="69"/>
      <c r="B89" s="227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</row>
    <row r="90" spans="1:20" ht="14.25">
      <c r="A90" s="69"/>
      <c r="B90" s="227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</row>
    <row r="91" spans="1:20" ht="14.25">
      <c r="A91" s="69"/>
      <c r="B91" s="227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</row>
    <row r="92" spans="1:20" ht="14.25">
      <c r="A92" s="69"/>
      <c r="B92" s="227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</row>
    <row r="93" spans="1:20" ht="14.25">
      <c r="A93" s="69"/>
      <c r="B93" s="227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</row>
    <row r="94" spans="1:20" ht="14.25">
      <c r="A94" s="69"/>
      <c r="B94" s="227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</row>
    <row r="95" spans="1:20" ht="14.25">
      <c r="A95" s="69"/>
      <c r="B95" s="227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</row>
    <row r="96" spans="1:20" ht="14.25">
      <c r="A96" s="69"/>
      <c r="B96" s="227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</row>
    <row r="97" spans="1:20" ht="14.25">
      <c r="A97" s="69"/>
      <c r="B97" s="227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</row>
    <row r="98" spans="1:20" ht="14.25">
      <c r="A98" s="69"/>
      <c r="B98" s="227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</row>
    <row r="99" spans="1:20" ht="14.25">
      <c r="A99" s="69"/>
      <c r="B99" s="227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</row>
    <row r="100" spans="1:20" ht="14.25">
      <c r="A100" s="69"/>
      <c r="B100" s="227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</row>
    <row r="101" spans="1:20" ht="14.25">
      <c r="A101" s="69"/>
      <c r="B101" s="227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</row>
    <row r="102" spans="1:20" ht="14.25">
      <c r="A102" s="69"/>
      <c r="B102" s="227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</row>
    <row r="103" spans="1:20" ht="14.25">
      <c r="A103" s="69"/>
      <c r="B103" s="227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</row>
    <row r="104" spans="1:20" ht="14.25">
      <c r="A104" s="69"/>
      <c r="B104" s="227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</row>
    <row r="105" spans="1:20" ht="14.25">
      <c r="A105" s="69"/>
      <c r="B105" s="227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</row>
    <row r="106" spans="1:20" ht="14.25">
      <c r="A106" s="69"/>
      <c r="B106" s="227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</row>
    <row r="107" spans="1:20" ht="14.25">
      <c r="A107" s="69"/>
      <c r="B107" s="22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</row>
    <row r="108" spans="1:20" ht="14.25">
      <c r="A108" s="69"/>
      <c r="B108" s="227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</row>
    <row r="109" spans="1:20" ht="14.25">
      <c r="A109" s="69"/>
      <c r="B109" s="227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</row>
    <row r="110" spans="1:20" ht="14.25">
      <c r="A110" s="69"/>
      <c r="B110" s="227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</row>
    <row r="111" spans="1:20" ht="14.25">
      <c r="A111" s="69"/>
      <c r="B111" s="227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</row>
    <row r="112" spans="1:20" ht="14.25">
      <c r="A112" s="69"/>
      <c r="B112" s="227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</row>
    <row r="113" spans="1:20" ht="14.25">
      <c r="A113" s="69"/>
      <c r="B113" s="227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</row>
    <row r="114" spans="1:20" ht="14.25">
      <c r="A114" s="69"/>
      <c r="B114" s="227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</row>
    <row r="115" spans="1:20" ht="14.25">
      <c r="A115" s="69"/>
      <c r="B115" s="227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</row>
    <row r="116" spans="1:20" ht="14.25">
      <c r="A116" s="69"/>
      <c r="B116" s="227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</row>
    <row r="117" spans="1:20" ht="14.25">
      <c r="A117" s="69"/>
      <c r="B117" s="227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</row>
    <row r="118" spans="1:20" ht="14.25">
      <c r="A118" s="69"/>
      <c r="B118" s="227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</row>
    <row r="119" spans="1:20" ht="14.25">
      <c r="A119" s="69"/>
      <c r="B119" s="227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</row>
    <row r="120" spans="1:20" ht="14.25">
      <c r="A120" s="69"/>
      <c r="B120" s="227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</row>
    <row r="121" spans="1:20" ht="14.25">
      <c r="A121" s="69"/>
      <c r="B121" s="227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</row>
    <row r="122" spans="1:20" ht="14.25">
      <c r="A122" s="69"/>
      <c r="B122" s="227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</row>
    <row r="123" spans="1:20" ht="14.25">
      <c r="A123" s="69"/>
      <c r="B123" s="227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</row>
    <row r="124" spans="1:20" ht="14.25">
      <c r="A124" s="69"/>
      <c r="B124" s="227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</row>
    <row r="125" spans="1:20" ht="14.25">
      <c r="A125" s="69"/>
      <c r="B125" s="227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</row>
    <row r="126" spans="1:20" ht="14.25">
      <c r="A126" s="69"/>
      <c r="B126" s="227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</row>
    <row r="127" spans="1:20" ht="14.25">
      <c r="A127" s="69"/>
      <c r="B127" s="227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</row>
    <row r="128" spans="1:20" ht="14.25">
      <c r="A128" s="69"/>
      <c r="B128" s="227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</row>
    <row r="129" spans="1:20" ht="14.25">
      <c r="A129" s="69"/>
      <c r="B129" s="227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</row>
    <row r="130" spans="1:20" ht="14.25">
      <c r="A130" s="69"/>
      <c r="B130" s="227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</row>
    <row r="131" spans="1:20" ht="14.25">
      <c r="A131" s="69"/>
      <c r="B131" s="227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</row>
    <row r="132" spans="1:20" ht="14.25">
      <c r="A132" s="69"/>
      <c r="B132" s="227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</row>
    <row r="133" spans="1:20" ht="14.25">
      <c r="A133" s="69"/>
      <c r="B133" s="227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</row>
    <row r="134" spans="1:20" ht="14.25">
      <c r="A134" s="69"/>
      <c r="B134" s="227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</row>
    <row r="135" spans="1:20" ht="14.25">
      <c r="A135" s="69"/>
      <c r="B135" s="227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</row>
    <row r="136" spans="1:20" ht="14.25">
      <c r="A136" s="69"/>
      <c r="B136" s="227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</row>
    <row r="137" spans="1:20" ht="14.25">
      <c r="A137" s="69"/>
      <c r="B137" s="227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</row>
    <row r="138" spans="1:20" ht="14.25">
      <c r="A138" s="69"/>
      <c r="B138" s="227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</row>
    <row r="139" spans="1:20" ht="14.25">
      <c r="A139" s="69"/>
      <c r="B139" s="227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</row>
    <row r="140" spans="1:20" ht="14.25">
      <c r="A140" s="69"/>
      <c r="B140" s="227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</row>
    <row r="141" spans="1:20" ht="14.25">
      <c r="A141" s="69"/>
      <c r="B141" s="227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</row>
    <row r="142" spans="1:20" ht="14.25">
      <c r="A142" s="69"/>
      <c r="B142" s="227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</row>
    <row r="143" spans="1:20" ht="14.25">
      <c r="A143" s="69"/>
      <c r="B143" s="227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</row>
    <row r="144" spans="1:20" ht="14.25">
      <c r="A144" s="69"/>
      <c r="B144" s="227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</row>
    <row r="145" spans="1:20" ht="14.25">
      <c r="A145" s="69"/>
      <c r="B145" s="227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</row>
    <row r="146" spans="1:20" ht="14.25">
      <c r="A146" s="69"/>
      <c r="B146" s="227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</row>
    <row r="147" spans="1:20" ht="14.25">
      <c r="A147" s="69"/>
      <c r="B147" s="227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</row>
    <row r="148" spans="1:20" ht="14.25">
      <c r="A148" s="69"/>
      <c r="B148" s="227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</row>
    <row r="149" spans="1:20" ht="14.25">
      <c r="A149" s="69"/>
      <c r="B149" s="227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</row>
    <row r="150" spans="1:20" ht="14.25">
      <c r="A150" s="69"/>
      <c r="B150" s="22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</row>
    <row r="151" spans="1:20" ht="14.25">
      <c r="A151" s="69"/>
      <c r="B151" s="22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</row>
    <row r="152" spans="1:20" ht="14.25">
      <c r="A152" s="69"/>
      <c r="B152" s="22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</row>
    <row r="153" spans="1:20" ht="14.25">
      <c r="A153" s="69"/>
      <c r="B153" s="22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</row>
    <row r="154" spans="1:20" ht="14.25">
      <c r="A154" s="69"/>
      <c r="B154" s="227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</row>
    <row r="155" spans="1:20" ht="14.25">
      <c r="A155" s="69"/>
      <c r="B155" s="227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</row>
    <row r="156" spans="1:20" ht="14.25">
      <c r="A156" s="69"/>
      <c r="B156" s="227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</row>
    <row r="157" spans="1:20" ht="14.25">
      <c r="A157" s="69"/>
      <c r="B157" s="22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</row>
    <row r="158" spans="1:20" ht="14.25">
      <c r="A158" s="69"/>
      <c r="B158" s="22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</row>
    <row r="159" spans="1:20" ht="14.25">
      <c r="A159" s="69"/>
      <c r="B159" s="22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</row>
    <row r="160" spans="1:20" ht="14.25">
      <c r="A160" s="69"/>
      <c r="B160" s="22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</row>
    <row r="161" spans="1:20" ht="14.25">
      <c r="A161" s="69"/>
      <c r="B161" s="22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</row>
    <row r="162" spans="1:20" ht="14.25">
      <c r="A162" s="69"/>
      <c r="B162" s="22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</row>
    <row r="163" spans="1:20" ht="14.25">
      <c r="A163" s="69"/>
      <c r="B163" s="22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</row>
    <row r="164" spans="1:20" ht="14.25">
      <c r="A164" s="69"/>
      <c r="B164" s="227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</row>
    <row r="165" spans="1:20" ht="14.25">
      <c r="A165" s="69"/>
      <c r="B165" s="227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</row>
    <row r="166" spans="1:20" ht="14.25">
      <c r="A166" s="69"/>
      <c r="B166" s="22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</row>
    <row r="167" spans="1:20" ht="14.25">
      <c r="A167" s="69"/>
      <c r="B167" s="227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</row>
    <row r="168" spans="1:20" ht="14.25">
      <c r="A168" s="69"/>
      <c r="B168" s="227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</row>
    <row r="169" spans="1:20" ht="14.25">
      <c r="A169" s="69"/>
      <c r="B169" s="227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</row>
    <row r="170" spans="1:20" ht="14.25">
      <c r="A170" s="69"/>
      <c r="B170" s="227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</row>
    <row r="171" spans="1:20" ht="14.25">
      <c r="A171" s="69"/>
      <c r="B171" s="227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</row>
    <row r="172" spans="1:20" ht="14.25">
      <c r="A172" s="69"/>
      <c r="B172" s="227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</row>
    <row r="173" spans="1:20" ht="14.25">
      <c r="A173" s="69"/>
      <c r="B173" s="227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</row>
    <row r="174" spans="1:20" ht="14.25">
      <c r="A174" s="69"/>
      <c r="B174" s="227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</row>
    <row r="175" spans="1:20" ht="14.25">
      <c r="A175" s="69"/>
      <c r="B175" s="227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</row>
    <row r="176" spans="1:20" ht="14.25">
      <c r="A176" s="69"/>
      <c r="B176" s="227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</row>
    <row r="177" spans="1:20" ht="14.25">
      <c r="A177" s="69"/>
      <c r="B177" s="227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</row>
    <row r="178" spans="1:20" ht="14.25">
      <c r="A178" s="69"/>
      <c r="B178" s="227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</row>
    <row r="179" spans="1:20" ht="14.25">
      <c r="A179" s="69"/>
      <c r="B179" s="227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</row>
    <row r="180" spans="1:20" ht="14.25">
      <c r="A180" s="69"/>
      <c r="B180" s="227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</row>
    <row r="181" spans="1:20" ht="14.25">
      <c r="A181" s="69"/>
      <c r="B181" s="227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</row>
    <row r="182" spans="1:20" ht="14.25">
      <c r="A182" s="69"/>
      <c r="B182" s="227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</row>
    <row r="183" spans="1:20" ht="14.25">
      <c r="A183" s="69"/>
      <c r="B183" s="227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</row>
    <row r="184" spans="1:20" ht="14.25">
      <c r="A184" s="69"/>
      <c r="B184" s="227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</row>
    <row r="185" spans="1:20" ht="14.25">
      <c r="A185" s="69"/>
      <c r="B185" s="227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</row>
    <row r="186" spans="1:20" ht="14.25">
      <c r="A186" s="69"/>
      <c r="B186" s="227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</row>
    <row r="187" spans="1:20" ht="14.25">
      <c r="A187" s="69"/>
      <c r="B187" s="227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</row>
    <row r="188" spans="1:20" ht="14.25">
      <c r="A188" s="69"/>
      <c r="B188" s="227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</row>
    <row r="189" spans="1:20" ht="14.25">
      <c r="A189" s="69"/>
      <c r="B189" s="227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</row>
    <row r="190" spans="1:20" ht="14.25">
      <c r="A190" s="69"/>
      <c r="B190" s="227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</row>
    <row r="191" spans="1:20" ht="14.25">
      <c r="A191" s="69"/>
      <c r="B191" s="227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</row>
    <row r="192" spans="1:20" ht="14.25">
      <c r="A192" s="69"/>
      <c r="B192" s="227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</row>
    <row r="193" spans="1:20" ht="14.25">
      <c r="A193" s="69"/>
      <c r="B193" s="227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</row>
    <row r="194" spans="1:20" ht="14.25">
      <c r="A194" s="69"/>
      <c r="B194" s="227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</row>
    <row r="195" spans="1:20" ht="14.25">
      <c r="A195" s="69"/>
      <c r="B195" s="227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</row>
    <row r="196" spans="1:20" ht="14.25">
      <c r="A196" s="69"/>
      <c r="B196" s="227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</row>
    <row r="197" spans="1:20" ht="14.25">
      <c r="A197" s="69"/>
      <c r="B197" s="227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</row>
    <row r="198" spans="1:20" ht="14.25">
      <c r="A198" s="69"/>
      <c r="B198" s="227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</row>
    <row r="199" spans="1:20" ht="14.25">
      <c r="A199" s="69"/>
      <c r="B199" s="227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</row>
    <row r="200" spans="1:20" ht="14.25">
      <c r="A200" s="69"/>
      <c r="B200" s="227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</row>
    <row r="201" spans="1:20" ht="14.25">
      <c r="A201" s="69"/>
      <c r="B201" s="227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</row>
    <row r="202" spans="1:20" ht="14.25">
      <c r="A202" s="69"/>
      <c r="B202" s="227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</row>
    <row r="203" spans="1:20" ht="14.25">
      <c r="A203" s="69"/>
      <c r="B203" s="227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</row>
    <row r="204" spans="1:20" ht="14.25">
      <c r="A204" s="69"/>
      <c r="B204" s="227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</row>
    <row r="205" spans="1:20" ht="14.25">
      <c r="A205" s="69"/>
      <c r="B205" s="227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</row>
    <row r="206" spans="1:20" ht="14.25">
      <c r="A206" s="69"/>
      <c r="B206" s="227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</row>
    <row r="207" spans="1:20" ht="14.25">
      <c r="A207" s="69"/>
      <c r="B207" s="227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</row>
    <row r="208" spans="1:20" ht="14.25">
      <c r="A208" s="69"/>
      <c r="B208" s="227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</row>
    <row r="209" spans="1:20" ht="14.25">
      <c r="A209" s="69"/>
      <c r="B209" s="227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</row>
    <row r="210" spans="1:20" ht="14.25">
      <c r="A210" s="69"/>
      <c r="B210" s="227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</row>
    <row r="211" spans="1:20" ht="14.25">
      <c r="A211" s="69"/>
      <c r="B211" s="227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</row>
    <row r="212" spans="1:20" ht="14.25">
      <c r="A212" s="69"/>
      <c r="B212" s="227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</row>
    <row r="213" spans="1:20" ht="14.25">
      <c r="A213" s="69"/>
      <c r="B213" s="227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</row>
    <row r="214" spans="1:20" ht="14.25">
      <c r="A214" s="69"/>
      <c r="B214" s="227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</row>
    <row r="215" spans="1:20" ht="14.25">
      <c r="A215" s="69"/>
      <c r="B215" s="227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</row>
    <row r="216" spans="1:20" ht="14.25">
      <c r="A216" s="69"/>
      <c r="B216" s="227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</row>
    <row r="217" spans="1:20" ht="14.25">
      <c r="A217" s="69"/>
      <c r="B217" s="227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</row>
    <row r="218" spans="1:20" ht="14.25">
      <c r="A218" s="69"/>
      <c r="B218" s="227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</row>
    <row r="219" spans="1:20" ht="14.25">
      <c r="A219" s="69"/>
      <c r="B219" s="227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</row>
    <row r="220" spans="1:20" ht="14.25">
      <c r="A220" s="69"/>
      <c r="B220" s="227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</row>
    <row r="221" spans="1:20" ht="14.25">
      <c r="A221" s="69"/>
      <c r="B221" s="227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</row>
    <row r="222" spans="1:20" ht="14.25">
      <c r="A222" s="69"/>
      <c r="B222" s="227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</row>
    <row r="223" spans="1:20" ht="14.25">
      <c r="A223" s="69"/>
      <c r="B223" s="227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</row>
    <row r="224" spans="1:20" ht="14.25">
      <c r="A224" s="69"/>
      <c r="B224" s="227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</row>
    <row r="225" spans="1:20" ht="14.25">
      <c r="A225" s="69"/>
      <c r="B225" s="227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</row>
    <row r="226" spans="1:20" ht="14.25">
      <c r="A226" s="69"/>
      <c r="B226" s="227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</row>
    <row r="227" spans="1:20" ht="14.25">
      <c r="A227" s="69"/>
      <c r="B227" s="227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</row>
    <row r="228" spans="1:20" ht="14.25">
      <c r="A228" s="69"/>
      <c r="B228" s="227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</row>
    <row r="229" spans="1:20" ht="14.25">
      <c r="A229" s="69"/>
      <c r="B229" s="227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</row>
    <row r="230" spans="1:20" ht="14.25">
      <c r="A230" s="69"/>
      <c r="B230" s="227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</row>
    <row r="231" spans="1:20" ht="14.25">
      <c r="A231" s="69"/>
      <c r="B231" s="227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</row>
    <row r="232" spans="1:20" ht="14.25">
      <c r="A232" s="69"/>
      <c r="B232" s="227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</row>
    <row r="233" spans="1:20" ht="14.25">
      <c r="A233" s="69"/>
      <c r="B233" s="227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</row>
    <row r="234" spans="1:20" ht="14.25">
      <c r="A234" s="69"/>
      <c r="B234" s="227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</row>
    <row r="235" spans="1:20" ht="14.25">
      <c r="A235" s="69"/>
      <c r="B235" s="227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</row>
    <row r="236" spans="1:20" ht="14.25">
      <c r="A236" s="69"/>
      <c r="B236" s="227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</row>
    <row r="237" spans="1:20" ht="14.25">
      <c r="A237" s="69"/>
      <c r="B237" s="227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</row>
    <row r="238" spans="1:20" ht="14.25">
      <c r="A238" s="69"/>
      <c r="B238" s="227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</row>
    <row r="239" spans="1:20" ht="14.25">
      <c r="A239" s="69"/>
      <c r="B239" s="227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</row>
    <row r="240" spans="1:20" ht="14.25">
      <c r="A240" s="69"/>
      <c r="B240" s="227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</row>
    <row r="241" spans="1:20" ht="14.25">
      <c r="A241" s="69"/>
      <c r="B241" s="227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</row>
    <row r="242" spans="1:20" ht="14.25">
      <c r="A242" s="69"/>
      <c r="B242" s="227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</row>
    <row r="243" spans="1:20" ht="14.25">
      <c r="A243" s="69"/>
      <c r="B243" s="227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</row>
    <row r="244" spans="1:20" ht="14.25">
      <c r="A244" s="69"/>
      <c r="B244" s="227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</row>
    <row r="245" spans="1:20" ht="14.25">
      <c r="A245" s="69"/>
      <c r="B245" s="227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</row>
    <row r="246" spans="1:20" ht="14.25">
      <c r="A246" s="69"/>
      <c r="B246" s="227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</row>
    <row r="247" spans="1:20" ht="14.25">
      <c r="A247" s="69"/>
      <c r="B247" s="227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</row>
    <row r="248" spans="1:20" ht="14.25">
      <c r="A248" s="69"/>
      <c r="B248" s="227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</row>
    <row r="249" spans="1:20" ht="14.25">
      <c r="A249" s="69"/>
      <c r="B249" s="227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</row>
    <row r="250" spans="1:20" ht="14.25">
      <c r="A250" s="69"/>
      <c r="B250" s="227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</row>
    <row r="251" spans="1:20" ht="14.25">
      <c r="A251" s="69"/>
      <c r="B251" s="227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</row>
    <row r="252" spans="1:20" ht="14.25">
      <c r="A252" s="69"/>
      <c r="B252" s="227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</row>
    <row r="253" spans="1:20" ht="14.25">
      <c r="A253" s="69"/>
      <c r="B253" s="227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</row>
    <row r="254" spans="1:20" ht="14.25">
      <c r="A254" s="69"/>
      <c r="B254" s="227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</row>
    <row r="255" spans="1:20" ht="14.25">
      <c r="A255" s="69"/>
      <c r="B255" s="227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</row>
    <row r="256" spans="1:20" ht="14.25">
      <c r="A256" s="69"/>
      <c r="B256" s="227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</row>
    <row r="257" spans="1:20" ht="14.25">
      <c r="A257" s="69"/>
      <c r="B257" s="227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</row>
    <row r="258" spans="1:20" ht="14.25">
      <c r="A258" s="69"/>
      <c r="B258" s="227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</row>
    <row r="259" spans="1:20" ht="14.25">
      <c r="A259" s="69"/>
      <c r="B259" s="227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</row>
    <row r="260" spans="1:20" ht="14.25">
      <c r="A260" s="69"/>
      <c r="B260" s="227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</row>
    <row r="261" spans="1:20" ht="14.25">
      <c r="A261" s="69"/>
      <c r="B261" s="227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</row>
    <row r="262" spans="1:20" ht="14.25">
      <c r="A262" s="69"/>
      <c r="B262" s="227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</row>
    <row r="263" spans="1:20" ht="14.25">
      <c r="A263" s="69"/>
      <c r="B263" s="227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</row>
    <row r="264" spans="1:20" ht="14.25">
      <c r="A264" s="69"/>
      <c r="B264" s="227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</row>
    <row r="265" spans="1:20" ht="14.25">
      <c r="A265" s="69"/>
      <c r="B265" s="227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</row>
    <row r="266" spans="1:20" ht="14.25">
      <c r="A266" s="69"/>
      <c r="B266" s="227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</row>
    <row r="267" spans="1:20" ht="14.25">
      <c r="A267" s="69"/>
      <c r="B267" s="227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</row>
    <row r="268" spans="1:20" ht="14.25">
      <c r="A268" s="69"/>
      <c r="B268" s="227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</row>
    <row r="269" spans="1:20" ht="14.25">
      <c r="A269" s="69"/>
      <c r="B269" s="227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</row>
    <row r="270" spans="1:20" ht="14.25">
      <c r="A270" s="69"/>
      <c r="B270" s="227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</row>
    <row r="271" spans="1:20" ht="14.25">
      <c r="A271" s="69"/>
      <c r="B271" s="227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</row>
    <row r="272" spans="1:20" ht="14.25">
      <c r="A272" s="69"/>
      <c r="B272" s="227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</row>
    <row r="273" spans="1:20" ht="14.25">
      <c r="A273" s="69"/>
      <c r="B273" s="227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</row>
    <row r="274" spans="1:20" ht="14.25">
      <c r="A274" s="69"/>
      <c r="B274" s="227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</row>
    <row r="275" spans="1:20" ht="14.25">
      <c r="A275" s="69"/>
      <c r="B275" s="227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</row>
    <row r="276" spans="1:20" ht="14.25">
      <c r="A276" s="69"/>
      <c r="B276" s="227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</row>
    <row r="277" spans="1:20" ht="14.25">
      <c r="A277" s="69"/>
      <c r="B277" s="227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</row>
    <row r="278" spans="1:20" ht="14.25">
      <c r="A278" s="69"/>
      <c r="B278" s="227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</row>
    <row r="279" spans="1:20" ht="14.25">
      <c r="A279" s="69"/>
      <c r="B279" s="227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</row>
    <row r="280" spans="1:20" ht="14.25">
      <c r="A280" s="69"/>
      <c r="B280" s="227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</row>
    <row r="281" spans="1:20" ht="14.25">
      <c r="A281" s="69"/>
      <c r="B281" s="227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</row>
    <row r="282" spans="1:20" ht="14.25">
      <c r="A282" s="69"/>
      <c r="B282" s="227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</row>
    <row r="283" spans="1:20" ht="14.25">
      <c r="A283" s="69"/>
      <c r="B283" s="227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</row>
    <row r="284" spans="1:20" ht="14.25">
      <c r="A284" s="69"/>
      <c r="B284" s="227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</row>
    <row r="285" spans="1:20" ht="14.25">
      <c r="A285" s="69"/>
      <c r="B285" s="227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</row>
    <row r="286" spans="1:20" ht="14.25">
      <c r="A286" s="69"/>
      <c r="B286" s="227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</row>
    <row r="287" spans="1:20" ht="14.25">
      <c r="A287" s="69"/>
      <c r="B287" s="227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</row>
    <row r="288" spans="1:20" ht="14.25">
      <c r="A288" s="69"/>
      <c r="B288" s="227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</row>
    <row r="289" spans="1:20" ht="14.25">
      <c r="A289" s="69"/>
      <c r="B289" s="227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</row>
    <row r="290" spans="1:20" ht="14.25">
      <c r="A290" s="69"/>
      <c r="B290" s="227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</row>
    <row r="291" spans="1:20" ht="14.25">
      <c r="A291" s="69"/>
      <c r="B291" s="227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</row>
    <row r="292" spans="1:20" ht="14.25">
      <c r="A292" s="69"/>
      <c r="B292" s="227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</row>
    <row r="293" spans="1:20" ht="14.25">
      <c r="A293" s="69"/>
      <c r="B293" s="227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</row>
    <row r="294" spans="1:20" ht="14.25">
      <c r="A294" s="69"/>
      <c r="B294" s="227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</row>
    <row r="295" spans="1:20" ht="14.25">
      <c r="A295" s="69"/>
      <c r="B295" s="227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</row>
    <row r="296" spans="1:20" ht="14.25">
      <c r="A296" s="69"/>
      <c r="B296" s="227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</row>
    <row r="297" spans="1:20" ht="14.25">
      <c r="A297" s="69"/>
      <c r="B297" s="227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</row>
    <row r="298" spans="1:20" ht="14.25">
      <c r="A298" s="69"/>
      <c r="B298" s="227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</row>
    <row r="299" spans="1:20" ht="14.25">
      <c r="A299" s="69"/>
      <c r="B299" s="227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</row>
    <row r="300" spans="1:20" ht="14.25">
      <c r="A300" s="69"/>
      <c r="B300" s="227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</row>
    <row r="301" spans="1:20" ht="14.25">
      <c r="A301" s="69"/>
      <c r="B301" s="227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</row>
    <row r="302" spans="1:20" ht="14.25">
      <c r="A302" s="69"/>
      <c r="B302" s="227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</row>
    <row r="303" spans="1:20" ht="14.25">
      <c r="A303" s="69"/>
      <c r="B303" s="227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</row>
    <row r="304" spans="1:20" ht="14.25">
      <c r="A304" s="69"/>
      <c r="B304" s="227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</row>
    <row r="305" spans="1:20" ht="14.25">
      <c r="A305" s="69"/>
      <c r="B305" s="227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</row>
    <row r="306" spans="1:20" ht="14.25">
      <c r="A306" s="69"/>
      <c r="B306" s="227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</row>
    <row r="307" spans="1:20" ht="14.25">
      <c r="A307" s="69"/>
      <c r="B307" s="227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</row>
    <row r="308" spans="1:20" ht="14.25">
      <c r="A308" s="69"/>
      <c r="B308" s="227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</row>
    <row r="309" spans="1:20" ht="14.25">
      <c r="A309" s="69"/>
      <c r="B309" s="227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</row>
    <row r="310" spans="1:20" ht="14.25">
      <c r="A310" s="69"/>
      <c r="B310" s="227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</row>
    <row r="311" spans="1:20" ht="14.25">
      <c r="A311" s="69"/>
      <c r="B311" s="227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</row>
    <row r="312" spans="1:20" ht="14.25">
      <c r="A312" s="69"/>
      <c r="B312" s="227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</row>
    <row r="313" spans="1:20" ht="14.25">
      <c r="A313" s="69"/>
      <c r="B313" s="227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</row>
    <row r="314" spans="1:20" ht="14.25">
      <c r="A314" s="69"/>
      <c r="B314" s="227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</row>
    <row r="315" spans="1:20" ht="14.25">
      <c r="A315" s="69"/>
      <c r="B315" s="227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</row>
    <row r="316" spans="1:20" ht="14.25">
      <c r="A316" s="69"/>
      <c r="B316" s="227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</row>
    <row r="317" spans="1:20" ht="14.25">
      <c r="A317" s="69"/>
      <c r="B317" s="227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</row>
    <row r="318" spans="1:20" ht="14.25">
      <c r="A318" s="69"/>
      <c r="B318" s="227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</row>
    <row r="319" spans="1:20" ht="14.25">
      <c r="A319" s="69"/>
      <c r="B319" s="227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</row>
    <row r="320" spans="1:20" ht="14.25">
      <c r="A320" s="69"/>
      <c r="B320" s="227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</row>
    <row r="321" spans="1:20" ht="14.25">
      <c r="A321" s="69"/>
      <c r="B321" s="227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</row>
    <row r="322" spans="1:20" ht="14.25">
      <c r="A322" s="69"/>
      <c r="B322" s="227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</row>
    <row r="323" spans="1:20" ht="14.25">
      <c r="A323" s="69"/>
      <c r="B323" s="227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</row>
    <row r="324" spans="1:20" ht="14.25">
      <c r="A324" s="69"/>
      <c r="B324" s="227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</row>
    <row r="325" spans="1:20" ht="14.25">
      <c r="A325" s="69"/>
      <c r="B325" s="227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</row>
    <row r="326" spans="1:20" ht="14.25">
      <c r="A326" s="69"/>
      <c r="B326" s="227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</row>
    <row r="327" spans="1:20" ht="14.25">
      <c r="A327" s="69"/>
      <c r="B327" s="227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</row>
    <row r="328" spans="1:20" ht="14.25">
      <c r="A328" s="69"/>
      <c r="B328" s="227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</row>
    <row r="329" spans="1:20" ht="14.25">
      <c r="A329" s="69"/>
      <c r="B329" s="227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</row>
    <row r="330" spans="1:20" ht="14.25">
      <c r="A330" s="69"/>
      <c r="B330" s="227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</row>
    <row r="331" spans="1:20" ht="14.25">
      <c r="A331" s="69"/>
      <c r="B331" s="227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</row>
    <row r="332" spans="1:20" ht="14.25">
      <c r="A332" s="69"/>
      <c r="B332" s="227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</row>
    <row r="333" spans="1:20" ht="14.25">
      <c r="A333" s="69"/>
      <c r="B333" s="227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</row>
    <row r="334" spans="1:20" ht="14.25">
      <c r="A334" s="69"/>
      <c r="B334" s="227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</row>
    <row r="335" spans="1:20" ht="14.25">
      <c r="A335" s="69"/>
      <c r="B335" s="227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</row>
    <row r="336" spans="1:20" ht="14.25">
      <c r="A336" s="69"/>
      <c r="B336" s="227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</row>
    <row r="337" spans="1:20" ht="14.25">
      <c r="A337" s="69"/>
      <c r="B337" s="227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</row>
    <row r="338" spans="1:20" ht="14.25">
      <c r="A338" s="69"/>
      <c r="B338" s="227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</row>
    <row r="339" spans="1:20" ht="14.25">
      <c r="A339" s="69"/>
      <c r="B339" s="227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</row>
    <row r="340" spans="1:20" ht="14.25">
      <c r="A340" s="69"/>
      <c r="B340" s="227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</row>
    <row r="341" spans="1:20" ht="14.25">
      <c r="A341" s="69"/>
      <c r="B341" s="227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</row>
    <row r="342" spans="1:20" ht="14.25">
      <c r="A342" s="69"/>
      <c r="B342" s="227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</row>
    <row r="343" spans="1:20" ht="14.25">
      <c r="A343" s="69"/>
      <c r="B343" s="227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</row>
    <row r="344" spans="1:20" ht="14.25">
      <c r="A344" s="69"/>
      <c r="B344" s="227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</row>
    <row r="345" spans="1:20" ht="14.25">
      <c r="A345" s="69"/>
      <c r="B345" s="227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</row>
    <row r="346" spans="1:20" ht="14.25">
      <c r="A346" s="69"/>
      <c r="B346" s="227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</row>
    <row r="347" spans="1:20" ht="14.25">
      <c r="A347" s="69"/>
      <c r="B347" s="227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</row>
    <row r="348" spans="1:20" ht="14.25">
      <c r="A348" s="69"/>
      <c r="B348" s="227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</row>
    <row r="349" spans="1:20" ht="14.25">
      <c r="A349" s="69"/>
      <c r="B349" s="227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</row>
    <row r="350" spans="1:20" ht="14.25">
      <c r="A350" s="69"/>
      <c r="B350" s="227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</row>
    <row r="351" spans="1:20" ht="14.25">
      <c r="A351" s="69"/>
      <c r="B351" s="227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</row>
    <row r="352" spans="1:20" ht="14.25">
      <c r="A352" s="69"/>
      <c r="B352" s="227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</row>
    <row r="353" spans="1:20" ht="14.25">
      <c r="A353" s="69"/>
      <c r="B353" s="227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</row>
    <row r="354" spans="1:20" ht="14.25">
      <c r="A354" s="69"/>
      <c r="B354" s="227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</row>
    <row r="355" spans="1:20" ht="14.25">
      <c r="A355" s="69"/>
      <c r="B355" s="227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</row>
    <row r="356" spans="1:20" ht="14.25">
      <c r="A356" s="69"/>
      <c r="B356" s="227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</row>
    <row r="357" spans="1:20" ht="14.25">
      <c r="A357" s="69"/>
      <c r="B357" s="227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</row>
    <row r="358" spans="1:20" ht="14.25">
      <c r="A358" s="69"/>
      <c r="B358" s="227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</row>
    <row r="359" spans="1:20" ht="14.25">
      <c r="A359" s="69"/>
      <c r="B359" s="227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</row>
    <row r="360" spans="1:20" ht="14.25">
      <c r="A360" s="69"/>
      <c r="B360" s="227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</row>
    <row r="361" spans="1:20" ht="14.25">
      <c r="A361" s="69"/>
      <c r="B361" s="227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</row>
    <row r="362" spans="1:20" ht="14.25">
      <c r="A362" s="69"/>
      <c r="B362" s="227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</row>
    <row r="363" spans="1:20" ht="14.25">
      <c r="A363" s="69"/>
      <c r="B363" s="227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</row>
    <row r="364" spans="1:20" ht="14.25">
      <c r="A364" s="69"/>
      <c r="B364" s="227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</row>
    <row r="365" spans="1:20" ht="14.25">
      <c r="A365" s="69"/>
      <c r="B365" s="227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</row>
    <row r="366" spans="1:20" ht="14.25">
      <c r="A366" s="69"/>
      <c r="B366" s="227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</row>
    <row r="367" spans="1:20" ht="14.25">
      <c r="A367" s="69"/>
      <c r="B367" s="227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</row>
    <row r="368" spans="1:20" ht="14.25">
      <c r="A368" s="69"/>
      <c r="B368" s="227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</row>
    <row r="369" spans="1:20" ht="14.25">
      <c r="A369" s="69"/>
      <c r="B369" s="227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</row>
    <row r="370" spans="1:20" ht="14.25">
      <c r="A370" s="69"/>
      <c r="B370" s="227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</row>
    <row r="371" spans="1:20" ht="14.25">
      <c r="A371" s="69"/>
      <c r="B371" s="227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</row>
    <row r="372" spans="1:20" ht="14.25">
      <c r="A372" s="69"/>
      <c r="B372" s="227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</row>
    <row r="373" spans="1:20" ht="14.25">
      <c r="A373" s="69"/>
      <c r="B373" s="227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</row>
    <row r="374" spans="1:20" ht="14.25">
      <c r="A374" s="69"/>
      <c r="B374" s="227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</row>
    <row r="375" spans="1:20" ht="14.25">
      <c r="A375" s="69"/>
      <c r="B375" s="227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</row>
    <row r="376" spans="1:20" ht="14.25">
      <c r="A376" s="69"/>
      <c r="B376" s="227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</row>
    <row r="377" spans="1:20" ht="14.25">
      <c r="A377" s="69"/>
      <c r="B377" s="227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</row>
    <row r="378" spans="1:20" ht="14.25">
      <c r="A378" s="69"/>
      <c r="B378" s="227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</row>
    <row r="379" spans="1:20" ht="14.25">
      <c r="A379" s="69"/>
      <c r="B379" s="227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</row>
    <row r="380" spans="1:20" ht="14.25">
      <c r="A380" s="69"/>
      <c r="B380" s="227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</row>
    <row r="381" spans="1:20" ht="14.25">
      <c r="A381" s="69"/>
      <c r="B381" s="227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</row>
    <row r="382" spans="1:20" ht="14.25">
      <c r="A382" s="69"/>
      <c r="B382" s="227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</row>
    <row r="383" spans="1:20" ht="14.25">
      <c r="A383" s="69"/>
      <c r="B383" s="227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</row>
    <row r="384" spans="1:20" ht="14.25">
      <c r="A384" s="69"/>
      <c r="B384" s="227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</row>
    <row r="385" spans="1:20" ht="14.25">
      <c r="A385" s="69"/>
      <c r="B385" s="227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</row>
    <row r="386" spans="1:20" ht="14.25">
      <c r="A386" s="69"/>
      <c r="B386" s="227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</row>
    <row r="387" spans="1:20" ht="14.25">
      <c r="A387" s="69"/>
      <c r="B387" s="227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</row>
    <row r="388" spans="1:20" ht="14.25">
      <c r="A388" s="69"/>
      <c r="B388" s="227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</row>
    <row r="389" spans="1:20" ht="14.25">
      <c r="A389" s="69"/>
      <c r="B389" s="227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</row>
    <row r="390" spans="1:20" ht="14.25">
      <c r="A390" s="69"/>
      <c r="B390" s="227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</row>
    <row r="391" spans="1:20" ht="14.25">
      <c r="A391" s="69"/>
      <c r="B391" s="227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</row>
    <row r="392" spans="1:20" ht="14.25">
      <c r="A392" s="69"/>
      <c r="B392" s="227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</row>
    <row r="393" spans="1:20" ht="14.25">
      <c r="A393" s="69"/>
      <c r="B393" s="227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</row>
    <row r="394" spans="1:20" ht="14.25">
      <c r="A394" s="69"/>
      <c r="B394" s="227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</row>
    <row r="395" spans="1:20" ht="14.25">
      <c r="A395" s="69"/>
      <c r="B395" s="227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</row>
    <row r="396" spans="1:20" ht="14.25">
      <c r="A396" s="69"/>
      <c r="B396" s="227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</row>
    <row r="397" spans="1:20" ht="14.25">
      <c r="A397" s="69"/>
      <c r="B397" s="227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</row>
    <row r="398" spans="1:20" ht="14.25">
      <c r="A398" s="69"/>
      <c r="B398" s="227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</row>
    <row r="399" spans="1:20" ht="14.25">
      <c r="A399" s="69"/>
      <c r="B399" s="227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</row>
    <row r="400" spans="1:20" ht="14.25">
      <c r="A400" s="69"/>
      <c r="B400" s="227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</row>
    <row r="401" spans="1:20" ht="14.25">
      <c r="A401" s="69"/>
      <c r="B401" s="227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</row>
    <row r="402" spans="1:20" ht="14.25">
      <c r="A402" s="69"/>
      <c r="B402" s="227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</row>
    <row r="403" spans="1:20" ht="14.25">
      <c r="A403" s="69"/>
      <c r="B403" s="227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</row>
    <row r="404" spans="1:20" ht="14.25">
      <c r="A404" s="69"/>
      <c r="B404" s="227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</row>
    <row r="405" spans="1:20" ht="14.25">
      <c r="A405" s="69"/>
      <c r="B405" s="227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</row>
    <row r="406" spans="1:20" ht="14.25">
      <c r="A406" s="69"/>
      <c r="B406" s="227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</row>
    <row r="407" spans="1:20" ht="14.25">
      <c r="A407" s="69"/>
      <c r="B407" s="227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</row>
    <row r="408" spans="1:20" ht="14.25">
      <c r="A408" s="69"/>
      <c r="B408" s="227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</row>
    <row r="409" spans="1:20" ht="14.25">
      <c r="A409" s="69"/>
      <c r="B409" s="227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</row>
    <row r="410" spans="1:20" ht="14.25">
      <c r="A410" s="69"/>
      <c r="B410" s="227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</row>
    <row r="411" spans="1:20" ht="14.25">
      <c r="A411" s="69"/>
      <c r="B411" s="227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</row>
    <row r="412" spans="1:20" ht="14.25">
      <c r="A412" s="69"/>
      <c r="B412" s="227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</row>
    <row r="413" spans="1:20" ht="14.25">
      <c r="A413" s="69"/>
      <c r="B413" s="227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</row>
    <row r="414" spans="1:20" ht="14.25">
      <c r="A414" s="69"/>
      <c r="B414" s="227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</row>
    <row r="415" spans="1:20" ht="14.25">
      <c r="A415" s="69"/>
      <c r="B415" s="227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</row>
    <row r="416" spans="1:20" ht="14.25">
      <c r="A416" s="69"/>
      <c r="B416" s="227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</row>
    <row r="417" spans="1:20" ht="14.25">
      <c r="A417" s="69"/>
      <c r="B417" s="227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</row>
    <row r="418" spans="1:20" ht="14.25">
      <c r="A418" s="69"/>
      <c r="B418" s="227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</row>
    <row r="419" spans="1:20" ht="14.25">
      <c r="A419" s="69"/>
      <c r="B419" s="227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</row>
    <row r="420" spans="1:20" ht="14.25">
      <c r="A420" s="69"/>
      <c r="B420" s="227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</row>
    <row r="421" spans="1:20" ht="14.25">
      <c r="A421" s="69"/>
      <c r="B421" s="227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</row>
    <row r="422" spans="1:20" ht="14.25">
      <c r="A422" s="69"/>
      <c r="B422" s="227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</row>
    <row r="423" spans="1:20" ht="14.25">
      <c r="A423" s="69"/>
      <c r="B423" s="227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</row>
    <row r="424" spans="1:20" ht="14.25">
      <c r="A424" s="69"/>
      <c r="B424" s="227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</row>
    <row r="425" spans="1:20" ht="14.25">
      <c r="A425" s="69"/>
      <c r="B425" s="227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</row>
    <row r="426" spans="1:20" ht="14.25">
      <c r="A426" s="69"/>
      <c r="B426" s="227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</row>
    <row r="427" spans="1:20" ht="14.25">
      <c r="A427" s="69"/>
      <c r="B427" s="227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</row>
    <row r="428" spans="1:20" ht="14.25">
      <c r="A428" s="69"/>
      <c r="B428" s="227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</row>
    <row r="429" spans="1:20" ht="14.25">
      <c r="A429" s="69"/>
      <c r="B429" s="227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</row>
    <row r="430" spans="1:20" ht="14.25">
      <c r="A430" s="69"/>
      <c r="B430" s="227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</row>
    <row r="431" spans="1:20" ht="14.25">
      <c r="A431" s="69"/>
      <c r="B431" s="227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</row>
    <row r="432" spans="1:20" ht="14.25">
      <c r="A432" s="69"/>
      <c r="B432" s="227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</row>
    <row r="433" spans="1:20" ht="14.25">
      <c r="A433" s="69"/>
      <c r="B433" s="227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</row>
    <row r="434" spans="1:20" ht="14.25">
      <c r="A434" s="69"/>
      <c r="B434" s="227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</row>
    <row r="435" spans="1:20" ht="14.25">
      <c r="A435" s="69"/>
      <c r="B435" s="227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</row>
    <row r="436" spans="1:20" ht="14.25">
      <c r="A436" s="69"/>
      <c r="B436" s="227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</row>
    <row r="437" spans="1:20" ht="14.25">
      <c r="A437" s="69"/>
      <c r="B437" s="227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</row>
    <row r="438" spans="1:20" ht="14.25">
      <c r="A438" s="69"/>
      <c r="B438" s="227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</row>
    <row r="439" spans="1:20" ht="14.25">
      <c r="A439" s="69"/>
      <c r="B439" s="227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</row>
    <row r="440" spans="1:20" ht="14.25">
      <c r="A440" s="69"/>
      <c r="B440" s="227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</row>
    <row r="441" spans="1:20" ht="14.25">
      <c r="A441" s="69"/>
      <c r="B441" s="227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</row>
    <row r="442" spans="1:20" ht="14.25">
      <c r="A442" s="69"/>
      <c r="B442" s="227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</row>
    <row r="443" spans="1:20" ht="14.25">
      <c r="A443" s="69"/>
      <c r="B443" s="227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</row>
    <row r="444" spans="1:20" ht="14.25">
      <c r="A444" s="69"/>
      <c r="B444" s="227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</row>
    <row r="445" spans="1:20" ht="14.25">
      <c r="A445" s="69"/>
      <c r="B445" s="227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</row>
    <row r="446" spans="1:20" ht="14.25">
      <c r="A446" s="69"/>
      <c r="B446" s="227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</row>
    <row r="447" spans="1:20" ht="14.25">
      <c r="A447" s="69"/>
      <c r="B447" s="227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</row>
    <row r="448" spans="1:20" ht="14.25">
      <c r="A448" s="69"/>
      <c r="B448" s="227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</row>
    <row r="449" spans="1:20" ht="14.25">
      <c r="A449" s="69"/>
      <c r="B449" s="227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</row>
    <row r="450" spans="1:20" ht="14.25">
      <c r="A450" s="69"/>
      <c r="B450" s="227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</row>
    <row r="451" spans="1:20" ht="14.25">
      <c r="A451" s="69"/>
      <c r="B451" s="227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</row>
    <row r="452" spans="1:20" ht="14.25">
      <c r="A452" s="69"/>
      <c r="B452" s="227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</row>
    <row r="453" spans="1:20" ht="14.25">
      <c r="A453" s="69"/>
      <c r="B453" s="227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</row>
    <row r="454" spans="1:20" ht="14.25">
      <c r="A454" s="69"/>
      <c r="B454" s="227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</row>
    <row r="455" spans="1:20" ht="14.25">
      <c r="A455" s="69"/>
      <c r="B455" s="227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</row>
    <row r="456" spans="1:20" ht="14.25">
      <c r="A456" s="69"/>
      <c r="B456" s="227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</row>
    <row r="457" spans="1:20" ht="14.25">
      <c r="A457" s="69"/>
      <c r="B457" s="227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</row>
    <row r="458" spans="1:20" ht="14.25">
      <c r="A458" s="69"/>
      <c r="B458" s="227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</row>
    <row r="459" spans="1:20" ht="14.25">
      <c r="A459" s="69"/>
      <c r="B459" s="227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</row>
    <row r="460" spans="1:20" ht="14.25">
      <c r="A460" s="69"/>
      <c r="B460" s="227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</row>
    <row r="461" spans="1:20" ht="14.25">
      <c r="A461" s="69"/>
      <c r="B461" s="227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</row>
    <row r="462" spans="1:20" ht="14.25">
      <c r="A462" s="69"/>
      <c r="B462" s="227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</row>
    <row r="463" spans="1:20" ht="14.25">
      <c r="A463" s="69"/>
      <c r="B463" s="227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</row>
    <row r="464" spans="1:20" ht="14.25">
      <c r="A464" s="69"/>
      <c r="B464" s="227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</row>
    <row r="465" spans="1:20" ht="14.25">
      <c r="A465" s="69"/>
      <c r="B465" s="227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</row>
    <row r="466" spans="1:20" ht="14.25">
      <c r="A466" s="69"/>
      <c r="B466" s="227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</row>
    <row r="467" spans="1:20" ht="14.25">
      <c r="A467" s="69"/>
      <c r="B467" s="227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</row>
    <row r="468" spans="1:20" ht="14.25">
      <c r="A468" s="69"/>
      <c r="B468" s="227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</row>
    <row r="469" spans="1:20" ht="14.25">
      <c r="A469" s="69"/>
      <c r="B469" s="227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</row>
    <row r="470" spans="1:20" ht="14.25">
      <c r="A470" s="69"/>
      <c r="B470" s="227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</row>
    <row r="471" spans="1:20" ht="14.25">
      <c r="A471" s="69"/>
      <c r="B471" s="227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</row>
    <row r="472" spans="1:20" ht="14.25">
      <c r="A472" s="69"/>
      <c r="B472" s="227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</row>
    <row r="473" spans="1:20" ht="14.25">
      <c r="A473" s="69"/>
      <c r="B473" s="227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</row>
    <row r="474" spans="1:20" ht="14.25">
      <c r="A474" s="69"/>
      <c r="B474" s="227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</row>
    <row r="475" spans="1:20" ht="14.25">
      <c r="A475" s="69"/>
      <c r="B475" s="227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</row>
    <row r="476" spans="1:20" ht="14.25">
      <c r="A476" s="69"/>
      <c r="B476" s="227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</row>
    <row r="477" spans="1:20" ht="14.25">
      <c r="A477" s="69"/>
      <c r="B477" s="227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</row>
    <row r="478" spans="1:20" ht="14.25">
      <c r="A478" s="69"/>
      <c r="B478" s="227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</row>
    <row r="479" spans="1:20" ht="14.25">
      <c r="A479" s="69"/>
      <c r="B479" s="227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</row>
    <row r="480" spans="1:20" ht="14.25">
      <c r="A480" s="69"/>
      <c r="B480" s="227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</row>
    <row r="481" spans="1:20" ht="14.25">
      <c r="A481" s="69"/>
      <c r="B481" s="227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</row>
    <row r="482" spans="1:20" ht="14.25">
      <c r="A482" s="69"/>
      <c r="B482" s="227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</row>
    <row r="483" spans="1:20" ht="14.25">
      <c r="A483" s="69"/>
      <c r="B483" s="227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</row>
    <row r="484" spans="1:20" ht="14.25">
      <c r="A484" s="69"/>
      <c r="B484" s="227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</row>
    <row r="485" spans="1:20" ht="14.25">
      <c r="A485" s="69"/>
      <c r="B485" s="227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</row>
    <row r="486" spans="1:20" ht="14.25">
      <c r="A486" s="69"/>
      <c r="B486" s="227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</row>
    <row r="487" spans="1:20" ht="14.25">
      <c r="A487" s="69"/>
      <c r="B487" s="227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</row>
    <row r="488" spans="1:20" ht="14.25">
      <c r="A488" s="69"/>
      <c r="B488" s="227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</row>
    <row r="489" spans="1:20" ht="14.25">
      <c r="A489" s="69"/>
      <c r="B489" s="227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</row>
    <row r="490" spans="1:20" ht="14.25">
      <c r="A490" s="69"/>
      <c r="B490" s="227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</row>
    <row r="491" spans="1:20" ht="14.25">
      <c r="A491" s="69"/>
      <c r="B491" s="227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</row>
    <row r="492" spans="1:20" ht="14.25">
      <c r="A492" s="69"/>
      <c r="B492" s="227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</row>
    <row r="493" spans="1:20" ht="14.25">
      <c r="A493" s="69"/>
      <c r="B493" s="227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</row>
    <row r="494" spans="1:20" ht="14.25">
      <c r="A494" s="69"/>
      <c r="B494" s="227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</row>
    <row r="495" spans="1:20" ht="14.25">
      <c r="A495" s="69"/>
      <c r="B495" s="227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</row>
    <row r="496" spans="1:20" ht="14.25">
      <c r="A496" s="69"/>
      <c r="B496" s="227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</row>
    <row r="497" spans="1:20" ht="14.25">
      <c r="A497" s="69"/>
      <c r="B497" s="227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</row>
    <row r="498" spans="1:20" ht="14.25">
      <c r="A498" s="69"/>
      <c r="B498" s="227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</row>
    <row r="499" spans="1:20" ht="14.25">
      <c r="A499" s="69"/>
      <c r="B499" s="227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</row>
    <row r="500" spans="1:20" ht="14.25">
      <c r="A500" s="69"/>
      <c r="B500" s="227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</row>
    <row r="501" spans="1:20" ht="14.25">
      <c r="A501" s="69"/>
      <c r="B501" s="227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</row>
    <row r="502" spans="1:20" ht="14.25">
      <c r="A502" s="69"/>
      <c r="B502" s="227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</row>
    <row r="503" spans="1:20" ht="14.25">
      <c r="A503" s="69"/>
      <c r="B503" s="227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</row>
    <row r="504" spans="1:20" ht="14.25">
      <c r="A504" s="69"/>
      <c r="B504" s="227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</row>
    <row r="505" spans="1:20" ht="14.25">
      <c r="A505" s="69"/>
      <c r="B505" s="227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</row>
    <row r="506" spans="1:20" ht="14.25">
      <c r="A506" s="69"/>
      <c r="B506" s="227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</row>
    <row r="507" spans="1:20" ht="14.25">
      <c r="A507" s="69"/>
      <c r="B507" s="227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</row>
    <row r="508" spans="1:20" ht="14.25">
      <c r="A508" s="69"/>
      <c r="B508" s="227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</row>
    <row r="509" spans="1:20" ht="14.25">
      <c r="A509" s="69"/>
      <c r="B509" s="227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</row>
    <row r="510" spans="1:20" ht="14.25">
      <c r="A510" s="69"/>
      <c r="B510" s="227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</row>
    <row r="511" spans="1:20" ht="14.25">
      <c r="A511" s="69"/>
      <c r="B511" s="227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</row>
    <row r="512" spans="1:20" ht="14.25">
      <c r="A512" s="69"/>
      <c r="B512" s="227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</row>
    <row r="513" spans="1:20" ht="14.25">
      <c r="A513" s="69"/>
      <c r="B513" s="227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</row>
    <row r="514" spans="1:20" ht="14.25">
      <c r="A514" s="69"/>
      <c r="B514" s="227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</row>
    <row r="515" spans="1:20" ht="14.25">
      <c r="A515" s="69"/>
      <c r="B515" s="227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</row>
    <row r="516" spans="1:20" ht="14.25">
      <c r="A516" s="69"/>
      <c r="B516" s="227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</row>
    <row r="517" spans="1:20" ht="14.25">
      <c r="A517" s="69"/>
      <c r="B517" s="227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</row>
    <row r="518" spans="1:20" ht="14.25">
      <c r="A518" s="69"/>
      <c r="B518" s="227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</row>
    <row r="519" spans="1:20" ht="14.25">
      <c r="A519" s="69"/>
      <c r="B519" s="227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</row>
    <row r="520" spans="1:20" ht="14.25">
      <c r="A520" s="69"/>
      <c r="B520" s="227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</row>
    <row r="521" spans="1:20" ht="14.25">
      <c r="A521" s="69"/>
      <c r="B521" s="227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</row>
    <row r="522" spans="1:20" ht="14.25">
      <c r="A522" s="69"/>
      <c r="B522" s="227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</row>
    <row r="523" spans="1:20" ht="14.25">
      <c r="A523" s="69"/>
      <c r="B523" s="227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</row>
    <row r="524" spans="1:20" ht="14.25">
      <c r="A524" s="69"/>
      <c r="B524" s="227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</row>
    <row r="525" spans="1:20" ht="14.25">
      <c r="A525" s="69"/>
      <c r="B525" s="227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</row>
    <row r="526" spans="1:20" ht="14.25">
      <c r="A526" s="69"/>
      <c r="B526" s="227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</row>
    <row r="527" spans="1:20" ht="14.25">
      <c r="A527" s="69"/>
      <c r="B527" s="227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</row>
    <row r="528" spans="1:20" ht="14.25">
      <c r="A528" s="69"/>
      <c r="B528" s="227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</row>
    <row r="529" spans="1:20" ht="14.25">
      <c r="A529" s="69"/>
      <c r="B529" s="227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</row>
    <row r="530" spans="1:20" ht="14.25">
      <c r="A530" s="69"/>
      <c r="B530" s="227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</row>
    <row r="531" spans="1:20" ht="14.25">
      <c r="A531" s="69"/>
      <c r="B531" s="227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</row>
    <row r="532" spans="1:20" ht="14.25">
      <c r="A532" s="69"/>
      <c r="B532" s="227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</row>
    <row r="533" spans="1:20" ht="14.25">
      <c r="A533" s="69"/>
      <c r="B533" s="227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</row>
    <row r="534" spans="1:20" ht="14.25">
      <c r="A534" s="69"/>
      <c r="B534" s="227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</row>
    <row r="535" spans="1:20" ht="14.25">
      <c r="A535" s="69"/>
      <c r="B535" s="227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</row>
    <row r="536" spans="1:20" ht="14.25">
      <c r="A536" s="69"/>
      <c r="B536" s="227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</row>
    <row r="537" spans="1:20" ht="14.25">
      <c r="A537" s="69"/>
      <c r="B537" s="227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</row>
    <row r="538" spans="1:20" ht="14.25">
      <c r="A538" s="69"/>
      <c r="B538" s="227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</row>
    <row r="539" spans="1:20" ht="14.25">
      <c r="A539" s="69"/>
      <c r="B539" s="227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</row>
    <row r="540" spans="1:20" ht="14.25">
      <c r="A540" s="69"/>
      <c r="B540" s="227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</row>
    <row r="541" spans="1:20" ht="14.25">
      <c r="A541" s="69"/>
      <c r="B541" s="227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</row>
    <row r="542" spans="1:20" ht="14.25">
      <c r="A542" s="69"/>
      <c r="B542" s="227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</row>
    <row r="543" spans="1:20" ht="14.25">
      <c r="A543" s="69"/>
      <c r="B543" s="227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</row>
    <row r="544" spans="1:20" ht="14.25">
      <c r="A544" s="69"/>
      <c r="B544" s="227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</row>
    <row r="545" spans="1:20" ht="14.25">
      <c r="A545" s="69"/>
      <c r="B545" s="227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</row>
    <row r="546" spans="1:20" ht="14.25">
      <c r="A546" s="69"/>
      <c r="B546" s="227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</row>
    <row r="547" spans="1:20" ht="14.25">
      <c r="A547" s="69"/>
      <c r="B547" s="227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</row>
    <row r="548" spans="1:20" ht="14.25">
      <c r="A548" s="69"/>
      <c r="B548" s="227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</row>
    <row r="549" spans="1:20" ht="14.25">
      <c r="A549" s="69"/>
      <c r="B549" s="227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</row>
    <row r="550" spans="1:20" ht="14.25">
      <c r="A550" s="69"/>
      <c r="B550" s="227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</row>
    <row r="551" spans="1:20" ht="14.25">
      <c r="A551" s="69"/>
      <c r="B551" s="227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</row>
    <row r="552" spans="1:20" ht="14.25">
      <c r="A552" s="69"/>
      <c r="B552" s="227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</row>
    <row r="553" spans="1:20" ht="14.25">
      <c r="A553" s="69"/>
      <c r="B553" s="227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</row>
    <row r="554" spans="1:20" ht="14.25">
      <c r="A554" s="69"/>
      <c r="B554" s="227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</row>
    <row r="555" spans="1:20" ht="14.25">
      <c r="A555" s="69"/>
      <c r="B555" s="227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</row>
    <row r="556" spans="1:20" ht="14.25">
      <c r="A556" s="69"/>
      <c r="B556" s="227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</row>
    <row r="557" spans="1:20" ht="14.25">
      <c r="A557" s="69"/>
      <c r="B557" s="227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</row>
    <row r="558" spans="1:20" ht="14.25">
      <c r="A558" s="69"/>
      <c r="B558" s="227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</row>
    <row r="559" spans="1:20" ht="14.25">
      <c r="A559" s="69"/>
      <c r="B559" s="227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</row>
    <row r="560" spans="1:20" ht="14.25">
      <c r="A560" s="69"/>
      <c r="B560" s="227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</row>
    <row r="561" spans="1:20" ht="14.25">
      <c r="A561" s="69"/>
      <c r="B561" s="227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</row>
    <row r="562" spans="1:20" ht="14.25">
      <c r="A562" s="69"/>
      <c r="B562" s="227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</row>
    <row r="563" spans="1:20" ht="14.25">
      <c r="A563" s="69"/>
      <c r="B563" s="227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</row>
    <row r="564" spans="1:20" ht="14.25">
      <c r="A564" s="69"/>
      <c r="B564" s="227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</row>
    <row r="565" spans="1:20" ht="14.25">
      <c r="A565" s="69"/>
      <c r="B565" s="227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</row>
    <row r="566" spans="1:20" ht="14.25">
      <c r="A566" s="69"/>
      <c r="B566" s="227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</row>
    <row r="567" spans="1:20" ht="14.25">
      <c r="A567" s="69"/>
      <c r="B567" s="227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</row>
    <row r="568" spans="1:20" ht="14.25">
      <c r="A568" s="69"/>
      <c r="B568" s="227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</row>
    <row r="569" spans="1:20" ht="14.25">
      <c r="A569" s="69"/>
      <c r="B569" s="227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</row>
    <row r="570" spans="1:20" ht="14.25">
      <c r="A570" s="69"/>
      <c r="B570" s="227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</row>
    <row r="571" spans="1:20" ht="14.25">
      <c r="A571" s="69"/>
      <c r="B571" s="227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</row>
    <row r="572" spans="1:20" ht="14.25">
      <c r="A572" s="69"/>
      <c r="B572" s="227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</row>
    <row r="573" spans="1:20" ht="14.25">
      <c r="A573" s="69"/>
      <c r="B573" s="227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</row>
    <row r="574" spans="1:20" ht="14.25">
      <c r="A574" s="69"/>
      <c r="B574" s="227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</row>
    <row r="575" spans="1:20" ht="14.25">
      <c r="A575" s="69"/>
      <c r="B575" s="227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</row>
    <row r="576" spans="1:20" ht="14.25">
      <c r="A576" s="69"/>
      <c r="B576" s="227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</row>
    <row r="577" spans="1:20" ht="14.25">
      <c r="A577" s="69"/>
      <c r="B577" s="227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</row>
    <row r="578" spans="1:20" ht="14.25">
      <c r="A578" s="69"/>
      <c r="B578" s="227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</row>
    <row r="579" spans="1:20" ht="14.25">
      <c r="A579" s="69"/>
      <c r="B579" s="227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</row>
    <row r="580" spans="1:20" ht="14.25">
      <c r="A580" s="69"/>
      <c r="B580" s="227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</row>
    <row r="581" spans="1:20" ht="14.25">
      <c r="A581" s="69"/>
      <c r="B581" s="227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</row>
    <row r="582" spans="1:20" ht="14.25">
      <c r="A582" s="69"/>
      <c r="B582" s="227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</row>
    <row r="583" spans="1:20" ht="14.25">
      <c r="A583" s="69"/>
      <c r="B583" s="227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</row>
    <row r="584" spans="1:20" ht="14.25">
      <c r="A584" s="69"/>
      <c r="B584" s="227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</row>
    <row r="585" spans="1:20" ht="14.25">
      <c r="A585" s="69"/>
      <c r="B585" s="227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</row>
    <row r="586" spans="1:20" ht="14.25">
      <c r="A586" s="69"/>
      <c r="B586" s="227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</row>
    <row r="587" spans="1:20" ht="14.25">
      <c r="A587" s="69"/>
      <c r="B587" s="227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</row>
    <row r="588" spans="1:20" ht="14.25">
      <c r="A588" s="69"/>
      <c r="B588" s="227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</row>
    <row r="589" spans="1:20" ht="14.25">
      <c r="A589" s="69"/>
      <c r="B589" s="227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</row>
    <row r="590" spans="1:20" ht="14.25">
      <c r="A590" s="69"/>
      <c r="B590" s="227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</row>
    <row r="591" spans="1:20" ht="14.25">
      <c r="A591" s="69"/>
      <c r="B591" s="227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</row>
    <row r="592" spans="1:20" ht="14.25">
      <c r="A592" s="69"/>
      <c r="B592" s="227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</row>
    <row r="593" spans="1:20" ht="14.25">
      <c r="A593" s="69"/>
      <c r="B593" s="227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</row>
    <row r="594" spans="1:20" ht="14.25">
      <c r="A594" s="69"/>
      <c r="B594" s="227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</row>
    <row r="595" spans="1:20" ht="14.25">
      <c r="A595" s="69"/>
      <c r="B595" s="227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</row>
    <row r="596" spans="1:20" ht="14.25">
      <c r="A596" s="69"/>
      <c r="B596" s="227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</row>
    <row r="597" spans="1:20" ht="14.25">
      <c r="A597" s="69"/>
      <c r="B597" s="227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</row>
    <row r="598" spans="1:20" ht="14.25">
      <c r="A598" s="69"/>
      <c r="B598" s="227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</row>
    <row r="599" spans="1:20" ht="14.25">
      <c r="A599" s="69"/>
      <c r="B599" s="227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</row>
    <row r="600" spans="1:20" ht="14.25">
      <c r="A600" s="69"/>
      <c r="B600" s="227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</row>
    <row r="601" spans="1:20" ht="14.25">
      <c r="A601" s="69"/>
      <c r="B601" s="227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</row>
    <row r="602" spans="1:20" ht="14.25">
      <c r="A602" s="69"/>
      <c r="B602" s="227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</row>
    <row r="603" spans="1:20" ht="14.25">
      <c r="A603" s="69"/>
      <c r="B603" s="227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</row>
    <row r="604" spans="1:20" ht="14.25">
      <c r="A604" s="69"/>
      <c r="B604" s="227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</row>
    <row r="605" spans="1:20" ht="14.25">
      <c r="A605" s="69"/>
      <c r="B605" s="227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</row>
    <row r="606" spans="1:20" ht="14.25">
      <c r="A606" s="69"/>
      <c r="B606" s="227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</row>
    <row r="607" spans="1:20" ht="14.25">
      <c r="A607" s="69"/>
      <c r="B607" s="227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</row>
    <row r="608" spans="1:20" ht="14.25">
      <c r="A608" s="69"/>
      <c r="B608" s="227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</row>
    <row r="609" spans="1:20" ht="14.25">
      <c r="A609" s="69"/>
      <c r="B609" s="227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</row>
    <row r="610" spans="1:20" ht="14.25">
      <c r="A610" s="69"/>
      <c r="B610" s="227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</row>
    <row r="611" spans="1:20" ht="14.25">
      <c r="A611" s="69"/>
      <c r="B611" s="227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</row>
    <row r="612" spans="1:20" ht="14.25">
      <c r="A612" s="69"/>
      <c r="B612" s="227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</row>
    <row r="613" spans="1:20" ht="14.25">
      <c r="A613" s="69"/>
      <c r="B613" s="227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</row>
    <row r="614" spans="1:20" ht="14.25">
      <c r="A614" s="69"/>
      <c r="B614" s="227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</row>
    <row r="615" spans="1:20" ht="14.25">
      <c r="A615" s="69"/>
      <c r="B615" s="227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</row>
    <row r="616" spans="1:20" ht="14.25">
      <c r="A616" s="69"/>
      <c r="B616" s="227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</row>
    <row r="617" spans="1:20" ht="14.25">
      <c r="A617" s="69"/>
      <c r="B617" s="227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</row>
    <row r="618" spans="1:20" ht="14.25">
      <c r="A618" s="69"/>
      <c r="B618" s="227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</row>
    <row r="619" spans="1:20" ht="14.25">
      <c r="A619" s="69"/>
      <c r="B619" s="227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</row>
    <row r="620" spans="1:20" ht="14.25">
      <c r="A620" s="69"/>
      <c r="B620" s="227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</row>
    <row r="621" spans="1:20" ht="14.25">
      <c r="A621" s="69"/>
      <c r="B621" s="227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</row>
    <row r="622" spans="1:20" ht="14.25">
      <c r="A622" s="69"/>
      <c r="B622" s="227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</row>
    <row r="623" spans="1:20" ht="14.25">
      <c r="A623" s="69"/>
      <c r="B623" s="227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</row>
    <row r="624" spans="1:20" ht="14.25">
      <c r="A624" s="69"/>
      <c r="B624" s="227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</row>
    <row r="625" spans="1:20" ht="14.25">
      <c r="A625" s="69"/>
      <c r="B625" s="227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</row>
    <row r="626" spans="1:20" ht="14.25">
      <c r="A626" s="69"/>
      <c r="B626" s="227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</row>
    <row r="627" spans="1:20" ht="14.25">
      <c r="A627" s="69"/>
      <c r="B627" s="227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</row>
    <row r="628" spans="1:20" ht="14.25">
      <c r="A628" s="69"/>
      <c r="B628" s="227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</row>
    <row r="629" spans="1:20" ht="14.25">
      <c r="A629" s="69"/>
      <c r="B629" s="227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</row>
    <row r="630" spans="1:20" ht="14.25">
      <c r="A630" s="69"/>
      <c r="B630" s="227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</row>
    <row r="631" spans="1:20" ht="14.25">
      <c r="A631" s="69"/>
      <c r="B631" s="227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</row>
    <row r="632" spans="1:20" ht="14.25">
      <c r="A632" s="69"/>
      <c r="B632" s="227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</row>
    <row r="633" spans="1:20" ht="14.25">
      <c r="A633" s="69"/>
      <c r="B633" s="227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</row>
    <row r="634" spans="1:20" ht="14.25">
      <c r="A634" s="69"/>
      <c r="B634" s="227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</row>
    <row r="635" spans="1:20" ht="14.25">
      <c r="A635" s="69"/>
      <c r="B635" s="227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</row>
    <row r="636" spans="1:20" ht="14.25">
      <c r="A636" s="69"/>
      <c r="B636" s="227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</row>
    <row r="637" spans="1:20" ht="14.25">
      <c r="A637" s="69"/>
      <c r="B637" s="227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</row>
    <row r="638" spans="1:20" ht="14.25">
      <c r="A638" s="69"/>
      <c r="B638" s="227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</row>
    <row r="639" spans="1:20" ht="14.25">
      <c r="A639" s="69"/>
      <c r="B639" s="227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</row>
    <row r="640" spans="1:20" ht="14.25">
      <c r="A640" s="69"/>
      <c r="B640" s="227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</row>
    <row r="641" spans="1:20" ht="14.25">
      <c r="A641" s="69"/>
      <c r="B641" s="227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</row>
    <row r="642" spans="1:20" ht="14.25">
      <c r="A642" s="69"/>
      <c r="B642" s="227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</row>
    <row r="643" spans="1:20" ht="14.25">
      <c r="A643" s="69"/>
      <c r="B643" s="227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</row>
    <row r="644" spans="1:20" ht="14.25">
      <c r="A644" s="69"/>
      <c r="B644" s="227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</row>
    <row r="645" spans="1:20" ht="14.25">
      <c r="A645" s="69"/>
      <c r="B645" s="227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</row>
    <row r="646" spans="1:20" ht="14.25">
      <c r="A646" s="69"/>
      <c r="B646" s="227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</row>
    <row r="647" spans="1:20" ht="14.25">
      <c r="A647" s="69"/>
      <c r="B647" s="227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</row>
    <row r="648" spans="1:20" ht="14.25">
      <c r="A648" s="69"/>
      <c r="B648" s="227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</row>
    <row r="649" spans="1:20" ht="14.25">
      <c r="A649" s="69"/>
      <c r="B649" s="227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</row>
    <row r="650" spans="1:20" ht="14.25">
      <c r="A650" s="69"/>
      <c r="B650" s="227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</row>
    <row r="651" spans="1:20" ht="14.25">
      <c r="A651" s="69"/>
      <c r="B651" s="227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</row>
    <row r="652" spans="1:20" ht="14.25">
      <c r="A652" s="69"/>
      <c r="B652" s="227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</row>
    <row r="653" spans="1:20" ht="14.25">
      <c r="A653" s="69"/>
      <c r="B653" s="227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</row>
    <row r="654" spans="1:20" ht="14.25">
      <c r="A654" s="69"/>
      <c r="B654" s="227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</row>
    <row r="655" spans="1:20" ht="14.25">
      <c r="A655" s="69"/>
      <c r="B655" s="227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</row>
    <row r="656" spans="1:20" ht="14.25">
      <c r="A656" s="69"/>
      <c r="B656" s="227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</row>
    <row r="657" spans="1:20" ht="14.25">
      <c r="A657" s="69"/>
      <c r="B657" s="227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</row>
    <row r="658" spans="1:20" ht="14.25">
      <c r="A658" s="69"/>
      <c r="B658" s="227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</row>
    <row r="659" spans="1:20" ht="14.25">
      <c r="A659" s="69"/>
      <c r="B659" s="227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</row>
    <row r="660" spans="1:20" ht="14.25">
      <c r="A660" s="69"/>
      <c r="B660" s="227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</row>
    <row r="661" spans="1:20" ht="14.25">
      <c r="A661" s="69"/>
      <c r="B661" s="227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</row>
    <row r="662" spans="1:20" ht="14.25">
      <c r="A662" s="69"/>
      <c r="B662" s="227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</row>
    <row r="663" spans="1:20" ht="14.25">
      <c r="A663" s="69"/>
      <c r="B663" s="227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</row>
    <row r="664" spans="1:20" ht="14.25">
      <c r="A664" s="69"/>
      <c r="B664" s="227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</row>
    <row r="665" spans="1:20" ht="14.25">
      <c r="A665" s="69"/>
      <c r="B665" s="227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</row>
    <row r="666" spans="1:20" ht="14.25">
      <c r="A666" s="69"/>
      <c r="B666" s="227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</row>
    <row r="667" spans="1:20" ht="14.25">
      <c r="A667" s="69"/>
      <c r="B667" s="227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</row>
    <row r="668" spans="1:20" ht="14.25">
      <c r="A668" s="69"/>
      <c r="B668" s="227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</row>
    <row r="669" spans="1:20" ht="14.25">
      <c r="A669" s="69"/>
      <c r="B669" s="227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</row>
    <row r="670" spans="1:20" ht="14.25">
      <c r="A670" s="69"/>
      <c r="B670" s="227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</row>
    <row r="671" spans="1:20" ht="14.25">
      <c r="A671" s="69"/>
      <c r="B671" s="227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</row>
    <row r="672" spans="1:20" ht="14.25">
      <c r="A672" s="69"/>
      <c r="B672" s="227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</row>
    <row r="673" spans="1:20" ht="14.25">
      <c r="A673" s="69"/>
      <c r="B673" s="227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</row>
    <row r="674" spans="1:20" ht="14.25">
      <c r="A674" s="69"/>
      <c r="B674" s="227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</row>
    <row r="675" spans="1:20" ht="14.25">
      <c r="A675" s="69"/>
      <c r="B675" s="227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</row>
    <row r="676" spans="1:20" ht="14.25">
      <c r="A676" s="69"/>
      <c r="B676" s="227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</row>
    <row r="677" spans="1:20" ht="14.25">
      <c r="A677" s="69"/>
      <c r="B677" s="227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</row>
    <row r="678" spans="1:20" ht="14.25">
      <c r="A678" s="69"/>
      <c r="B678" s="227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</row>
    <row r="679" spans="1:20" ht="14.25">
      <c r="A679" s="69"/>
      <c r="B679" s="227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</row>
    <row r="680" spans="1:20" ht="14.25">
      <c r="A680" s="69"/>
      <c r="B680" s="227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</row>
    <row r="681" spans="1:20" ht="14.25">
      <c r="A681" s="69"/>
      <c r="B681" s="227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</row>
    <row r="682" spans="1:20" ht="14.25">
      <c r="A682" s="69"/>
      <c r="B682" s="227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</row>
    <row r="683" spans="1:20" ht="14.25">
      <c r="A683" s="69"/>
      <c r="B683" s="227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</row>
    <row r="684" spans="1:20" ht="14.25">
      <c r="A684" s="69"/>
      <c r="B684" s="227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</row>
    <row r="685" spans="1:20" ht="14.25">
      <c r="A685" s="69"/>
      <c r="B685" s="227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</row>
    <row r="686" spans="1:20" ht="14.25">
      <c r="A686" s="69"/>
      <c r="B686" s="227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</row>
    <row r="687" spans="1:20" ht="14.25">
      <c r="A687" s="69"/>
      <c r="B687" s="227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</row>
    <row r="688" spans="1:20" ht="14.25">
      <c r="A688" s="69"/>
      <c r="B688" s="227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</row>
    <row r="689" spans="1:20" ht="14.25">
      <c r="A689" s="69"/>
      <c r="B689" s="227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</row>
    <row r="690" spans="1:20" ht="14.25">
      <c r="A690" s="69"/>
      <c r="B690" s="227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</row>
    <row r="691" spans="1:20" ht="14.25">
      <c r="A691" s="69"/>
      <c r="B691" s="227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</row>
    <row r="692" spans="1:20" ht="14.25">
      <c r="A692" s="69"/>
      <c r="B692" s="227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</row>
    <row r="693" spans="1:20" ht="14.25">
      <c r="A693" s="69"/>
      <c r="B693" s="227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</row>
    <row r="694" spans="1:20" ht="14.25">
      <c r="A694" s="69"/>
      <c r="B694" s="227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</row>
    <row r="695" spans="1:20" ht="14.25">
      <c r="A695" s="69"/>
      <c r="B695" s="227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</row>
    <row r="696" spans="1:20" ht="14.25">
      <c r="A696" s="69"/>
      <c r="B696" s="227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</row>
    <row r="697" spans="1:20" ht="14.25">
      <c r="A697" s="69"/>
      <c r="B697" s="227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</row>
    <row r="698" spans="1:20" ht="14.25">
      <c r="A698" s="69"/>
      <c r="B698" s="227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</row>
    <row r="699" spans="1:20" ht="14.25">
      <c r="A699" s="69"/>
      <c r="B699" s="227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</row>
    <row r="700" spans="1:20" ht="14.25">
      <c r="A700" s="69"/>
      <c r="B700" s="227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</row>
    <row r="701" spans="1:20" ht="14.25">
      <c r="A701" s="69"/>
      <c r="B701" s="227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</row>
    <row r="702" spans="1:20" ht="14.25">
      <c r="A702" s="69"/>
      <c r="B702" s="227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</row>
    <row r="703" spans="1:20" ht="14.25">
      <c r="A703" s="69"/>
      <c r="B703" s="227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</row>
    <row r="704" spans="1:20" ht="14.25">
      <c r="A704" s="69"/>
      <c r="B704" s="227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</row>
    <row r="705" spans="1:20" ht="14.25">
      <c r="A705" s="69"/>
      <c r="B705" s="227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</row>
    <row r="706" spans="1:20" ht="14.25">
      <c r="A706" s="69"/>
      <c r="B706" s="227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</row>
    <row r="707" spans="1:20" ht="14.25">
      <c r="A707" s="69"/>
      <c r="B707" s="227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</row>
    <row r="708" spans="1:20" ht="14.25">
      <c r="A708" s="69"/>
      <c r="B708" s="227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</row>
    <row r="709" spans="1:20" ht="14.25">
      <c r="A709" s="69"/>
      <c r="B709" s="227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</row>
    <row r="710" spans="1:20" ht="14.25">
      <c r="A710" s="69"/>
      <c r="B710" s="227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</row>
    <row r="711" spans="1:20" ht="14.25">
      <c r="A711" s="69"/>
      <c r="B711" s="227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</row>
    <row r="712" spans="1:20" ht="14.25">
      <c r="A712" s="69"/>
      <c r="B712" s="227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</row>
    <row r="713" spans="1:20" ht="14.25">
      <c r="A713" s="69"/>
      <c r="B713" s="227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</row>
    <row r="714" spans="1:20" ht="14.25">
      <c r="A714" s="69"/>
      <c r="B714" s="227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</row>
    <row r="715" spans="1:20" ht="14.25">
      <c r="A715" s="69"/>
      <c r="B715" s="227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</row>
    <row r="716" spans="1:20" ht="14.25">
      <c r="A716" s="69"/>
      <c r="B716" s="227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</row>
    <row r="717" spans="1:20" ht="14.25">
      <c r="A717" s="69"/>
      <c r="B717" s="227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</row>
    <row r="718" spans="1:20" ht="14.25">
      <c r="A718" s="69"/>
      <c r="B718" s="227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</row>
    <row r="719" spans="1:20" ht="14.25">
      <c r="A719" s="69"/>
      <c r="B719" s="227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</row>
    <row r="720" spans="1:20" ht="14.25">
      <c r="A720" s="69"/>
      <c r="B720" s="227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</row>
    <row r="721" spans="1:20" ht="14.25">
      <c r="A721" s="69"/>
      <c r="B721" s="227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</row>
    <row r="722" spans="1:20" ht="14.25">
      <c r="A722" s="69"/>
      <c r="B722" s="227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</row>
    <row r="723" spans="1:20" ht="14.25">
      <c r="A723" s="69"/>
      <c r="B723" s="227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</row>
    <row r="724" spans="1:20" ht="14.25">
      <c r="A724" s="69"/>
      <c r="B724" s="227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</row>
    <row r="725" spans="1:20" ht="14.25">
      <c r="A725" s="69"/>
      <c r="B725" s="227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</row>
    <row r="726" spans="1:20" ht="14.25">
      <c r="A726" s="69"/>
      <c r="B726" s="227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</row>
    <row r="727" spans="1:20" ht="14.25">
      <c r="A727" s="69"/>
      <c r="B727" s="227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</row>
    <row r="728" spans="1:20" ht="14.25">
      <c r="A728" s="69"/>
      <c r="B728" s="227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</row>
    <row r="729" spans="1:20" ht="14.25">
      <c r="A729" s="69"/>
      <c r="B729" s="227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</row>
    <row r="730" spans="1:20" ht="14.25">
      <c r="A730" s="69"/>
      <c r="B730" s="227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</row>
    <row r="731" spans="1:20" ht="14.25">
      <c r="A731" s="69"/>
      <c r="B731" s="227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</row>
    <row r="732" spans="1:20" ht="14.25">
      <c r="A732" s="69"/>
      <c r="B732" s="227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</row>
    <row r="733" spans="1:20" ht="14.25">
      <c r="A733" s="69"/>
      <c r="B733" s="227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</row>
    <row r="734" spans="1:20" ht="14.25">
      <c r="A734" s="69"/>
      <c r="B734" s="227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</row>
    <row r="735" spans="1:20" ht="14.25">
      <c r="A735" s="69"/>
      <c r="B735" s="227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</row>
    <row r="736" spans="1:20" ht="14.25">
      <c r="A736" s="69"/>
      <c r="B736" s="227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</row>
    <row r="737" spans="1:20" ht="14.25">
      <c r="A737" s="69"/>
      <c r="B737" s="227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</row>
    <row r="738" spans="1:20" ht="14.25">
      <c r="A738" s="69"/>
      <c r="B738" s="227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</row>
    <row r="739" spans="1:20" ht="14.25">
      <c r="A739" s="69"/>
      <c r="B739" s="227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</row>
    <row r="740" spans="1:20" ht="14.25">
      <c r="A740" s="69"/>
      <c r="B740" s="227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</row>
    <row r="741" spans="1:20" ht="14.25">
      <c r="A741" s="69"/>
      <c r="B741" s="227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</row>
    <row r="742" spans="1:20" ht="14.25">
      <c r="A742" s="69"/>
      <c r="B742" s="227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</row>
    <row r="743" spans="1:20" ht="14.25">
      <c r="A743" s="69"/>
      <c r="B743" s="227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</row>
    <row r="744" spans="1:20" ht="14.25">
      <c r="A744" s="69"/>
      <c r="B744" s="227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</row>
    <row r="745" spans="1:20" ht="14.25">
      <c r="A745" s="69"/>
      <c r="B745" s="227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</row>
    <row r="746" spans="1:20" ht="14.25">
      <c r="A746" s="69"/>
      <c r="B746" s="227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</row>
    <row r="747" spans="1:20" ht="14.25">
      <c r="A747" s="69"/>
      <c r="B747" s="227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</row>
    <row r="748" spans="1:20" ht="14.25">
      <c r="A748" s="69"/>
      <c r="B748" s="227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</row>
    <row r="749" spans="1:20" ht="14.25">
      <c r="A749" s="69"/>
      <c r="B749" s="227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</row>
    <row r="750" spans="1:20" ht="14.25">
      <c r="A750" s="69"/>
      <c r="B750" s="227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</row>
    <row r="751" spans="1:20" ht="14.25">
      <c r="A751" s="69"/>
      <c r="B751" s="227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</row>
    <row r="752" spans="1:20" ht="14.25">
      <c r="A752" s="69"/>
      <c r="B752" s="227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</row>
    <row r="753" spans="1:20" ht="14.25">
      <c r="A753" s="69"/>
      <c r="B753" s="227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</row>
    <row r="754" spans="1:20" ht="14.25">
      <c r="A754" s="69"/>
      <c r="B754" s="227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</row>
    <row r="755" spans="1:20" ht="14.25">
      <c r="A755" s="69"/>
      <c r="B755" s="227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</row>
    <row r="756" spans="1:20" ht="14.25">
      <c r="A756" s="69"/>
      <c r="B756" s="227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</row>
    <row r="757" spans="1:20" ht="14.25">
      <c r="A757" s="69"/>
      <c r="B757" s="227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</row>
    <row r="758" spans="1:20" ht="14.25">
      <c r="A758" s="69"/>
      <c r="B758" s="227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</row>
    <row r="759" spans="1:20" ht="14.25">
      <c r="A759" s="69"/>
      <c r="B759" s="227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</row>
    <row r="760" spans="1:20" ht="14.25">
      <c r="A760" s="69"/>
      <c r="B760" s="227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</row>
    <row r="761" spans="1:20" ht="14.25">
      <c r="A761" s="69"/>
      <c r="B761" s="227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</row>
    <row r="762" spans="1:20" ht="14.25">
      <c r="A762" s="69"/>
      <c r="B762" s="227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</row>
    <row r="763" spans="1:20" ht="14.25">
      <c r="A763" s="69"/>
      <c r="B763" s="227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</row>
    <row r="764" spans="1:20" ht="14.25">
      <c r="A764" s="69"/>
      <c r="B764" s="227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</row>
    <row r="765" spans="1:20" ht="14.25">
      <c r="A765" s="69"/>
      <c r="B765" s="227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</row>
    <row r="766" spans="1:20" ht="14.25">
      <c r="A766" s="69"/>
      <c r="B766" s="227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</row>
    <row r="767" spans="1:20" ht="14.25">
      <c r="A767" s="69"/>
      <c r="B767" s="227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</row>
    <row r="768" spans="1:20" ht="14.25">
      <c r="A768" s="69"/>
      <c r="B768" s="227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</row>
    <row r="769" spans="1:20" ht="14.25">
      <c r="A769" s="69"/>
      <c r="B769" s="227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</row>
    <row r="770" spans="1:20" ht="14.25">
      <c r="A770" s="69"/>
      <c r="B770" s="227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</row>
    <row r="771" spans="1:20" ht="14.25">
      <c r="A771" s="69"/>
      <c r="B771" s="227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</row>
    <row r="772" spans="1:20" ht="14.25">
      <c r="A772" s="69"/>
      <c r="B772" s="227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</row>
    <row r="773" spans="1:20" ht="14.25">
      <c r="A773" s="69"/>
      <c r="B773" s="227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</row>
    <row r="774" spans="1:20" ht="14.25">
      <c r="A774" s="69"/>
      <c r="B774" s="227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</row>
    <row r="775" spans="1:20" ht="14.25">
      <c r="A775" s="69"/>
      <c r="B775" s="227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</row>
    <row r="776" spans="1:20" ht="14.25">
      <c r="A776" s="69"/>
      <c r="B776" s="227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</row>
    <row r="777" spans="1:20" ht="14.25">
      <c r="A777" s="69"/>
      <c r="B777" s="227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</row>
    <row r="778" spans="1:20" ht="14.25">
      <c r="A778" s="69"/>
      <c r="B778" s="227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</row>
    <row r="779" spans="1:20" ht="14.25">
      <c r="A779" s="69"/>
      <c r="B779" s="227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</row>
    <row r="780" spans="1:20" ht="14.25">
      <c r="A780" s="69"/>
      <c r="B780" s="227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</row>
    <row r="781" spans="1:20" ht="14.25">
      <c r="A781" s="69"/>
      <c r="B781" s="227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</row>
    <row r="782" spans="1:20" ht="14.25">
      <c r="A782" s="69"/>
      <c r="B782" s="227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</row>
    <row r="783" spans="1:20" ht="14.25">
      <c r="A783" s="69"/>
      <c r="B783" s="227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</row>
    <row r="784" spans="1:20" ht="14.25">
      <c r="A784" s="69"/>
      <c r="B784" s="227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</row>
    <row r="785" spans="1:20" ht="14.25">
      <c r="A785" s="69"/>
      <c r="B785" s="227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</row>
    <row r="786" spans="1:20" ht="14.25">
      <c r="A786" s="69"/>
      <c r="B786" s="227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</row>
    <row r="787" spans="1:20" ht="14.25">
      <c r="A787" s="69"/>
      <c r="B787" s="227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</row>
    <row r="788" spans="1:20" ht="14.25">
      <c r="A788" s="69"/>
      <c r="B788" s="227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</row>
    <row r="789" spans="1:20" ht="14.25">
      <c r="A789" s="69"/>
      <c r="B789" s="227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</row>
    <row r="790" spans="1:20" ht="14.25">
      <c r="A790" s="69"/>
      <c r="B790" s="227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</row>
    <row r="791" spans="1:20" ht="14.25">
      <c r="A791" s="69"/>
      <c r="B791" s="227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</row>
    <row r="792" spans="1:20" ht="14.25">
      <c r="A792" s="69"/>
      <c r="B792" s="227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</row>
    <row r="793" spans="1:20" ht="14.25">
      <c r="A793" s="69"/>
      <c r="B793" s="227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</row>
    <row r="794" spans="1:20" ht="14.25">
      <c r="A794" s="69"/>
      <c r="B794" s="227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</row>
    <row r="795" spans="1:20" ht="14.25">
      <c r="A795" s="69"/>
      <c r="B795" s="227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</row>
    <row r="796" spans="1:20" ht="14.25">
      <c r="A796" s="69"/>
      <c r="B796" s="227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</row>
    <row r="797" spans="1:20" ht="14.25">
      <c r="A797" s="69"/>
      <c r="B797" s="227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</row>
    <row r="798" spans="1:20" ht="14.25">
      <c r="A798" s="69"/>
      <c r="B798" s="227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</row>
    <row r="799" spans="1:20" ht="14.25">
      <c r="A799" s="69"/>
      <c r="B799" s="227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</row>
    <row r="800" spans="1:20" ht="14.25">
      <c r="A800" s="69"/>
      <c r="B800" s="227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</row>
    <row r="801" spans="1:20" ht="14.25">
      <c r="A801" s="69"/>
      <c r="B801" s="227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</row>
    <row r="802" spans="1:20" ht="14.25">
      <c r="A802" s="69"/>
      <c r="B802" s="227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</row>
    <row r="803" spans="1:20" ht="14.25">
      <c r="A803" s="69"/>
      <c r="B803" s="227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</row>
    <row r="804" spans="1:20" ht="14.25">
      <c r="A804" s="69"/>
      <c r="B804" s="227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</row>
    <row r="805" spans="1:20" ht="14.25">
      <c r="A805" s="69"/>
      <c r="B805" s="227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</row>
    <row r="806" spans="1:20" ht="14.25">
      <c r="A806" s="69"/>
      <c r="B806" s="227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</row>
    <row r="807" spans="1:20" ht="14.25">
      <c r="A807" s="69"/>
      <c r="B807" s="227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</row>
    <row r="808" spans="1:20" ht="14.25">
      <c r="A808" s="69"/>
      <c r="B808" s="227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</row>
    <row r="809" spans="1:20" ht="14.25">
      <c r="A809" s="69"/>
      <c r="B809" s="227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</row>
    <row r="810" spans="1:20" ht="14.25">
      <c r="A810" s="69"/>
      <c r="B810" s="227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</row>
    <row r="811" spans="1:20" ht="14.25">
      <c r="A811" s="69"/>
      <c r="B811" s="227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</row>
    <row r="812" spans="1:20" ht="14.25">
      <c r="A812" s="69"/>
      <c r="B812" s="227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</row>
    <row r="813" spans="1:20" ht="14.25">
      <c r="A813" s="69"/>
      <c r="B813" s="227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</row>
    <row r="814" spans="1:20" ht="14.25">
      <c r="A814" s="69"/>
      <c r="B814" s="227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</row>
    <row r="815" spans="1:20" ht="14.25">
      <c r="A815" s="69"/>
      <c r="B815" s="227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</row>
    <row r="816" spans="1:20" ht="14.25">
      <c r="A816" s="69"/>
      <c r="B816" s="227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</row>
    <row r="817" spans="1:20" ht="14.25">
      <c r="A817" s="69"/>
      <c r="B817" s="227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</row>
    <row r="818" spans="1:20" ht="14.25">
      <c r="A818" s="69"/>
      <c r="B818" s="227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</row>
    <row r="819" spans="1:20" ht="14.25">
      <c r="A819" s="69"/>
      <c r="B819" s="227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</row>
    <row r="820" spans="1:20" ht="14.25">
      <c r="A820" s="69"/>
      <c r="B820" s="227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</row>
    <row r="821" spans="1:20" ht="14.25">
      <c r="A821" s="69"/>
      <c r="B821" s="227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</row>
    <row r="822" spans="1:20" ht="14.25">
      <c r="A822" s="69"/>
      <c r="B822" s="227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</row>
    <row r="823" spans="1:20" ht="14.25">
      <c r="A823" s="69"/>
      <c r="B823" s="227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</row>
    <row r="824" spans="1:20" ht="14.25">
      <c r="A824" s="69"/>
      <c r="B824" s="227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</row>
    <row r="825" spans="1:20" ht="14.25">
      <c r="A825" s="69"/>
      <c r="B825" s="227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</row>
    <row r="826" spans="1:20" ht="14.25">
      <c r="A826" s="69"/>
      <c r="B826" s="227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</row>
    <row r="827" spans="1:20" ht="14.25">
      <c r="A827" s="69"/>
      <c r="B827" s="227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</row>
    <row r="828" spans="1:20" ht="14.25">
      <c r="A828" s="69"/>
      <c r="B828" s="227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</row>
    <row r="829" spans="1:20" ht="14.25">
      <c r="A829" s="69"/>
      <c r="B829" s="227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</row>
    <row r="830" spans="1:20" ht="14.25">
      <c r="A830" s="69"/>
      <c r="B830" s="227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</row>
    <row r="831" spans="1:20" ht="14.25">
      <c r="A831" s="69"/>
      <c r="B831" s="227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</row>
    <row r="832" spans="1:20" ht="14.25">
      <c r="A832" s="69"/>
      <c r="B832" s="227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</row>
    <row r="833" spans="1:20" ht="14.25">
      <c r="A833" s="69"/>
      <c r="B833" s="227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</row>
    <row r="834" spans="1:20" ht="14.25">
      <c r="A834" s="69"/>
      <c r="B834" s="227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</row>
    <row r="835" spans="1:20" ht="14.25">
      <c r="A835" s="69"/>
      <c r="B835" s="227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</row>
    <row r="836" spans="1:20" ht="14.25">
      <c r="A836" s="69"/>
      <c r="B836" s="227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</row>
    <row r="837" spans="1:20" ht="14.25">
      <c r="A837" s="69"/>
      <c r="B837" s="227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</row>
    <row r="838" spans="1:20" ht="14.25">
      <c r="A838" s="69"/>
      <c r="B838" s="227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</row>
    <row r="839" spans="1:20" ht="14.25">
      <c r="A839" s="69"/>
      <c r="B839" s="227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</row>
    <row r="840" spans="1:20" ht="14.25">
      <c r="A840" s="69"/>
      <c r="B840" s="227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</row>
    <row r="841" spans="1:20" ht="14.25">
      <c r="A841" s="69"/>
      <c r="B841" s="227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</row>
    <row r="842" spans="1:20" ht="14.25">
      <c r="A842" s="69"/>
      <c r="B842" s="227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</row>
    <row r="843" spans="1:20" ht="14.25">
      <c r="A843" s="69"/>
      <c r="B843" s="227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</row>
    <row r="844" spans="1:20" ht="14.25">
      <c r="A844" s="69"/>
      <c r="B844" s="227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</row>
    <row r="845" spans="1:20" ht="14.25">
      <c r="A845" s="69"/>
      <c r="B845" s="227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</row>
    <row r="846" spans="1:20" ht="14.25">
      <c r="A846" s="69"/>
      <c r="B846" s="227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</row>
    <row r="847" spans="1:20" ht="14.25">
      <c r="A847" s="69"/>
      <c r="B847" s="227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</row>
    <row r="848" spans="1:20" ht="14.25">
      <c r="A848" s="69"/>
      <c r="B848" s="227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</row>
    <row r="849" spans="1:20" ht="14.25">
      <c r="A849" s="69"/>
      <c r="B849" s="227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</row>
    <row r="850" spans="1:20" ht="14.25">
      <c r="A850" s="69"/>
      <c r="B850" s="227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</row>
    <row r="851" spans="1:20" ht="14.25">
      <c r="A851" s="69"/>
      <c r="B851" s="227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</row>
    <row r="852" spans="1:20" ht="14.25">
      <c r="A852" s="69"/>
      <c r="B852" s="227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</row>
    <row r="853" spans="1:20" ht="14.25">
      <c r="A853" s="69"/>
      <c r="B853" s="227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</row>
    <row r="854" spans="1:20" ht="14.25">
      <c r="A854" s="69"/>
      <c r="B854" s="227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</row>
    <row r="855" spans="1:20" ht="14.25">
      <c r="A855" s="69"/>
      <c r="B855" s="227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</row>
    <row r="856" spans="1:20" ht="14.25">
      <c r="A856" s="69"/>
      <c r="B856" s="227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</row>
    <row r="857" spans="1:20" ht="14.25">
      <c r="A857" s="69"/>
      <c r="B857" s="227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</row>
    <row r="858" spans="1:20" ht="14.25">
      <c r="A858" s="69"/>
      <c r="B858" s="227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</row>
    <row r="859" spans="1:20" ht="14.25">
      <c r="A859" s="69"/>
      <c r="B859" s="227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</row>
    <row r="860" spans="1:20" ht="14.25">
      <c r="A860" s="69"/>
      <c r="B860" s="227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</row>
    <row r="861" spans="1:20" ht="14.25">
      <c r="A861" s="69"/>
      <c r="B861" s="227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</row>
    <row r="862" spans="1:20" ht="14.25">
      <c r="A862" s="69"/>
      <c r="B862" s="227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</row>
    <row r="863" spans="1:20" ht="14.25">
      <c r="A863" s="69"/>
      <c r="B863" s="227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</row>
    <row r="864" spans="1:20" ht="14.25">
      <c r="A864" s="69"/>
      <c r="B864" s="227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</row>
    <row r="865" spans="1:20" ht="14.25">
      <c r="A865" s="69"/>
      <c r="B865" s="227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</row>
    <row r="866" spans="1:20" ht="14.25">
      <c r="A866" s="69"/>
      <c r="B866" s="227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</row>
    <row r="867" spans="1:20" ht="14.25">
      <c r="A867" s="69"/>
      <c r="B867" s="227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</row>
    <row r="868" spans="1:20" ht="14.25">
      <c r="A868" s="69"/>
      <c r="B868" s="227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</row>
    <row r="869" spans="1:20" ht="14.25">
      <c r="A869" s="69"/>
      <c r="B869" s="227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</row>
    <row r="870" spans="1:20" ht="14.25">
      <c r="A870" s="69"/>
      <c r="B870" s="227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</row>
    <row r="871" spans="1:20" ht="14.25">
      <c r="A871" s="69"/>
      <c r="B871" s="227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</row>
    <row r="872" spans="1:20" ht="14.25">
      <c r="A872" s="69"/>
      <c r="B872" s="227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</row>
    <row r="873" spans="1:20" ht="14.25">
      <c r="A873" s="69"/>
      <c r="B873" s="227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</row>
    <row r="874" spans="1:20" ht="14.25">
      <c r="A874" s="69"/>
      <c r="B874" s="227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</row>
    <row r="875" spans="1:20" ht="14.25">
      <c r="A875" s="69"/>
      <c r="B875" s="227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</row>
    <row r="876" spans="1:20" ht="14.25">
      <c r="A876" s="69"/>
      <c r="B876" s="227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</row>
    <row r="877" spans="1:20" ht="14.25">
      <c r="A877" s="69"/>
      <c r="B877" s="227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</row>
    <row r="878" spans="1:20" ht="14.25">
      <c r="A878" s="69"/>
      <c r="B878" s="227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</row>
    <row r="879" spans="1:20" ht="14.25">
      <c r="A879" s="69"/>
      <c r="B879" s="227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</row>
    <row r="880" spans="1:20" ht="14.25">
      <c r="A880" s="69"/>
      <c r="B880" s="227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</row>
    <row r="881" spans="1:20" ht="14.25">
      <c r="A881" s="69"/>
      <c r="B881" s="227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</row>
    <row r="882" spans="1:20" ht="14.25">
      <c r="A882" s="69"/>
      <c r="B882" s="227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</row>
    <row r="883" spans="1:20" ht="14.25">
      <c r="A883" s="69"/>
      <c r="B883" s="227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</row>
    <row r="884" spans="1:20" ht="14.25">
      <c r="A884" s="69"/>
      <c r="B884" s="227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</row>
    <row r="885" spans="1:20" ht="14.25">
      <c r="A885" s="69"/>
      <c r="B885" s="227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</row>
    <row r="886" spans="1:20" ht="14.25">
      <c r="A886" s="69"/>
      <c r="B886" s="227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</row>
    <row r="887" spans="1:20" ht="14.25">
      <c r="A887" s="69"/>
      <c r="B887" s="227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</row>
    <row r="888" spans="1:20" ht="14.25">
      <c r="A888" s="69"/>
      <c r="B888" s="227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</row>
    <row r="889" spans="1:20" ht="14.25">
      <c r="A889" s="69"/>
      <c r="B889" s="227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</row>
    <row r="890" spans="1:20" ht="14.25">
      <c r="A890" s="69"/>
      <c r="B890" s="227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</row>
    <row r="891" spans="1:20" ht="14.25">
      <c r="A891" s="69"/>
      <c r="B891" s="227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</row>
    <row r="892" spans="1:20" ht="14.25">
      <c r="A892" s="69"/>
      <c r="B892" s="227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</row>
    <row r="893" spans="1:20" ht="14.25">
      <c r="A893" s="69"/>
      <c r="B893" s="227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</row>
    <row r="894" spans="1:20" ht="14.25">
      <c r="A894" s="69"/>
      <c r="B894" s="227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</row>
    <row r="895" spans="1:20" ht="14.25">
      <c r="A895" s="69"/>
      <c r="B895" s="227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</row>
    <row r="896" spans="1:20" ht="14.25">
      <c r="A896" s="69"/>
      <c r="B896" s="227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</row>
    <row r="897" spans="1:20" ht="14.25">
      <c r="A897" s="69"/>
      <c r="B897" s="227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</row>
    <row r="898" spans="1:20" ht="14.25">
      <c r="A898" s="69"/>
      <c r="B898" s="227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</row>
    <row r="899" spans="1:20" ht="14.25">
      <c r="A899" s="69"/>
      <c r="B899" s="227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</row>
    <row r="900" spans="1:20" ht="14.25">
      <c r="A900" s="69"/>
      <c r="B900" s="227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</row>
    <row r="901" spans="1:20" ht="14.25">
      <c r="A901" s="69"/>
      <c r="B901" s="227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</row>
    <row r="902" spans="1:20" ht="14.25">
      <c r="A902" s="69"/>
      <c r="B902" s="227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</row>
    <row r="903" spans="1:20" ht="14.25">
      <c r="A903" s="69"/>
      <c r="B903" s="227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</row>
    <row r="904" spans="1:20" ht="14.25">
      <c r="A904" s="69"/>
      <c r="B904" s="227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</row>
    <row r="905" spans="1:20" ht="14.25">
      <c r="A905" s="69"/>
      <c r="B905" s="227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</row>
    <row r="906" spans="1:20" ht="14.25">
      <c r="A906" s="69"/>
      <c r="B906" s="227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</row>
    <row r="907" spans="1:20" ht="14.25">
      <c r="A907" s="69"/>
      <c r="B907" s="227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</row>
    <row r="908" spans="1:20" ht="14.25">
      <c r="A908" s="69"/>
      <c r="B908" s="227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</row>
    <row r="909" spans="1:20" ht="14.25">
      <c r="A909" s="69"/>
      <c r="B909" s="227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</row>
    <row r="910" spans="1:20" ht="14.25">
      <c r="A910" s="69"/>
      <c r="B910" s="227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</row>
    <row r="911" spans="1:20" ht="14.25">
      <c r="A911" s="69"/>
      <c r="B911" s="227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</row>
    <row r="912" spans="1:20" ht="14.25">
      <c r="A912" s="69"/>
      <c r="B912" s="227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</row>
    <row r="913" spans="1:20" ht="14.25">
      <c r="A913" s="69"/>
      <c r="B913" s="227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</row>
    <row r="914" spans="1:20" ht="14.25">
      <c r="A914" s="69"/>
      <c r="B914" s="227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</row>
    <row r="915" spans="1:20" ht="14.25">
      <c r="A915" s="69"/>
      <c r="B915" s="227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</row>
    <row r="916" spans="1:20" ht="14.25">
      <c r="A916" s="69"/>
      <c r="B916" s="227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</row>
    <row r="917" spans="1:20" ht="14.25">
      <c r="A917" s="69"/>
      <c r="B917" s="227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</row>
    <row r="918" spans="1:20" ht="14.25">
      <c r="A918" s="69"/>
      <c r="B918" s="227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</row>
    <row r="919" spans="1:20" ht="14.25">
      <c r="A919" s="69"/>
      <c r="B919" s="227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</row>
    <row r="920" spans="1:20" ht="14.25">
      <c r="A920" s="69"/>
      <c r="B920" s="227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</row>
    <row r="921" spans="1:20" ht="14.25">
      <c r="A921" s="69"/>
      <c r="B921" s="227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</row>
    <row r="922" spans="1:20" ht="14.25">
      <c r="A922" s="69"/>
      <c r="B922" s="227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</row>
    <row r="923" spans="1:20" ht="14.25">
      <c r="A923" s="69"/>
      <c r="B923" s="227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</row>
    <row r="924" spans="1:20" ht="14.25">
      <c r="A924" s="69"/>
      <c r="B924" s="227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</row>
    <row r="925" spans="1:20" ht="14.25">
      <c r="A925" s="69"/>
      <c r="B925" s="227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</row>
    <row r="926" spans="1:20" ht="14.25">
      <c r="A926" s="69"/>
      <c r="B926" s="227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</row>
    <row r="927" spans="1:20" ht="14.25">
      <c r="A927" s="69"/>
      <c r="B927" s="227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</row>
    <row r="928" spans="1:20" ht="14.25">
      <c r="A928" s="69"/>
      <c r="B928" s="227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</row>
    <row r="929" spans="1:20" ht="14.25">
      <c r="A929" s="69"/>
      <c r="B929" s="227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</row>
    <row r="930" spans="1:20" ht="14.25">
      <c r="A930" s="69"/>
      <c r="B930" s="227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</row>
    <row r="931" spans="1:20" ht="14.25">
      <c r="A931" s="69"/>
      <c r="B931" s="227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</row>
    <row r="932" spans="1:20" ht="14.25">
      <c r="A932" s="69"/>
      <c r="B932" s="227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</row>
    <row r="933" spans="1:20" ht="14.25">
      <c r="A933" s="69"/>
      <c r="B933" s="227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</row>
    <row r="934" spans="1:20" ht="14.25">
      <c r="A934" s="69"/>
      <c r="B934" s="227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</row>
    <row r="935" spans="1:20" ht="14.25">
      <c r="A935" s="69"/>
      <c r="B935" s="227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</row>
    <row r="936" spans="1:20" ht="14.25">
      <c r="A936" s="69"/>
      <c r="B936" s="227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</row>
    <row r="937" spans="1:20" ht="14.25">
      <c r="A937" s="69"/>
      <c r="B937" s="227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</row>
    <row r="938" spans="1:20" ht="14.25">
      <c r="A938" s="69"/>
      <c r="B938" s="227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</row>
    <row r="939" spans="1:20" ht="14.25">
      <c r="A939" s="69"/>
      <c r="B939" s="227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</row>
    <row r="940" spans="1:20" ht="14.25">
      <c r="A940" s="69"/>
      <c r="B940" s="227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</row>
    <row r="941" spans="1:20" ht="14.25">
      <c r="A941" s="69"/>
      <c r="B941" s="227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</row>
    <row r="942" spans="1:20" ht="14.25">
      <c r="A942" s="69"/>
      <c r="B942" s="227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</row>
    <row r="943" spans="1:20" ht="14.25">
      <c r="A943" s="69"/>
      <c r="B943" s="227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</row>
    <row r="944" spans="1:20" ht="14.25">
      <c r="A944" s="69"/>
      <c r="B944" s="227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</row>
    <row r="945" spans="1:20" ht="14.25">
      <c r="A945" s="69"/>
      <c r="B945" s="227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</row>
    <row r="946" spans="1:20" ht="14.25">
      <c r="A946" s="69"/>
      <c r="B946" s="227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</row>
    <row r="947" spans="1:20" ht="14.25">
      <c r="A947" s="69"/>
      <c r="B947" s="227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</row>
    <row r="948" spans="1:20" ht="14.25">
      <c r="A948" s="69"/>
      <c r="B948" s="227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</row>
    <row r="949" spans="1:20" ht="14.25">
      <c r="A949" s="69"/>
      <c r="B949" s="227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</row>
    <row r="950" spans="1:20" ht="14.25">
      <c r="A950" s="69"/>
      <c r="B950" s="227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</row>
    <row r="951" spans="1:20" ht="14.25">
      <c r="A951" s="69"/>
      <c r="B951" s="227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</row>
    <row r="952" spans="1:20" ht="14.25">
      <c r="A952" s="69"/>
      <c r="B952" s="227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</row>
    <row r="953" spans="1:20" ht="14.25">
      <c r="A953" s="69"/>
      <c r="B953" s="227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</row>
    <row r="954" spans="1:20" ht="14.25">
      <c r="A954" s="69"/>
      <c r="B954" s="227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</row>
    <row r="955" spans="1:20" ht="14.25">
      <c r="A955" s="69"/>
      <c r="B955" s="227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</row>
    <row r="956" spans="1:20" ht="14.25">
      <c r="A956" s="69"/>
      <c r="B956" s="227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</row>
    <row r="957" spans="1:20" ht="14.25">
      <c r="A957" s="69"/>
      <c r="B957" s="227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</row>
    <row r="958" spans="1:20" ht="14.25">
      <c r="A958" s="69"/>
      <c r="B958" s="227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</row>
    <row r="959" spans="1:20" ht="14.25">
      <c r="A959" s="69"/>
      <c r="B959" s="227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</row>
    <row r="960" spans="1:20" ht="14.25">
      <c r="A960" s="69"/>
      <c r="B960" s="227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</row>
    <row r="961" spans="1:20" ht="14.25">
      <c r="A961" s="69"/>
      <c r="B961" s="227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</row>
    <row r="962" spans="1:20" ht="14.25">
      <c r="A962" s="69"/>
      <c r="B962" s="227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</row>
    <row r="963" spans="1:20" ht="14.25">
      <c r="A963" s="69"/>
      <c r="B963" s="227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</row>
    <row r="964" spans="1:20" ht="14.25">
      <c r="A964" s="69"/>
      <c r="B964" s="227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</row>
    <row r="965" spans="1:20" ht="14.25">
      <c r="A965" s="69"/>
      <c r="B965" s="227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</row>
    <row r="966" spans="1:20" ht="14.25">
      <c r="A966" s="69"/>
      <c r="B966" s="227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</row>
    <row r="967" spans="1:20" ht="14.25">
      <c r="A967" s="69"/>
      <c r="B967" s="227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</row>
    <row r="968" spans="1:20" ht="14.25">
      <c r="A968" s="69"/>
      <c r="B968" s="227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</row>
    <row r="969" spans="1:20" ht="14.25">
      <c r="A969" s="69"/>
      <c r="B969" s="227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</row>
    <row r="970" spans="1:20" ht="14.25">
      <c r="A970" s="69"/>
      <c r="B970" s="227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</row>
    <row r="971" spans="1:20" ht="14.25">
      <c r="A971" s="69"/>
      <c r="B971" s="227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</row>
    <row r="972" spans="1:20" ht="14.25">
      <c r="A972" s="69"/>
      <c r="B972" s="227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</row>
    <row r="973" spans="1:20" ht="14.25">
      <c r="A973" s="69"/>
      <c r="B973" s="227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</row>
    <row r="974" spans="1:20" ht="14.25">
      <c r="A974" s="69"/>
      <c r="B974" s="227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</row>
    <row r="975" spans="1:20" ht="14.25">
      <c r="A975" s="69"/>
      <c r="B975" s="227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</row>
    <row r="976" spans="1:20" ht="14.25">
      <c r="A976" s="69"/>
      <c r="B976" s="227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</row>
    <row r="977" spans="1:20" ht="14.25">
      <c r="A977" s="69"/>
      <c r="B977" s="227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</row>
    <row r="978" spans="1:20" ht="14.25">
      <c r="A978" s="69"/>
      <c r="B978" s="227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</row>
    <row r="979" spans="1:20" ht="14.25">
      <c r="A979" s="69"/>
      <c r="B979" s="227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</row>
    <row r="980" spans="1:20" ht="14.25">
      <c r="A980" s="69"/>
      <c r="B980" s="227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</row>
    <row r="981" spans="1:20" ht="14.25">
      <c r="A981" s="69"/>
      <c r="B981" s="227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</row>
    <row r="982" spans="1:20" ht="14.25">
      <c r="A982" s="69"/>
      <c r="B982" s="227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</row>
    <row r="983" spans="1:20" ht="14.25">
      <c r="A983" s="69"/>
      <c r="B983" s="227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</row>
    <row r="984" spans="1:20" ht="14.25">
      <c r="A984" s="69"/>
      <c r="B984" s="227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</row>
    <row r="985" spans="1:20" ht="14.25">
      <c r="A985" s="69"/>
      <c r="B985" s="227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</row>
    <row r="986" spans="1:20" ht="14.25">
      <c r="A986" s="69"/>
      <c r="B986" s="227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</row>
    <row r="987" spans="1:20" ht="14.25">
      <c r="A987" s="69"/>
      <c r="B987" s="227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</row>
    <row r="988" spans="1:20" ht="14.25">
      <c r="A988" s="69"/>
      <c r="B988" s="227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</row>
    <row r="989" spans="1:20" ht="14.25">
      <c r="A989" s="69"/>
      <c r="B989" s="227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</row>
    <row r="990" spans="1:20" ht="14.25">
      <c r="A990" s="69"/>
      <c r="B990" s="227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</row>
    <row r="991" spans="1:20" ht="14.25">
      <c r="A991" s="69"/>
      <c r="B991" s="227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</row>
    <row r="992" spans="1:20" ht="14.25">
      <c r="A992" s="69"/>
      <c r="B992" s="227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</row>
    <row r="993" spans="1:20" ht="14.25">
      <c r="A993" s="69"/>
      <c r="B993" s="227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</row>
    <row r="994" spans="1:20" ht="14.25">
      <c r="A994" s="69"/>
      <c r="B994" s="227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</row>
    <row r="995" spans="1:20" ht="14.25">
      <c r="A995" s="69"/>
      <c r="B995" s="227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</row>
    <row r="996" spans="1:20" ht="14.25">
      <c r="A996" s="69"/>
      <c r="B996" s="227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</row>
    <row r="997" spans="1:20" ht="14.25">
      <c r="A997" s="69"/>
      <c r="B997" s="227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</row>
    <row r="998" spans="1:20" ht="14.25">
      <c r="A998" s="69"/>
      <c r="B998" s="227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</row>
    <row r="999" spans="1:20" ht="14.25">
      <c r="A999" s="69"/>
      <c r="B999" s="227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</row>
    <row r="1000" spans="1:20" ht="14.25">
      <c r="A1000" s="69"/>
      <c r="B1000" s="227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</row>
    <row r="1001" spans="1:20" ht="14.25">
      <c r="A1001" s="69"/>
      <c r="B1001" s="227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</row>
    <row r="1002" spans="1:20" ht="14.25">
      <c r="A1002" s="69"/>
      <c r="B1002" s="227"/>
      <c r="C1002" s="69"/>
      <c r="D1002" s="69"/>
      <c r="E1002" s="69"/>
      <c r="F1002" s="69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</row>
    <row r="1003" spans="1:20" ht="12.75">
      <c r="B1003" s="161"/>
    </row>
    <row r="1004" spans="1:20" ht="12.75">
      <c r="B1004" s="161"/>
    </row>
    <row r="1005" spans="1:20" ht="12.75">
      <c r="B1005" s="161"/>
    </row>
  </sheetData>
  <autoFilter ref="Q1:Q1005" xr:uid="{00000000-0009-0000-0000-000007000000}"/>
  <mergeCells count="15">
    <mergeCell ref="M3:M4"/>
    <mergeCell ref="O3:O4"/>
    <mergeCell ref="Q3:Q4"/>
    <mergeCell ref="R3:R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2">
    <dataValidation type="list" allowBlank="1" showErrorMessage="1" sqref="P5:P37" xr:uid="{00000000-0002-0000-0700-000000000000}">
      <formula1>"whats app,email,LGP,email+Whats app"</formula1>
    </dataValidation>
    <dataValidation type="list" allowBlank="1" showErrorMessage="1" sqref="Q5:Q37" xr:uid="{00000000-0002-0000-0700-000001000000}">
      <formula1>"PAID,Pending,partly paid"</formula1>
    </dataValidation>
  </dataValidations>
  <hyperlinks>
    <hyperlink ref="E9" r:id="rId1" xr:uid="{00000000-0004-0000-0700-000000000000}"/>
    <hyperlink ref="E21" r:id="rId2" xr:uid="{00000000-0004-0000-0700-000001000000}"/>
    <hyperlink ref="E27" r:id="rId3" xr:uid="{00000000-0004-0000-0700-000002000000}"/>
  </hyperlinks>
  <printOptions horizontalCentered="1" gridLines="1"/>
  <pageMargins left="0.7" right="0.7" top="0.75" bottom="0.75" header="0" footer="0"/>
  <pageSetup paperSize="9" scale="37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S1004"/>
  <sheetViews>
    <sheetView topLeftCell="A12" zoomScale="70" zoomScaleNormal="70" workbookViewId="0">
      <pane xSplit="4" topLeftCell="E1" activePane="topRight" state="frozen"/>
      <selection pane="topRight" activeCell="O40" sqref="O40"/>
    </sheetView>
  </sheetViews>
  <sheetFormatPr defaultColWidth="12.5703125" defaultRowHeight="15.75" customHeight="1"/>
  <cols>
    <col min="1" max="1" width="10" customWidth="1"/>
    <col min="3" max="3" width="12.5703125" hidden="1"/>
    <col min="4" max="4" width="33.5703125" customWidth="1"/>
    <col min="5" max="5" width="49.5703125" customWidth="1"/>
    <col min="6" max="6" width="26.28515625" customWidth="1"/>
    <col min="7" max="7" width="16.5703125" customWidth="1"/>
    <col min="8" max="8" width="10.28515625" customWidth="1"/>
    <col min="15" max="15" width="18" customWidth="1"/>
    <col min="16" max="17" width="23" customWidth="1"/>
    <col min="18" max="18" width="45.5703125" customWidth="1"/>
    <col min="19" max="19" width="41.140625" customWidth="1"/>
  </cols>
  <sheetData>
    <row r="1" spans="1:19" ht="45.75">
      <c r="A1" s="1012" t="s">
        <v>264</v>
      </c>
      <c r="B1" s="993"/>
      <c r="C1" s="993"/>
      <c r="D1" s="993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ht="32.25">
      <c r="A2" s="1025" t="s">
        <v>120</v>
      </c>
      <c r="B2" s="1026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69"/>
      <c r="S2" s="69"/>
    </row>
    <row r="3" spans="1:19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24"/>
      <c r="Q3" s="1033" t="s">
        <v>212</v>
      </c>
      <c r="R3" s="1034" t="s">
        <v>213</v>
      </c>
      <c r="S3" s="69"/>
    </row>
    <row r="4" spans="1:19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24" t="s">
        <v>214</v>
      </c>
      <c r="Q4" s="1026"/>
      <c r="R4" s="1035"/>
      <c r="S4" s="69"/>
    </row>
    <row r="5" spans="1:19" ht="23.25">
      <c r="A5" s="802"/>
      <c r="B5" s="699" t="s">
        <v>179</v>
      </c>
      <c r="C5" s="140"/>
      <c r="D5" s="79" t="s">
        <v>180</v>
      </c>
      <c r="E5" s="79" t="s">
        <v>181</v>
      </c>
      <c r="F5" s="80">
        <v>45566</v>
      </c>
      <c r="G5" s="80">
        <v>45597</v>
      </c>
      <c r="H5" s="81">
        <f t="shared" ref="H5:H8" si="0">DATEDIF(F5,G5,"d")</f>
        <v>31</v>
      </c>
      <c r="I5" s="128"/>
      <c r="J5" s="129">
        <f t="shared" ref="J5:J39" si="1">89*I5</f>
        <v>0</v>
      </c>
      <c r="K5" s="140"/>
      <c r="L5" s="131">
        <f t="shared" ref="L5:L39" si="2">8*K5</f>
        <v>0</v>
      </c>
      <c r="M5" s="132">
        <f t="shared" ref="M5:M39" si="3">J5+L5</f>
        <v>0</v>
      </c>
      <c r="N5" s="132">
        <f t="shared" ref="N5:N39" si="4">M5*7%</f>
        <v>0</v>
      </c>
      <c r="O5" s="772">
        <f t="shared" ref="O5:O39" si="5">M5+N5</f>
        <v>0</v>
      </c>
      <c r="P5" s="81"/>
      <c r="Q5" s="157"/>
      <c r="R5" s="163"/>
      <c r="S5" s="69"/>
    </row>
    <row r="6" spans="1:19" ht="23.25">
      <c r="A6" s="802"/>
      <c r="B6" s="699" t="s">
        <v>182</v>
      </c>
      <c r="C6" s="140"/>
      <c r="D6" s="79" t="s">
        <v>180</v>
      </c>
      <c r="E6" s="79" t="s">
        <v>181</v>
      </c>
      <c r="F6" s="80">
        <v>45566</v>
      </c>
      <c r="G6" s="80">
        <v>45597</v>
      </c>
      <c r="H6" s="81">
        <f t="shared" si="0"/>
        <v>31</v>
      </c>
      <c r="I6" s="128"/>
      <c r="J6" s="129">
        <f t="shared" si="1"/>
        <v>0</v>
      </c>
      <c r="K6" s="140"/>
      <c r="L6" s="131">
        <f t="shared" si="2"/>
        <v>0</v>
      </c>
      <c r="M6" s="132">
        <f t="shared" si="3"/>
        <v>0</v>
      </c>
      <c r="N6" s="132">
        <f t="shared" si="4"/>
        <v>0</v>
      </c>
      <c r="O6" s="772">
        <f t="shared" si="5"/>
        <v>0</v>
      </c>
      <c r="P6" s="81"/>
      <c r="Q6" s="157"/>
      <c r="R6" s="163"/>
      <c r="S6" s="69"/>
    </row>
    <row r="7" spans="1:19" ht="23.25">
      <c r="A7" s="802">
        <v>1</v>
      </c>
      <c r="B7" s="699" t="s">
        <v>183</v>
      </c>
      <c r="C7" s="140"/>
      <c r="D7" s="79" t="s">
        <v>184</v>
      </c>
      <c r="E7" s="79" t="s">
        <v>181</v>
      </c>
      <c r="F7" s="80">
        <v>45566</v>
      </c>
      <c r="G7" s="80">
        <v>45597</v>
      </c>
      <c r="H7" s="81">
        <f t="shared" si="0"/>
        <v>31</v>
      </c>
      <c r="I7" s="128">
        <v>7.4</v>
      </c>
      <c r="J7" s="129">
        <f t="shared" si="1"/>
        <v>658.6</v>
      </c>
      <c r="K7" s="140">
        <v>252.79</v>
      </c>
      <c r="L7" s="131">
        <f t="shared" si="2"/>
        <v>2022.32</v>
      </c>
      <c r="M7" s="132">
        <f t="shared" si="3"/>
        <v>2680.92</v>
      </c>
      <c r="N7" s="132">
        <f t="shared" si="4"/>
        <v>187.66440000000003</v>
      </c>
      <c r="O7" s="772">
        <f t="shared" si="5"/>
        <v>2868.5844000000002</v>
      </c>
      <c r="P7" s="81"/>
      <c r="Q7" s="157"/>
      <c r="R7" s="163"/>
      <c r="S7" s="69"/>
    </row>
    <row r="8" spans="1:19" ht="23.25">
      <c r="A8" s="802">
        <v>2</v>
      </c>
      <c r="B8" s="76" t="s">
        <v>8</v>
      </c>
      <c r="C8" s="140" t="s">
        <v>126</v>
      </c>
      <c r="D8" s="79" t="s">
        <v>105</v>
      </c>
      <c r="E8" s="79" t="s">
        <v>106</v>
      </c>
      <c r="F8" s="80">
        <v>45566</v>
      </c>
      <c r="G8" s="80">
        <v>45597</v>
      </c>
      <c r="H8" s="81">
        <f t="shared" si="0"/>
        <v>31</v>
      </c>
      <c r="I8" s="128">
        <v>0.2</v>
      </c>
      <c r="J8" s="129">
        <f t="shared" si="1"/>
        <v>17.8</v>
      </c>
      <c r="K8" s="140">
        <v>41.5</v>
      </c>
      <c r="L8" s="131">
        <f t="shared" si="2"/>
        <v>332</v>
      </c>
      <c r="M8" s="132">
        <f t="shared" si="3"/>
        <v>349.8</v>
      </c>
      <c r="N8" s="132">
        <f t="shared" si="4"/>
        <v>24.486000000000004</v>
      </c>
      <c r="O8" s="772">
        <f t="shared" si="5"/>
        <v>374.286</v>
      </c>
      <c r="P8" s="81" t="s">
        <v>218</v>
      </c>
      <c r="Q8" s="157" t="s">
        <v>216</v>
      </c>
      <c r="R8" s="175">
        <v>45608</v>
      </c>
      <c r="S8" s="69"/>
    </row>
    <row r="9" spans="1:19" ht="23.25">
      <c r="A9" s="802">
        <v>3</v>
      </c>
      <c r="B9" s="76" t="s">
        <v>129</v>
      </c>
      <c r="C9" s="140" t="s">
        <v>130</v>
      </c>
      <c r="D9" s="791" t="s">
        <v>131</v>
      </c>
      <c r="E9" s="792" t="s">
        <v>265</v>
      </c>
      <c r="F9" s="80">
        <v>45566</v>
      </c>
      <c r="G9" s="80">
        <v>45597</v>
      </c>
      <c r="H9" s="81">
        <f t="shared" ref="H9:H39" si="6">DATEDIF(F9,G9,"D")</f>
        <v>31</v>
      </c>
      <c r="I9" s="128">
        <v>0.6</v>
      </c>
      <c r="J9" s="129">
        <f t="shared" si="1"/>
        <v>53.4</v>
      </c>
      <c r="K9" s="140">
        <v>61.79</v>
      </c>
      <c r="L9" s="131">
        <f t="shared" si="2"/>
        <v>494.32</v>
      </c>
      <c r="M9" s="132">
        <f t="shared" si="3"/>
        <v>547.72</v>
      </c>
      <c r="N9" s="132">
        <f t="shared" si="4"/>
        <v>38.340400000000002</v>
      </c>
      <c r="O9" s="772">
        <f t="shared" si="5"/>
        <v>586.06040000000007</v>
      </c>
      <c r="P9" s="81" t="s">
        <v>232</v>
      </c>
      <c r="Q9" s="157" t="s">
        <v>216</v>
      </c>
      <c r="R9" s="824">
        <v>45609</v>
      </c>
      <c r="S9" s="69" t="s">
        <v>220</v>
      </c>
    </row>
    <row r="10" spans="1:19" ht="23.25">
      <c r="A10" s="802">
        <v>4</v>
      </c>
      <c r="B10" s="76" t="s">
        <v>221</v>
      </c>
      <c r="C10" s="140"/>
      <c r="D10" s="79" t="s">
        <v>222</v>
      </c>
      <c r="E10" s="79" t="s">
        <v>223</v>
      </c>
      <c r="F10" s="80">
        <v>45566</v>
      </c>
      <c r="G10" s="80">
        <v>45597</v>
      </c>
      <c r="H10" s="81">
        <f t="shared" si="6"/>
        <v>31</v>
      </c>
      <c r="I10" s="128">
        <v>0</v>
      </c>
      <c r="J10" s="129">
        <f t="shared" si="1"/>
        <v>0</v>
      </c>
      <c r="K10" s="140">
        <v>32.99</v>
      </c>
      <c r="L10" s="131">
        <f t="shared" si="2"/>
        <v>263.92</v>
      </c>
      <c r="M10" s="132">
        <f t="shared" si="3"/>
        <v>263.92</v>
      </c>
      <c r="N10" s="132">
        <f t="shared" si="4"/>
        <v>18.474400000000003</v>
      </c>
      <c r="O10" s="772">
        <f t="shared" si="5"/>
        <v>282.39440000000002</v>
      </c>
      <c r="P10" s="81" t="s">
        <v>232</v>
      </c>
      <c r="Q10" s="157" t="s">
        <v>216</v>
      </c>
      <c r="R10" s="175">
        <v>45615</v>
      </c>
      <c r="S10" s="69" t="s">
        <v>266</v>
      </c>
    </row>
    <row r="11" spans="1:19" ht="23.25">
      <c r="A11" s="802">
        <v>5</v>
      </c>
      <c r="B11" s="76" t="s">
        <v>14</v>
      </c>
      <c r="C11" s="140" t="s">
        <v>130</v>
      </c>
      <c r="D11" s="79" t="s">
        <v>224</v>
      </c>
      <c r="E11" s="79" t="s">
        <v>225</v>
      </c>
      <c r="F11" s="80">
        <v>45566</v>
      </c>
      <c r="G11" s="80">
        <v>45597</v>
      </c>
      <c r="H11" s="81">
        <f t="shared" si="6"/>
        <v>31</v>
      </c>
      <c r="I11" s="128">
        <v>0.3</v>
      </c>
      <c r="J11" s="129">
        <f t="shared" si="1"/>
        <v>26.7</v>
      </c>
      <c r="K11" s="140">
        <v>43.55</v>
      </c>
      <c r="L11" s="131">
        <f t="shared" si="2"/>
        <v>348.4</v>
      </c>
      <c r="M11" s="132">
        <f t="shared" si="3"/>
        <v>375.09999999999997</v>
      </c>
      <c r="N11" s="132">
        <f t="shared" si="4"/>
        <v>26.257000000000001</v>
      </c>
      <c r="O11" s="772">
        <f t="shared" si="5"/>
        <v>401.35699999999997</v>
      </c>
      <c r="P11" s="81" t="s">
        <v>232</v>
      </c>
      <c r="Q11" s="157" t="s">
        <v>216</v>
      </c>
      <c r="R11" s="175">
        <v>45608</v>
      </c>
      <c r="S11" s="69" t="s">
        <v>227</v>
      </c>
    </row>
    <row r="12" spans="1:19" ht="23.25">
      <c r="A12" s="802">
        <v>6</v>
      </c>
      <c r="B12" s="76" t="s">
        <v>228</v>
      </c>
      <c r="C12" s="140"/>
      <c r="D12" s="710" t="s">
        <v>229</v>
      </c>
      <c r="E12" s="99" t="s">
        <v>230</v>
      </c>
      <c r="F12" s="80">
        <v>45566</v>
      </c>
      <c r="G12" s="80">
        <v>45597</v>
      </c>
      <c r="H12" s="81">
        <f t="shared" si="6"/>
        <v>31</v>
      </c>
      <c r="I12" s="128">
        <v>0.2</v>
      </c>
      <c r="J12" s="129">
        <f t="shared" si="1"/>
        <v>17.8</v>
      </c>
      <c r="K12" s="140">
        <v>31.05</v>
      </c>
      <c r="L12" s="131">
        <f t="shared" si="2"/>
        <v>248.4</v>
      </c>
      <c r="M12" s="132">
        <f t="shared" si="3"/>
        <v>266.2</v>
      </c>
      <c r="N12" s="132">
        <f t="shared" si="4"/>
        <v>18.634</v>
      </c>
      <c r="O12" s="772">
        <f t="shared" si="5"/>
        <v>284.834</v>
      </c>
      <c r="P12" s="81" t="s">
        <v>267</v>
      </c>
      <c r="Q12" s="157" t="s">
        <v>216</v>
      </c>
      <c r="R12" s="825" t="s">
        <v>268</v>
      </c>
      <c r="S12" s="69"/>
    </row>
    <row r="13" spans="1:19" ht="23.25">
      <c r="A13" s="802">
        <v>7</v>
      </c>
      <c r="B13" s="76" t="s">
        <v>186</v>
      </c>
      <c r="C13" s="140" t="s">
        <v>130</v>
      </c>
      <c r="D13" s="710" t="s">
        <v>187</v>
      </c>
      <c r="E13" s="99" t="s">
        <v>269</v>
      </c>
      <c r="F13" s="80">
        <v>45566</v>
      </c>
      <c r="G13" s="80">
        <v>45597</v>
      </c>
      <c r="H13" s="81">
        <f t="shared" si="6"/>
        <v>31</v>
      </c>
      <c r="I13" s="128">
        <v>0.1</v>
      </c>
      <c r="J13" s="129">
        <f t="shared" si="1"/>
        <v>8.9</v>
      </c>
      <c r="K13" s="140">
        <v>50.65</v>
      </c>
      <c r="L13" s="131">
        <f t="shared" si="2"/>
        <v>405.2</v>
      </c>
      <c r="M13" s="132">
        <f t="shared" si="3"/>
        <v>414.09999999999997</v>
      </c>
      <c r="N13" s="132">
        <f t="shared" si="4"/>
        <v>28.987000000000002</v>
      </c>
      <c r="O13" s="772">
        <f t="shared" si="5"/>
        <v>443.08699999999999</v>
      </c>
      <c r="P13" s="81" t="s">
        <v>267</v>
      </c>
      <c r="Q13" s="157" t="s">
        <v>216</v>
      </c>
      <c r="R13" s="824">
        <v>45607</v>
      </c>
      <c r="S13" s="69"/>
    </row>
    <row r="14" spans="1:19" ht="23.25">
      <c r="A14" s="802">
        <v>8</v>
      </c>
      <c r="B14" s="76" t="s">
        <v>136</v>
      </c>
      <c r="C14" s="140" t="s">
        <v>137</v>
      </c>
      <c r="D14" s="78" t="s">
        <v>138</v>
      </c>
      <c r="E14" s="79" t="s">
        <v>191</v>
      </c>
      <c r="F14" s="80">
        <v>45566</v>
      </c>
      <c r="G14" s="80">
        <v>45597</v>
      </c>
      <c r="H14" s="81">
        <f t="shared" si="6"/>
        <v>31</v>
      </c>
      <c r="I14" s="128">
        <v>5.0999999999999996</v>
      </c>
      <c r="J14" s="129">
        <f t="shared" si="1"/>
        <v>453.9</v>
      </c>
      <c r="K14" s="140">
        <v>101.65</v>
      </c>
      <c r="L14" s="131">
        <f t="shared" si="2"/>
        <v>813.2</v>
      </c>
      <c r="M14" s="132">
        <f t="shared" si="3"/>
        <v>1267.0999999999999</v>
      </c>
      <c r="N14" s="132">
        <f t="shared" si="4"/>
        <v>88.697000000000003</v>
      </c>
      <c r="O14" s="772">
        <f t="shared" si="5"/>
        <v>1355.797</v>
      </c>
      <c r="P14" s="81" t="s">
        <v>232</v>
      </c>
      <c r="Q14" s="157" t="s">
        <v>216</v>
      </c>
      <c r="R14" s="824">
        <v>45576</v>
      </c>
      <c r="S14" s="69" t="s">
        <v>235</v>
      </c>
    </row>
    <row r="15" spans="1:19" ht="23.25">
      <c r="A15" s="802">
        <v>9</v>
      </c>
      <c r="B15" s="76" t="s">
        <v>140</v>
      </c>
      <c r="C15" s="140" t="s">
        <v>130</v>
      </c>
      <c r="D15" s="713" t="s">
        <v>141</v>
      </c>
      <c r="E15" s="797">
        <v>79057136469</v>
      </c>
      <c r="F15" s="80">
        <v>45566</v>
      </c>
      <c r="G15" s="80">
        <v>45597</v>
      </c>
      <c r="H15" s="81">
        <f t="shared" si="6"/>
        <v>31</v>
      </c>
      <c r="I15" s="128">
        <v>0.1</v>
      </c>
      <c r="J15" s="129">
        <f t="shared" si="1"/>
        <v>8.9</v>
      </c>
      <c r="K15" s="140">
        <v>44.3</v>
      </c>
      <c r="L15" s="131">
        <f t="shared" si="2"/>
        <v>354.4</v>
      </c>
      <c r="M15" s="132">
        <f t="shared" si="3"/>
        <v>363.29999999999995</v>
      </c>
      <c r="N15" s="132">
        <f t="shared" si="4"/>
        <v>25.431000000000001</v>
      </c>
      <c r="O15" s="772">
        <f t="shared" si="5"/>
        <v>388.73099999999994</v>
      </c>
      <c r="P15" s="81" t="s">
        <v>232</v>
      </c>
      <c r="Q15" s="157" t="s">
        <v>216</v>
      </c>
      <c r="R15" s="175">
        <v>45611</v>
      </c>
      <c r="S15" s="69"/>
    </row>
    <row r="16" spans="1:19" ht="23.25">
      <c r="A16" s="802">
        <v>10</v>
      </c>
      <c r="B16" s="76" t="s">
        <v>171</v>
      </c>
      <c r="C16" s="140" t="s">
        <v>130</v>
      </c>
      <c r="D16" s="713" t="s">
        <v>172</v>
      </c>
      <c r="E16" s="79" t="s">
        <v>236</v>
      </c>
      <c r="F16" s="80">
        <v>45566</v>
      </c>
      <c r="G16" s="80">
        <v>45597</v>
      </c>
      <c r="H16" s="81">
        <f t="shared" si="6"/>
        <v>31</v>
      </c>
      <c r="I16" s="128">
        <v>6.5</v>
      </c>
      <c r="J16" s="129">
        <f t="shared" si="1"/>
        <v>578.5</v>
      </c>
      <c r="K16" s="156">
        <v>91.51</v>
      </c>
      <c r="L16" s="131">
        <f t="shared" si="2"/>
        <v>732.08</v>
      </c>
      <c r="M16" s="132">
        <f t="shared" si="3"/>
        <v>1310.58</v>
      </c>
      <c r="N16" s="132">
        <f t="shared" si="4"/>
        <v>91.740600000000001</v>
      </c>
      <c r="O16" s="772">
        <f t="shared" si="5"/>
        <v>1402.3206</v>
      </c>
      <c r="P16" s="81" t="s">
        <v>267</v>
      </c>
      <c r="Q16" s="157" t="s">
        <v>216</v>
      </c>
      <c r="R16" s="175">
        <v>45606</v>
      </c>
      <c r="S16" s="69"/>
    </row>
    <row r="17" spans="1:19" ht="23.25">
      <c r="A17" s="802">
        <v>11</v>
      </c>
      <c r="B17" s="76" t="s">
        <v>237</v>
      </c>
      <c r="C17" s="140"/>
      <c r="D17" s="79" t="s">
        <v>238</v>
      </c>
      <c r="E17" s="79" t="s">
        <v>239</v>
      </c>
      <c r="F17" s="80">
        <v>45566</v>
      </c>
      <c r="G17" s="80">
        <v>45597</v>
      </c>
      <c r="H17" s="81">
        <f t="shared" si="6"/>
        <v>31</v>
      </c>
      <c r="I17" s="128">
        <v>0</v>
      </c>
      <c r="J17" s="129">
        <f t="shared" si="1"/>
        <v>0</v>
      </c>
      <c r="K17" s="140">
        <v>62.15</v>
      </c>
      <c r="L17" s="131">
        <f t="shared" si="2"/>
        <v>497.2</v>
      </c>
      <c r="M17" s="132">
        <f t="shared" si="3"/>
        <v>497.2</v>
      </c>
      <c r="N17" s="132">
        <f t="shared" si="4"/>
        <v>34.804000000000002</v>
      </c>
      <c r="O17" s="772">
        <f t="shared" si="5"/>
        <v>532.00400000000002</v>
      </c>
      <c r="P17" s="81" t="s">
        <v>267</v>
      </c>
      <c r="Q17" s="157" t="s">
        <v>216</v>
      </c>
      <c r="R17" s="163" t="s">
        <v>270</v>
      </c>
      <c r="S17" s="69"/>
    </row>
    <row r="18" spans="1:19" ht="23.25">
      <c r="A18" s="802">
        <v>12</v>
      </c>
      <c r="B18" s="76" t="s">
        <v>20</v>
      </c>
      <c r="C18" s="140"/>
      <c r="D18" s="79" t="s">
        <v>143</v>
      </c>
      <c r="E18" s="79" t="s">
        <v>193</v>
      </c>
      <c r="F18" s="80">
        <v>45566</v>
      </c>
      <c r="G18" s="80">
        <v>45597</v>
      </c>
      <c r="H18" s="81">
        <f t="shared" si="6"/>
        <v>31</v>
      </c>
      <c r="I18" s="128">
        <v>2.2999999999999998</v>
      </c>
      <c r="J18" s="129">
        <f t="shared" si="1"/>
        <v>204.7</v>
      </c>
      <c r="K18" s="140">
        <v>57.2</v>
      </c>
      <c r="L18" s="131">
        <f t="shared" si="2"/>
        <v>457.6</v>
      </c>
      <c r="M18" s="132">
        <f t="shared" si="3"/>
        <v>662.3</v>
      </c>
      <c r="N18" s="132">
        <f t="shared" si="4"/>
        <v>46.361000000000004</v>
      </c>
      <c r="O18" s="772">
        <f t="shared" si="5"/>
        <v>708.66099999999994</v>
      </c>
      <c r="P18" s="81" t="s">
        <v>232</v>
      </c>
      <c r="Q18" s="157" t="s">
        <v>216</v>
      </c>
      <c r="R18" s="175">
        <v>45608</v>
      </c>
      <c r="S18" s="69"/>
    </row>
    <row r="19" spans="1:19" ht="23.25">
      <c r="A19" s="802">
        <v>13</v>
      </c>
      <c r="B19" s="76" t="s">
        <v>23</v>
      </c>
      <c r="C19" s="140" t="s">
        <v>130</v>
      </c>
      <c r="D19" s="79" t="s">
        <v>111</v>
      </c>
      <c r="E19" s="79" t="s">
        <v>146</v>
      </c>
      <c r="F19" s="80">
        <v>45566</v>
      </c>
      <c r="G19" s="80">
        <v>45597</v>
      </c>
      <c r="H19" s="81">
        <f t="shared" si="6"/>
        <v>31</v>
      </c>
      <c r="I19" s="128">
        <v>3.5</v>
      </c>
      <c r="J19" s="129">
        <f t="shared" si="1"/>
        <v>311.5</v>
      </c>
      <c r="K19" s="140">
        <v>57.52</v>
      </c>
      <c r="L19" s="131">
        <f t="shared" si="2"/>
        <v>460.16</v>
      </c>
      <c r="M19" s="132">
        <f t="shared" si="3"/>
        <v>771.66000000000008</v>
      </c>
      <c r="N19" s="132">
        <f t="shared" si="4"/>
        <v>54.016200000000012</v>
      </c>
      <c r="O19" s="772">
        <f t="shared" si="5"/>
        <v>825.67620000000011</v>
      </c>
      <c r="P19" s="81" t="s">
        <v>218</v>
      </c>
      <c r="Q19" s="157" t="s">
        <v>216</v>
      </c>
      <c r="R19" s="163"/>
      <c r="S19" s="69"/>
    </row>
    <row r="20" spans="1:19" ht="23.25">
      <c r="A20" s="802">
        <v>14</v>
      </c>
      <c r="B20" s="76" t="s">
        <v>32</v>
      </c>
      <c r="C20" s="140" t="s">
        <v>126</v>
      </c>
      <c r="D20" s="79" t="s">
        <v>147</v>
      </c>
      <c r="E20" s="79" t="s">
        <v>196</v>
      </c>
      <c r="F20" s="80">
        <v>45566</v>
      </c>
      <c r="G20" s="80">
        <v>45597</v>
      </c>
      <c r="H20" s="81">
        <f t="shared" si="6"/>
        <v>31</v>
      </c>
      <c r="I20" s="128">
        <v>11.2</v>
      </c>
      <c r="J20" s="129">
        <f t="shared" si="1"/>
        <v>996.8</v>
      </c>
      <c r="K20" s="140">
        <v>230.5</v>
      </c>
      <c r="L20" s="131">
        <f t="shared" si="2"/>
        <v>1844</v>
      </c>
      <c r="M20" s="132">
        <f t="shared" si="3"/>
        <v>2840.8</v>
      </c>
      <c r="N20" s="132">
        <f t="shared" si="4"/>
        <v>198.85600000000002</v>
      </c>
      <c r="O20" s="772">
        <f t="shared" si="5"/>
        <v>3039.6560000000004</v>
      </c>
      <c r="P20" s="81" t="s">
        <v>232</v>
      </c>
      <c r="Q20" s="157" t="s">
        <v>216</v>
      </c>
      <c r="R20" s="175">
        <v>45608</v>
      </c>
      <c r="S20" s="69" t="s">
        <v>271</v>
      </c>
    </row>
    <row r="21" spans="1:19" ht="37.5">
      <c r="A21" s="802">
        <v>15</v>
      </c>
      <c r="B21" s="76" t="s">
        <v>197</v>
      </c>
      <c r="C21" s="140" t="s">
        <v>137</v>
      </c>
      <c r="D21" s="714" t="s">
        <v>198</v>
      </c>
      <c r="E21" s="715" t="s">
        <v>241</v>
      </c>
      <c r="F21" s="80">
        <v>45566</v>
      </c>
      <c r="G21" s="80">
        <v>45597</v>
      </c>
      <c r="H21" s="81">
        <f t="shared" si="6"/>
        <v>31</v>
      </c>
      <c r="I21" s="128">
        <v>0.4</v>
      </c>
      <c r="J21" s="129">
        <f t="shared" si="1"/>
        <v>35.6</v>
      </c>
      <c r="K21" s="140">
        <v>37.450000000000003</v>
      </c>
      <c r="L21" s="131">
        <f t="shared" si="2"/>
        <v>299.60000000000002</v>
      </c>
      <c r="M21" s="132">
        <f t="shared" si="3"/>
        <v>335.20000000000005</v>
      </c>
      <c r="N21" s="132">
        <f t="shared" si="4"/>
        <v>23.464000000000006</v>
      </c>
      <c r="O21" s="772">
        <f t="shared" si="5"/>
        <v>358.66400000000004</v>
      </c>
      <c r="P21" s="81" t="s">
        <v>267</v>
      </c>
      <c r="Q21" s="157" t="s">
        <v>216</v>
      </c>
      <c r="R21" s="175">
        <v>45601</v>
      </c>
      <c r="S21" s="69"/>
    </row>
    <row r="22" spans="1:19" ht="23.25">
      <c r="A22" s="802">
        <v>16</v>
      </c>
      <c r="B22" s="76" t="s">
        <v>35</v>
      </c>
      <c r="C22" s="140" t="s">
        <v>137</v>
      </c>
      <c r="D22" s="79" t="s">
        <v>36</v>
      </c>
      <c r="E22" s="716" t="s">
        <v>149</v>
      </c>
      <c r="F22" s="80">
        <v>45566</v>
      </c>
      <c r="G22" s="80">
        <v>45597</v>
      </c>
      <c r="H22" s="81">
        <f t="shared" si="6"/>
        <v>31</v>
      </c>
      <c r="I22" s="128">
        <v>5.6</v>
      </c>
      <c r="J22" s="129">
        <f t="shared" si="1"/>
        <v>498.4</v>
      </c>
      <c r="K22" s="140">
        <v>103.04</v>
      </c>
      <c r="L22" s="131">
        <f t="shared" si="2"/>
        <v>824.32</v>
      </c>
      <c r="M22" s="132">
        <f t="shared" si="3"/>
        <v>1322.72</v>
      </c>
      <c r="N22" s="132">
        <f t="shared" si="4"/>
        <v>92.590400000000017</v>
      </c>
      <c r="O22" s="772">
        <f t="shared" si="5"/>
        <v>1415.3104000000001</v>
      </c>
      <c r="P22" s="81" t="s">
        <v>267</v>
      </c>
      <c r="Q22" s="157" t="s">
        <v>216</v>
      </c>
      <c r="R22" s="175">
        <v>45601</v>
      </c>
      <c r="S22" s="69"/>
    </row>
    <row r="23" spans="1:19" ht="23.25">
      <c r="A23" s="802">
        <v>17</v>
      </c>
      <c r="B23" s="76" t="s">
        <v>42</v>
      </c>
      <c r="C23" s="140" t="s">
        <v>130</v>
      </c>
      <c r="D23" s="79" t="s">
        <v>174</v>
      </c>
      <c r="E23" s="79" t="s">
        <v>200</v>
      </c>
      <c r="F23" s="80">
        <v>45566</v>
      </c>
      <c r="G23" s="80">
        <v>45597</v>
      </c>
      <c r="H23" s="81">
        <f t="shared" si="6"/>
        <v>31</v>
      </c>
      <c r="I23" s="128">
        <v>0</v>
      </c>
      <c r="J23" s="129">
        <f t="shared" si="1"/>
        <v>0</v>
      </c>
      <c r="K23" s="140">
        <v>55.27</v>
      </c>
      <c r="L23" s="131">
        <f t="shared" si="2"/>
        <v>442.16</v>
      </c>
      <c r="M23" s="132">
        <f t="shared" si="3"/>
        <v>442.16</v>
      </c>
      <c r="N23" s="132">
        <f t="shared" si="4"/>
        <v>30.951200000000004</v>
      </c>
      <c r="O23" s="772">
        <f t="shared" si="5"/>
        <v>473.11120000000005</v>
      </c>
      <c r="P23" s="81" t="s">
        <v>267</v>
      </c>
      <c r="Q23" s="157" t="s">
        <v>216</v>
      </c>
      <c r="R23" s="163" t="s">
        <v>272</v>
      </c>
      <c r="S23" s="69"/>
    </row>
    <row r="24" spans="1:19" ht="23.25">
      <c r="A24" s="802">
        <v>18</v>
      </c>
      <c r="B24" s="76" t="s">
        <v>45</v>
      </c>
      <c r="C24" s="140" t="s">
        <v>130</v>
      </c>
      <c r="D24" s="79" t="s">
        <v>174</v>
      </c>
      <c r="E24" s="79" t="s">
        <v>200</v>
      </c>
      <c r="F24" s="80">
        <v>45566</v>
      </c>
      <c r="G24" s="80">
        <v>45597</v>
      </c>
      <c r="H24" s="81">
        <f t="shared" si="6"/>
        <v>31</v>
      </c>
      <c r="I24" s="128">
        <v>0.1</v>
      </c>
      <c r="J24" s="129">
        <f t="shared" si="1"/>
        <v>8.9</v>
      </c>
      <c r="K24" s="156">
        <v>50.92</v>
      </c>
      <c r="L24" s="131">
        <f t="shared" si="2"/>
        <v>407.36</v>
      </c>
      <c r="M24" s="132">
        <f t="shared" si="3"/>
        <v>416.26</v>
      </c>
      <c r="N24" s="132">
        <f t="shared" si="4"/>
        <v>29.138200000000001</v>
      </c>
      <c r="O24" s="772">
        <f t="shared" si="5"/>
        <v>445.39819999999997</v>
      </c>
      <c r="P24" s="81" t="s">
        <v>267</v>
      </c>
      <c r="Q24" s="157" t="s">
        <v>216</v>
      </c>
      <c r="R24" s="163" t="s">
        <v>273</v>
      </c>
      <c r="S24" s="69"/>
    </row>
    <row r="25" spans="1:19" ht="23.25">
      <c r="A25" s="802">
        <v>19</v>
      </c>
      <c r="B25" s="76" t="s">
        <v>47</v>
      </c>
      <c r="C25" s="140" t="s">
        <v>137</v>
      </c>
      <c r="D25" s="79" t="s">
        <v>48</v>
      </c>
      <c r="E25" s="716" t="s">
        <v>150</v>
      </c>
      <c r="F25" s="80">
        <v>45566</v>
      </c>
      <c r="G25" s="80">
        <v>45597</v>
      </c>
      <c r="H25" s="81">
        <f t="shared" si="6"/>
        <v>31</v>
      </c>
      <c r="I25" s="128">
        <v>0</v>
      </c>
      <c r="J25" s="129">
        <f t="shared" si="1"/>
        <v>0</v>
      </c>
      <c r="K25" s="156">
        <v>32.61</v>
      </c>
      <c r="L25" s="131">
        <f t="shared" si="2"/>
        <v>260.88</v>
      </c>
      <c r="M25" s="132">
        <f t="shared" si="3"/>
        <v>260.88</v>
      </c>
      <c r="N25" s="132">
        <f t="shared" si="4"/>
        <v>18.261600000000001</v>
      </c>
      <c r="O25" s="772">
        <f t="shared" si="5"/>
        <v>279.14159999999998</v>
      </c>
      <c r="P25" s="81" t="s">
        <v>267</v>
      </c>
      <c r="Q25" s="157" t="s">
        <v>216</v>
      </c>
      <c r="R25" s="175">
        <v>45609</v>
      </c>
      <c r="S25" s="69" t="s">
        <v>274</v>
      </c>
    </row>
    <row r="26" spans="1:19" ht="23.25">
      <c r="A26" s="802">
        <v>20</v>
      </c>
      <c r="B26" s="76" t="s">
        <v>49</v>
      </c>
      <c r="C26" s="140"/>
      <c r="D26" s="79" t="s">
        <v>50</v>
      </c>
      <c r="E26" s="89" t="s">
        <v>245</v>
      </c>
      <c r="F26" s="80">
        <v>45566</v>
      </c>
      <c r="G26" s="80">
        <v>45597</v>
      </c>
      <c r="H26" s="81">
        <f t="shared" si="6"/>
        <v>31</v>
      </c>
      <c r="I26" s="128">
        <v>1.8</v>
      </c>
      <c r="J26" s="129">
        <f t="shared" si="1"/>
        <v>160.20000000000002</v>
      </c>
      <c r="K26" s="140">
        <v>40.85</v>
      </c>
      <c r="L26" s="131">
        <f t="shared" si="2"/>
        <v>326.8</v>
      </c>
      <c r="M26" s="132">
        <f t="shared" si="3"/>
        <v>487</v>
      </c>
      <c r="N26" s="132">
        <f t="shared" si="4"/>
        <v>34.090000000000003</v>
      </c>
      <c r="O26" s="772">
        <f t="shared" si="5"/>
        <v>521.09</v>
      </c>
      <c r="P26" s="81" t="s">
        <v>267</v>
      </c>
      <c r="Q26" s="157" t="s">
        <v>216</v>
      </c>
      <c r="R26" s="175">
        <v>45605</v>
      </c>
      <c r="S26" s="69"/>
    </row>
    <row r="27" spans="1:19" ht="23.25">
      <c r="A27" s="802">
        <v>21</v>
      </c>
      <c r="B27" s="76" t="s">
        <v>53</v>
      </c>
      <c r="C27" s="140" t="s">
        <v>130</v>
      </c>
      <c r="D27" s="79" t="s">
        <v>54</v>
      </c>
      <c r="E27" s="89" t="s">
        <v>151</v>
      </c>
      <c r="F27" s="80">
        <v>45567</v>
      </c>
      <c r="G27" s="80">
        <v>45597</v>
      </c>
      <c r="H27" s="81">
        <f t="shared" si="6"/>
        <v>30</v>
      </c>
      <c r="I27" s="128">
        <v>0</v>
      </c>
      <c r="J27" s="129">
        <f t="shared" si="1"/>
        <v>0</v>
      </c>
      <c r="K27" s="156">
        <v>54.36</v>
      </c>
      <c r="L27" s="131">
        <f t="shared" si="2"/>
        <v>434.88</v>
      </c>
      <c r="M27" s="132">
        <f t="shared" si="3"/>
        <v>434.88</v>
      </c>
      <c r="N27" s="132">
        <f t="shared" si="4"/>
        <v>30.441600000000001</v>
      </c>
      <c r="O27" s="772">
        <f t="shared" si="5"/>
        <v>465.32159999999999</v>
      </c>
      <c r="P27" s="81" t="s">
        <v>218</v>
      </c>
      <c r="Q27" s="157"/>
      <c r="R27" s="163"/>
      <c r="S27" s="69"/>
    </row>
    <row r="28" spans="1:19" ht="23.25">
      <c r="A28" s="802">
        <v>22</v>
      </c>
      <c r="B28" s="76" t="s">
        <v>57</v>
      </c>
      <c r="C28" s="140" t="s">
        <v>154</v>
      </c>
      <c r="D28" s="79" t="s">
        <v>113</v>
      </c>
      <c r="E28" s="79" t="s">
        <v>114</v>
      </c>
      <c r="F28" s="80">
        <v>45566</v>
      </c>
      <c r="G28" s="80">
        <v>45597</v>
      </c>
      <c r="H28" s="81">
        <f t="shared" si="6"/>
        <v>31</v>
      </c>
      <c r="I28" s="128">
        <v>1.2</v>
      </c>
      <c r="J28" s="129">
        <f t="shared" si="1"/>
        <v>106.8</v>
      </c>
      <c r="K28" s="156">
        <v>47.71</v>
      </c>
      <c r="L28" s="131">
        <f t="shared" si="2"/>
        <v>381.68</v>
      </c>
      <c r="M28" s="132">
        <f t="shared" si="3"/>
        <v>488.48</v>
      </c>
      <c r="N28" s="132">
        <f t="shared" si="4"/>
        <v>34.193600000000004</v>
      </c>
      <c r="O28" s="772">
        <f t="shared" si="5"/>
        <v>522.67360000000008</v>
      </c>
      <c r="P28" s="81" t="s">
        <v>218</v>
      </c>
      <c r="Q28" s="157" t="s">
        <v>216</v>
      </c>
      <c r="R28" s="163" t="s">
        <v>247</v>
      </c>
      <c r="S28" s="69"/>
    </row>
    <row r="29" spans="1:19" ht="27" customHeight="1">
      <c r="A29" s="802">
        <v>23</v>
      </c>
      <c r="B29" s="76" t="s">
        <v>60</v>
      </c>
      <c r="C29" s="140" t="s">
        <v>130</v>
      </c>
      <c r="D29" s="79" t="s">
        <v>61</v>
      </c>
      <c r="E29" s="716" t="s">
        <v>115</v>
      </c>
      <c r="F29" s="80">
        <v>45566</v>
      </c>
      <c r="G29" s="80">
        <v>45597</v>
      </c>
      <c r="H29" s="81">
        <f t="shared" si="6"/>
        <v>31</v>
      </c>
      <c r="I29" s="128">
        <v>0</v>
      </c>
      <c r="J29" s="129">
        <f t="shared" si="1"/>
        <v>0</v>
      </c>
      <c r="K29" s="156">
        <v>127</v>
      </c>
      <c r="L29" s="131">
        <f t="shared" si="2"/>
        <v>1016</v>
      </c>
      <c r="M29" s="132">
        <f t="shared" si="3"/>
        <v>1016</v>
      </c>
      <c r="N29" s="132">
        <f t="shared" si="4"/>
        <v>71.12</v>
      </c>
      <c r="O29" s="772">
        <f t="shared" si="5"/>
        <v>1087.1199999999999</v>
      </c>
      <c r="P29" s="81" t="s">
        <v>218</v>
      </c>
      <c r="Q29" s="157" t="s">
        <v>216</v>
      </c>
      <c r="R29" s="163" t="s">
        <v>248</v>
      </c>
      <c r="S29" s="69"/>
    </row>
    <row r="30" spans="1:19" ht="23.25">
      <c r="A30" s="802">
        <v>24</v>
      </c>
      <c r="B30" s="112" t="s">
        <v>63</v>
      </c>
      <c r="C30" s="140" t="s">
        <v>156</v>
      </c>
      <c r="D30" s="79" t="s">
        <v>64</v>
      </c>
      <c r="E30" s="79" t="s">
        <v>116</v>
      </c>
      <c r="F30" s="80">
        <v>45566</v>
      </c>
      <c r="G30" s="80">
        <v>45597</v>
      </c>
      <c r="H30" s="81">
        <f t="shared" si="6"/>
        <v>31</v>
      </c>
      <c r="I30" s="128">
        <v>0</v>
      </c>
      <c r="J30" s="129">
        <f t="shared" si="1"/>
        <v>0</v>
      </c>
      <c r="K30" s="140">
        <v>0</v>
      </c>
      <c r="L30" s="131">
        <f t="shared" si="2"/>
        <v>0</v>
      </c>
      <c r="M30" s="132">
        <f t="shared" si="3"/>
        <v>0</v>
      </c>
      <c r="N30" s="132">
        <f t="shared" si="4"/>
        <v>0</v>
      </c>
      <c r="O30" s="772">
        <f t="shared" si="5"/>
        <v>0</v>
      </c>
      <c r="P30" s="81"/>
      <c r="Q30" s="157"/>
      <c r="R30" s="193" t="s">
        <v>249</v>
      </c>
      <c r="S30" s="69"/>
    </row>
    <row r="31" spans="1:19" ht="26.25">
      <c r="A31" s="802">
        <v>25</v>
      </c>
      <c r="B31" s="87" t="s">
        <v>201</v>
      </c>
      <c r="C31" s="221"/>
      <c r="D31" s="79" t="s">
        <v>202</v>
      </c>
      <c r="E31" s="79" t="s">
        <v>203</v>
      </c>
      <c r="F31" s="80">
        <v>45566</v>
      </c>
      <c r="G31" s="80">
        <v>45597</v>
      </c>
      <c r="H31" s="81">
        <f t="shared" si="6"/>
        <v>31</v>
      </c>
      <c r="I31" s="128">
        <v>0.2</v>
      </c>
      <c r="J31" s="129">
        <f t="shared" si="1"/>
        <v>17.8</v>
      </c>
      <c r="K31" s="156">
        <v>71.34</v>
      </c>
      <c r="L31" s="131">
        <f t="shared" si="2"/>
        <v>570.72</v>
      </c>
      <c r="M31" s="132">
        <f t="shared" si="3"/>
        <v>588.52</v>
      </c>
      <c r="N31" s="132">
        <f t="shared" si="4"/>
        <v>41.196400000000004</v>
      </c>
      <c r="O31" s="772">
        <f t="shared" si="5"/>
        <v>629.71640000000002</v>
      </c>
      <c r="P31" s="81" t="s">
        <v>267</v>
      </c>
      <c r="Q31" s="157" t="s">
        <v>216</v>
      </c>
      <c r="R31" s="175">
        <v>45601</v>
      </c>
      <c r="S31" s="69"/>
    </row>
    <row r="32" spans="1:19" ht="26.25">
      <c r="A32" s="802">
        <v>26</v>
      </c>
      <c r="B32" s="87" t="s">
        <v>204</v>
      </c>
      <c r="C32" s="221"/>
      <c r="D32" s="747" t="s">
        <v>250</v>
      </c>
      <c r="E32" s="79" t="s">
        <v>206</v>
      </c>
      <c r="F32" s="80">
        <v>45566</v>
      </c>
      <c r="G32" s="80">
        <v>45597</v>
      </c>
      <c r="H32" s="81">
        <f t="shared" si="6"/>
        <v>31</v>
      </c>
      <c r="I32" s="128">
        <v>0.5</v>
      </c>
      <c r="J32" s="129">
        <f t="shared" si="1"/>
        <v>44.5</v>
      </c>
      <c r="K32" s="140">
        <v>45.35</v>
      </c>
      <c r="L32" s="131">
        <f t="shared" si="2"/>
        <v>362.8</v>
      </c>
      <c r="M32" s="132">
        <f t="shared" si="3"/>
        <v>407.3</v>
      </c>
      <c r="N32" s="132">
        <f t="shared" si="4"/>
        <v>28.511000000000003</v>
      </c>
      <c r="O32" s="772">
        <f t="shared" si="5"/>
        <v>435.81100000000004</v>
      </c>
      <c r="P32" s="81" t="s">
        <v>267</v>
      </c>
      <c r="Q32" s="157"/>
      <c r="R32" s="194" t="s">
        <v>275</v>
      </c>
      <c r="S32" s="69"/>
    </row>
    <row r="33" spans="1:19" ht="26.25">
      <c r="A33" s="802">
        <v>27</v>
      </c>
      <c r="B33" s="87" t="s">
        <v>207</v>
      </c>
      <c r="C33" s="221"/>
      <c r="D33" s="79" t="s">
        <v>208</v>
      </c>
      <c r="E33" s="79" t="s">
        <v>209</v>
      </c>
      <c r="F33" s="80">
        <v>45566</v>
      </c>
      <c r="G33" s="80">
        <v>45597</v>
      </c>
      <c r="H33" s="81">
        <f t="shared" si="6"/>
        <v>31</v>
      </c>
      <c r="I33" s="128">
        <v>0.3</v>
      </c>
      <c r="J33" s="129">
        <f t="shared" si="1"/>
        <v>26.7</v>
      </c>
      <c r="K33" s="140">
        <v>69.95</v>
      </c>
      <c r="L33" s="131">
        <f t="shared" si="2"/>
        <v>559.6</v>
      </c>
      <c r="M33" s="132">
        <f t="shared" si="3"/>
        <v>586.30000000000007</v>
      </c>
      <c r="N33" s="132">
        <f t="shared" si="4"/>
        <v>41.041000000000011</v>
      </c>
      <c r="O33" s="772">
        <f t="shared" si="5"/>
        <v>627.34100000000012</v>
      </c>
      <c r="P33" s="81" t="s">
        <v>218</v>
      </c>
      <c r="Q33" s="157"/>
      <c r="R33" s="163" t="s">
        <v>190</v>
      </c>
      <c r="S33" s="69"/>
    </row>
    <row r="34" spans="1:19" ht="26.25">
      <c r="A34" s="802">
        <v>29</v>
      </c>
      <c r="B34" s="87" t="s">
        <v>253</v>
      </c>
      <c r="C34" s="69"/>
      <c r="D34" s="823" t="s">
        <v>254</v>
      </c>
      <c r="E34" s="823" t="s">
        <v>255</v>
      </c>
      <c r="F34" s="80">
        <v>45566</v>
      </c>
      <c r="G34" s="80">
        <v>45597</v>
      </c>
      <c r="H34" s="81">
        <f t="shared" si="6"/>
        <v>31</v>
      </c>
      <c r="I34" s="128">
        <v>0</v>
      </c>
      <c r="J34" s="129">
        <f t="shared" si="1"/>
        <v>0</v>
      </c>
      <c r="K34" s="140">
        <v>21.3</v>
      </c>
      <c r="L34" s="131">
        <f t="shared" si="2"/>
        <v>170.4</v>
      </c>
      <c r="M34" s="132">
        <f t="shared" si="3"/>
        <v>170.4</v>
      </c>
      <c r="N34" s="132">
        <f t="shared" si="4"/>
        <v>11.928000000000001</v>
      </c>
      <c r="O34" s="772">
        <f t="shared" si="5"/>
        <v>182.328</v>
      </c>
      <c r="P34" s="81" t="s">
        <v>218</v>
      </c>
      <c r="Q34" s="157" t="s">
        <v>216</v>
      </c>
      <c r="R34" s="175">
        <v>45607</v>
      </c>
      <c r="S34" s="69"/>
    </row>
    <row r="35" spans="1:19" ht="26.25">
      <c r="A35" s="802">
        <v>30</v>
      </c>
      <c r="B35" s="87" t="s">
        <v>256</v>
      </c>
      <c r="C35" s="69"/>
      <c r="D35" s="99" t="s">
        <v>257</v>
      </c>
      <c r="E35" s="99" t="s">
        <v>258</v>
      </c>
      <c r="F35" s="80">
        <v>45566</v>
      </c>
      <c r="G35" s="80">
        <v>45597</v>
      </c>
      <c r="H35" s="81">
        <f t="shared" si="6"/>
        <v>31</v>
      </c>
      <c r="I35" s="128">
        <v>8.6</v>
      </c>
      <c r="J35" s="129">
        <f t="shared" si="1"/>
        <v>765.4</v>
      </c>
      <c r="K35" s="140">
        <v>126.94</v>
      </c>
      <c r="L35" s="131">
        <f t="shared" si="2"/>
        <v>1015.52</v>
      </c>
      <c r="M35" s="132">
        <f t="shared" si="3"/>
        <v>1780.92</v>
      </c>
      <c r="N35" s="132">
        <f t="shared" si="4"/>
        <v>124.66440000000001</v>
      </c>
      <c r="O35" s="772">
        <f t="shared" si="5"/>
        <v>1905.5844000000002</v>
      </c>
      <c r="P35" s="81" t="s">
        <v>267</v>
      </c>
      <c r="Q35" s="157" t="s">
        <v>216</v>
      </c>
      <c r="R35" s="175">
        <v>45608</v>
      </c>
      <c r="S35" s="69"/>
    </row>
    <row r="36" spans="1:19" ht="26.25">
      <c r="A36" s="802">
        <v>31</v>
      </c>
      <c r="B36" s="87" t="s">
        <v>260</v>
      </c>
      <c r="C36" s="69"/>
      <c r="D36" s="99" t="s">
        <v>261</v>
      </c>
      <c r="E36" s="99" t="s">
        <v>262</v>
      </c>
      <c r="F36" s="80">
        <v>45566</v>
      </c>
      <c r="G36" s="80">
        <v>45597</v>
      </c>
      <c r="H36" s="81">
        <f t="shared" si="6"/>
        <v>31</v>
      </c>
      <c r="I36" s="128">
        <v>3.8</v>
      </c>
      <c r="J36" s="129">
        <f t="shared" si="1"/>
        <v>338.2</v>
      </c>
      <c r="K36" s="140">
        <v>104.76</v>
      </c>
      <c r="L36" s="131">
        <f t="shared" si="2"/>
        <v>838.08</v>
      </c>
      <c r="M36" s="132">
        <f t="shared" si="3"/>
        <v>1176.28</v>
      </c>
      <c r="N36" s="132">
        <f t="shared" si="4"/>
        <v>82.339600000000004</v>
      </c>
      <c r="O36" s="772">
        <f t="shared" si="5"/>
        <v>1258.6196</v>
      </c>
      <c r="P36" s="81" t="s">
        <v>267</v>
      </c>
      <c r="Q36" s="157" t="s">
        <v>216</v>
      </c>
      <c r="R36" s="175">
        <v>45609</v>
      </c>
      <c r="S36" s="69"/>
    </row>
    <row r="37" spans="1:19" ht="26.25">
      <c r="A37" s="802">
        <v>31</v>
      </c>
      <c r="B37" s="87" t="s">
        <v>276</v>
      </c>
      <c r="C37" s="69"/>
      <c r="D37" s="99" t="s">
        <v>277</v>
      </c>
      <c r="E37" s="99" t="s">
        <v>278</v>
      </c>
      <c r="F37" s="80">
        <v>45590</v>
      </c>
      <c r="G37" s="80">
        <v>45597</v>
      </c>
      <c r="H37" s="81">
        <f t="shared" si="6"/>
        <v>7</v>
      </c>
      <c r="I37" s="128">
        <v>0.5</v>
      </c>
      <c r="J37" s="129">
        <f t="shared" si="1"/>
        <v>44.5</v>
      </c>
      <c r="K37" s="140">
        <v>13.53</v>
      </c>
      <c r="L37" s="131">
        <f t="shared" si="2"/>
        <v>108.24</v>
      </c>
      <c r="M37" s="132">
        <f t="shared" si="3"/>
        <v>152.74</v>
      </c>
      <c r="N37" s="132">
        <f t="shared" si="4"/>
        <v>10.691800000000002</v>
      </c>
      <c r="O37" s="772">
        <f t="shared" si="5"/>
        <v>163.43180000000001</v>
      </c>
      <c r="P37" s="81" t="s">
        <v>267</v>
      </c>
      <c r="Q37" s="157" t="s">
        <v>216</v>
      </c>
      <c r="R37" s="826">
        <v>45601</v>
      </c>
      <c r="S37" s="69"/>
    </row>
    <row r="38" spans="1:19" ht="26.25">
      <c r="A38" s="802">
        <v>31</v>
      </c>
      <c r="B38" s="87" t="s">
        <v>279</v>
      </c>
      <c r="C38" s="69"/>
      <c r="D38" s="99" t="s">
        <v>277</v>
      </c>
      <c r="E38" s="99" t="s">
        <v>278</v>
      </c>
      <c r="F38" s="80">
        <v>45590</v>
      </c>
      <c r="G38" s="80">
        <v>45597</v>
      </c>
      <c r="H38" s="81">
        <f t="shared" si="6"/>
        <v>7</v>
      </c>
      <c r="I38" s="128">
        <v>1.7</v>
      </c>
      <c r="J38" s="129">
        <f t="shared" si="1"/>
        <v>151.29999999999998</v>
      </c>
      <c r="K38" s="156">
        <v>21.6</v>
      </c>
      <c r="L38" s="131">
        <f t="shared" si="2"/>
        <v>172.8</v>
      </c>
      <c r="M38" s="132">
        <f t="shared" si="3"/>
        <v>324.10000000000002</v>
      </c>
      <c r="N38" s="132">
        <f t="shared" si="4"/>
        <v>22.687000000000005</v>
      </c>
      <c r="O38" s="772">
        <f t="shared" si="5"/>
        <v>346.78700000000003</v>
      </c>
      <c r="P38" s="81" t="s">
        <v>267</v>
      </c>
      <c r="Q38" s="157" t="s">
        <v>216</v>
      </c>
      <c r="R38" s="826">
        <v>45601</v>
      </c>
      <c r="S38" s="69"/>
    </row>
    <row r="39" spans="1:19" ht="26.25">
      <c r="A39" s="802">
        <v>31</v>
      </c>
      <c r="B39" s="87"/>
      <c r="C39" s="69"/>
      <c r="D39" s="99"/>
      <c r="E39" s="99"/>
      <c r="F39" s="80"/>
      <c r="G39" s="80"/>
      <c r="H39" s="81">
        <f t="shared" si="6"/>
        <v>0</v>
      </c>
      <c r="I39" s="128"/>
      <c r="J39" s="129">
        <f t="shared" si="1"/>
        <v>0</v>
      </c>
      <c r="K39" s="140"/>
      <c r="L39" s="131">
        <f t="shared" si="2"/>
        <v>0</v>
      </c>
      <c r="M39" s="132">
        <f t="shared" si="3"/>
        <v>0</v>
      </c>
      <c r="N39" s="132">
        <f t="shared" si="4"/>
        <v>0</v>
      </c>
      <c r="O39" s="772">
        <f t="shared" si="5"/>
        <v>0</v>
      </c>
      <c r="P39" s="81"/>
      <c r="Q39" s="157"/>
      <c r="R39" s="69"/>
      <c r="S39" s="69"/>
    </row>
    <row r="40" spans="1:19" ht="14.25">
      <c r="A40" s="69"/>
      <c r="B40" s="227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</row>
    <row r="41" spans="1:19" ht="14.25">
      <c r="A41" s="69"/>
      <c r="B41" s="227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</row>
    <row r="42" spans="1:19" ht="14.25">
      <c r="A42" s="69"/>
      <c r="B42" s="227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</row>
    <row r="43" spans="1:19" ht="14.25">
      <c r="A43" s="69"/>
      <c r="B43" s="227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</row>
    <row r="44" spans="1:19" ht="14.25">
      <c r="A44" s="69"/>
      <c r="B44" s="227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</row>
    <row r="45" spans="1:19" ht="14.25">
      <c r="A45" s="69"/>
      <c r="B45" s="227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</row>
    <row r="46" spans="1:19" ht="14.25">
      <c r="A46" s="69"/>
      <c r="B46" s="227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</row>
    <row r="47" spans="1:19" ht="14.25">
      <c r="A47" s="69"/>
      <c r="B47" s="227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</row>
    <row r="48" spans="1:19" ht="14.25">
      <c r="A48" s="69"/>
      <c r="B48" s="227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</row>
    <row r="49" spans="1:19" ht="14.25">
      <c r="A49" s="69"/>
      <c r="B49" s="227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</row>
    <row r="50" spans="1:19" ht="14.25">
      <c r="A50" s="69"/>
      <c r="B50" s="227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</row>
    <row r="51" spans="1:19" ht="14.25">
      <c r="A51" s="69"/>
      <c r="B51" s="227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</row>
    <row r="52" spans="1:19" ht="14.25">
      <c r="A52" s="69"/>
      <c r="B52" s="227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</row>
    <row r="53" spans="1:19" ht="14.25">
      <c r="A53" s="69"/>
      <c r="B53" s="227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</row>
    <row r="54" spans="1:19" ht="14.25">
      <c r="A54" s="69"/>
      <c r="B54" s="227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</row>
    <row r="55" spans="1:19" ht="14.25">
      <c r="A55" s="69"/>
      <c r="B55" s="227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</row>
    <row r="56" spans="1:19" ht="14.25">
      <c r="A56" s="69"/>
      <c r="B56" s="227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</row>
    <row r="57" spans="1:19" ht="14.25">
      <c r="A57" s="69"/>
      <c r="B57" s="227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</row>
    <row r="58" spans="1:19" ht="14.25">
      <c r="A58" s="69"/>
      <c r="B58" s="227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227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227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227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227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227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227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227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227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227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227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227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227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227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227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227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227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227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227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227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227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227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227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227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227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227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227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227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227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227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227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227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227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227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227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227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227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227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227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227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227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227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227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227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227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227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227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227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227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22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227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227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227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227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227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227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227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227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227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227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227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227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227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227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227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227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227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227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227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227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227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227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227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227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227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227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227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227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227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227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227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227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227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227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227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227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227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227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227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227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227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227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22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22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22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22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227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227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227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22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22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22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22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22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22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22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227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227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22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227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227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227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227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227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227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227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227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227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227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227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227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227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227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227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227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227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227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227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227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227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227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227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227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227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227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227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227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227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227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227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227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227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227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227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227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227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227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227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227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227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227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227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227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227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227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227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227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227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227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227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227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227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227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227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227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227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227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227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227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227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227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227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227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227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227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227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227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227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227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227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227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227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227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227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227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227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227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227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227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227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227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227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227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227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227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227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227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227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227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227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227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227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227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227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227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227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227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227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227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227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227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227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227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227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227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227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227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227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227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227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227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227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227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227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227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227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227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227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227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227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227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227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227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227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227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227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227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227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227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227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227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227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227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227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227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227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227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227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227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227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227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227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227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227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227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227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227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227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227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227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227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227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227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227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227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227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227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227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227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227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227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227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227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227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227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227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227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227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227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227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227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227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227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227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227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227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227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227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227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227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227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227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227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227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227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227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227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227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227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227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227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227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227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227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227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227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227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227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227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227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227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227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227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227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227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227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227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227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227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227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227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227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227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227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227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227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227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227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227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227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227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227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227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227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227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227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227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227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227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227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227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227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227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227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227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227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227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227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227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227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227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227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227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227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227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227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227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227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227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227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227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227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227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227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227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227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227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227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227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227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227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227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227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227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227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227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227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227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227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227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227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227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227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227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227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227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227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227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227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227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227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227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227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227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227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227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227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227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227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227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227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227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227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227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227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227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227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227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227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227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227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227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227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227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227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227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227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227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227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227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227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227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227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227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227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227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227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227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227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227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227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227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227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227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227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227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227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227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227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227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227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227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227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227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227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227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227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227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227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227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227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227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227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227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227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227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227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227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227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227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227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227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227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227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227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227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227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227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227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227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227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227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227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227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227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227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227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227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227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227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227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227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227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227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227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227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227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227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227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227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227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227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227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227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227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227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227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227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227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227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227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227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227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227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227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227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227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227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227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227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227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227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227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227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227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227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227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227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227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227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227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227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227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227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227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227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227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227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227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227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227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227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227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227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227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227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227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227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227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227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227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227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227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227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227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227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227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227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227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227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227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227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227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227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227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227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227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227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227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227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227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227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227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227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227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227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227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227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227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227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227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227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227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227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227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227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227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227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227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227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227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227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227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227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227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227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227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227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227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227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227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227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227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227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227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227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227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227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227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227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227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227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227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227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227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227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227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227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227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227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227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227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227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227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227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227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227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227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227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227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227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227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227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227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227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227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227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227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227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227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227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227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227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227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227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227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227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227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227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227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227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227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227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227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227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227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227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227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227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227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227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227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227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227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227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227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227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227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227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227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227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227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227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227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227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227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227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227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227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227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227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227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227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227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227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227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227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227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227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227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227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227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227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227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227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227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227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227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227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227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227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227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227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227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227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227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227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227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227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227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227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227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227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227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227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227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227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227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227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227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227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227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227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227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227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227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227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227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227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227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227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227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227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227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227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227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227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227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227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227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227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227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227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227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227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227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227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227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227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227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227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227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227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227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227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227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227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227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227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227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227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227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227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227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227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227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227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227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227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227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227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227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227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227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227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227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227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227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227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227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227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227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227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227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227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227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227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227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227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227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227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227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227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227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227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227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227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227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227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227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227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227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227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227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227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227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227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227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227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227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227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227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227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227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227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227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227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227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227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227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227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227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227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227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227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227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227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227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227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227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227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227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227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227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227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227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227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227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227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227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227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227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227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227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227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227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227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227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227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227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227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227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227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227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227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227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227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227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227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227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227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227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227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227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227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227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227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227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227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227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227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227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227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227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227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227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227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227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227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227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227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227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227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227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227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227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227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227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227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227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227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227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227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227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227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227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227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227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227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227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227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227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227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227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227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227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227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227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227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227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227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227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227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227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227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227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227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227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227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227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227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227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227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227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227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227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227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227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227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1:19" ht="14.25">
      <c r="A977" s="69"/>
      <c r="B977" s="227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</row>
    <row r="978" spans="1:19" ht="14.25">
      <c r="A978" s="69"/>
      <c r="B978" s="227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</row>
    <row r="979" spans="1:19" ht="14.25">
      <c r="A979" s="69"/>
      <c r="B979" s="227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</row>
    <row r="980" spans="1:19" ht="14.25">
      <c r="A980" s="69"/>
      <c r="B980" s="227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</row>
    <row r="981" spans="1:19" ht="14.25">
      <c r="A981" s="69"/>
      <c r="B981" s="227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</row>
    <row r="982" spans="1:19" ht="14.25">
      <c r="A982" s="69"/>
      <c r="B982" s="227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</row>
    <row r="983" spans="1:19" ht="14.25">
      <c r="A983" s="69"/>
      <c r="B983" s="227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</row>
    <row r="984" spans="1:19" ht="14.25">
      <c r="A984" s="69"/>
      <c r="B984" s="227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</row>
    <row r="985" spans="1:19" ht="14.25">
      <c r="A985" s="69"/>
      <c r="B985" s="227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</row>
    <row r="986" spans="1:19" ht="14.25">
      <c r="A986" s="69"/>
      <c r="B986" s="227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</row>
    <row r="987" spans="1:19" ht="14.25">
      <c r="A987" s="69"/>
      <c r="B987" s="227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</row>
    <row r="988" spans="1:19" ht="14.25">
      <c r="A988" s="69"/>
      <c r="B988" s="227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</row>
    <row r="989" spans="1:19" ht="14.25">
      <c r="A989" s="69"/>
      <c r="B989" s="227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</row>
    <row r="990" spans="1:19" ht="14.25">
      <c r="A990" s="69"/>
      <c r="B990" s="227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</row>
    <row r="991" spans="1:19" ht="14.25">
      <c r="A991" s="69"/>
      <c r="B991" s="227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</row>
    <row r="992" spans="1:19" ht="14.25">
      <c r="A992" s="69"/>
      <c r="B992" s="227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</row>
    <row r="993" spans="1:19" ht="14.25">
      <c r="A993" s="69"/>
      <c r="B993" s="227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</row>
    <row r="994" spans="1:19" ht="14.25">
      <c r="A994" s="69"/>
      <c r="B994" s="227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</row>
    <row r="995" spans="1:19" ht="14.25">
      <c r="A995" s="69"/>
      <c r="B995" s="227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</row>
    <row r="996" spans="1:19" ht="14.25">
      <c r="A996" s="69"/>
      <c r="B996" s="227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</row>
    <row r="997" spans="1:19" ht="14.25">
      <c r="A997" s="69"/>
      <c r="B997" s="227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</row>
    <row r="998" spans="1:19" ht="14.25">
      <c r="B998" s="161"/>
      <c r="P998" s="69"/>
      <c r="Q998" s="69"/>
      <c r="R998" s="69"/>
      <c r="S998" s="69"/>
    </row>
    <row r="999" spans="1:19" ht="14.25">
      <c r="B999" s="161"/>
      <c r="P999" s="69"/>
      <c r="Q999" s="69"/>
      <c r="R999" s="69"/>
      <c r="S999" s="69"/>
    </row>
    <row r="1000" spans="1:19" ht="14.25">
      <c r="B1000" s="161"/>
      <c r="P1000" s="69"/>
      <c r="Q1000" s="69"/>
      <c r="R1000" s="69"/>
      <c r="S1000" s="69"/>
    </row>
    <row r="1001" spans="1:19" ht="14.25">
      <c r="B1001" s="161"/>
      <c r="P1001" s="69"/>
      <c r="Q1001" s="69"/>
      <c r="R1001" s="69"/>
      <c r="S1001" s="69"/>
    </row>
    <row r="1002" spans="1:19" ht="12.75">
      <c r="B1002" s="161"/>
    </row>
    <row r="1003" spans="1:19" ht="12.75">
      <c r="B1003" s="161"/>
    </row>
    <row r="1004" spans="1:19" ht="12.75">
      <c r="B1004" s="161"/>
    </row>
  </sheetData>
  <autoFilter ref="Q1:Q1004" xr:uid="{00000000-0009-0000-0000-000008000000}"/>
  <mergeCells count="15">
    <mergeCell ref="M3:M4"/>
    <mergeCell ref="O3:O4"/>
    <mergeCell ref="Q3:Q4"/>
    <mergeCell ref="R3:R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2">
    <dataValidation type="list" allowBlank="1" showErrorMessage="1" sqref="P5:P39" xr:uid="{00000000-0002-0000-0800-000000000000}">
      <formula1>"whats app,email,LGP,email+Whats app"</formula1>
    </dataValidation>
    <dataValidation type="list" allowBlank="1" showErrorMessage="1" sqref="Q5:Q39" xr:uid="{00000000-0002-0000-0800-000001000000}">
      <formula1>"PAID,Pending,partly paid"</formula1>
    </dataValidation>
  </dataValidations>
  <hyperlinks>
    <hyperlink ref="E21" r:id="rId1" xr:uid="{00000000-0004-0000-0800-000000000000}"/>
    <hyperlink ref="E27" r:id="rId2" xr:uid="{00000000-0004-0000-0800-000001000000}"/>
  </hyperlinks>
  <printOptions horizontalCentered="1" gridLines="1"/>
  <pageMargins left="0.7" right="0.7" top="0.75" bottom="0.75" header="0" footer="0"/>
  <pageSetup paperSize="9" scale="32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Z983"/>
  <sheetViews>
    <sheetView topLeftCell="A11" zoomScale="70" zoomScaleNormal="70" workbookViewId="0">
      <pane xSplit="5" topLeftCell="F1" activePane="topRight" state="frozen"/>
      <selection pane="topRight" activeCell="O47" sqref="O47"/>
    </sheetView>
  </sheetViews>
  <sheetFormatPr defaultColWidth="12.5703125" defaultRowHeight="15.75" customHeight="1"/>
  <cols>
    <col min="1" max="1" width="10" customWidth="1"/>
    <col min="3" max="3" width="12.5703125" hidden="1"/>
    <col min="4" max="4" width="33.5703125" customWidth="1"/>
    <col min="5" max="5" width="49.5703125" customWidth="1"/>
    <col min="6" max="6" width="17.7109375" customWidth="1"/>
    <col min="7" max="7" width="16.5703125" customWidth="1"/>
    <col min="8" max="8" width="10.28515625" customWidth="1"/>
    <col min="9" max="11" width="12.7109375" customWidth="1"/>
    <col min="12" max="13" width="14.85546875" customWidth="1"/>
    <col min="14" max="14" width="12.7109375" customWidth="1"/>
    <col min="15" max="15" width="14.85546875" customWidth="1"/>
    <col min="16" max="17" width="23" customWidth="1"/>
    <col min="18" max="18" width="40.140625" customWidth="1"/>
    <col min="19" max="19" width="41.140625" customWidth="1"/>
  </cols>
  <sheetData>
    <row r="1" spans="1:26" ht="45.75">
      <c r="A1" s="1012" t="s">
        <v>280</v>
      </c>
      <c r="B1" s="993"/>
      <c r="C1" s="993"/>
      <c r="D1" s="993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26" ht="32.25">
      <c r="A2" s="1025" t="s">
        <v>120</v>
      </c>
      <c r="B2" s="1026"/>
      <c r="C2" s="72"/>
      <c r="D2" s="72"/>
      <c r="E2" s="72"/>
      <c r="F2" s="72"/>
      <c r="G2" s="72">
        <f>339+284.83+152.88</f>
        <v>776.70999999999992</v>
      </c>
      <c r="H2" s="72"/>
      <c r="I2" s="72"/>
      <c r="J2" s="72"/>
      <c r="K2" s="72"/>
      <c r="L2" s="72"/>
      <c r="M2" s="72"/>
      <c r="N2" s="72"/>
      <c r="O2" s="72"/>
      <c r="P2" s="72"/>
      <c r="Q2" s="72"/>
      <c r="R2" s="69"/>
      <c r="S2" s="69"/>
    </row>
    <row r="3" spans="1:26">
      <c r="A3" s="1030" t="s">
        <v>1</v>
      </c>
      <c r="B3" s="1032" t="s">
        <v>76</v>
      </c>
      <c r="C3" s="1032" t="s">
        <v>121</v>
      </c>
      <c r="D3" s="1032" t="s">
        <v>77</v>
      </c>
      <c r="E3" s="1032" t="s">
        <v>78</v>
      </c>
      <c r="F3" s="1027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24"/>
      <c r="Q3" s="1033" t="s">
        <v>212</v>
      </c>
      <c r="R3" s="1034" t="s">
        <v>213</v>
      </c>
      <c r="S3" s="69"/>
    </row>
    <row r="4" spans="1:26">
      <c r="A4" s="1031"/>
      <c r="B4" s="1022"/>
      <c r="C4" s="1022"/>
      <c r="D4" s="1022"/>
      <c r="E4" s="1022"/>
      <c r="F4" s="761" t="s">
        <v>88</v>
      </c>
      <c r="G4" s="761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24" t="s">
        <v>214</v>
      </c>
      <c r="Q4" s="1026"/>
      <c r="R4" s="1035"/>
      <c r="S4" s="69"/>
    </row>
    <row r="5" spans="1:26" ht="23.25">
      <c r="A5" s="82"/>
      <c r="B5" s="699" t="s">
        <v>179</v>
      </c>
      <c r="C5" s="140"/>
      <c r="D5" s="79" t="s">
        <v>180</v>
      </c>
      <c r="E5" s="79" t="s">
        <v>181</v>
      </c>
      <c r="F5" s="80">
        <v>45597</v>
      </c>
      <c r="G5" s="80">
        <v>45627</v>
      </c>
      <c r="H5" s="81">
        <f t="shared" ref="H5:H6" si="0">DATEDIF(F5,G5,"d")</f>
        <v>30</v>
      </c>
      <c r="I5" s="128"/>
      <c r="J5" s="129">
        <f t="shared" ref="J5:J57" si="1">89*I5</f>
        <v>0</v>
      </c>
      <c r="K5" s="140"/>
      <c r="L5" s="131">
        <f t="shared" ref="L5:L57" si="2">8*K5</f>
        <v>0</v>
      </c>
      <c r="M5" s="132">
        <f t="shared" ref="M5:M57" si="3">J5+L5</f>
        <v>0</v>
      </c>
      <c r="N5" s="132">
        <f t="shared" ref="N5:N57" si="4">M5*7%</f>
        <v>0</v>
      </c>
      <c r="O5" s="772">
        <f t="shared" ref="O5:O57" si="5">M5+N5</f>
        <v>0</v>
      </c>
      <c r="P5" s="81"/>
      <c r="Q5" s="157"/>
      <c r="R5" s="163"/>
    </row>
    <row r="6" spans="1:26" ht="23.25">
      <c r="A6" s="82"/>
      <c r="B6" s="699" t="s">
        <v>182</v>
      </c>
      <c r="C6" s="140"/>
      <c r="D6" s="79" t="s">
        <v>180</v>
      </c>
      <c r="E6" s="79" t="s">
        <v>181</v>
      </c>
      <c r="F6" s="80">
        <v>45597</v>
      </c>
      <c r="G6" s="80">
        <v>45627</v>
      </c>
      <c r="H6" s="81">
        <f t="shared" si="0"/>
        <v>30</v>
      </c>
      <c r="I6" s="128"/>
      <c r="J6" s="129">
        <f t="shared" si="1"/>
        <v>0</v>
      </c>
      <c r="K6" s="140"/>
      <c r="L6" s="131">
        <f t="shared" si="2"/>
        <v>0</v>
      </c>
      <c r="M6" s="132">
        <f t="shared" si="3"/>
        <v>0</v>
      </c>
      <c r="N6" s="132">
        <f t="shared" si="4"/>
        <v>0</v>
      </c>
      <c r="O6" s="772">
        <f t="shared" si="5"/>
        <v>0</v>
      </c>
      <c r="P6" s="81"/>
      <c r="Q6" s="157"/>
      <c r="R6" s="163"/>
    </row>
    <row r="7" spans="1:26" ht="27">
      <c r="A7" s="82">
        <v>1</v>
      </c>
      <c r="B7" s="699" t="s">
        <v>183</v>
      </c>
      <c r="C7" s="140"/>
      <c r="D7" s="79" t="s">
        <v>184</v>
      </c>
      <c r="E7" s="79" t="s">
        <v>181</v>
      </c>
      <c r="F7" s="80">
        <v>45597</v>
      </c>
      <c r="G7" s="80">
        <v>45627</v>
      </c>
      <c r="H7" s="81">
        <v>30</v>
      </c>
      <c r="I7" s="141">
        <v>9</v>
      </c>
      <c r="J7" s="142">
        <f t="shared" si="1"/>
        <v>801</v>
      </c>
      <c r="K7" s="130">
        <v>228.45</v>
      </c>
      <c r="L7" s="131">
        <f t="shared" si="2"/>
        <v>1827.6</v>
      </c>
      <c r="M7" s="132">
        <f t="shared" si="3"/>
        <v>2628.6</v>
      </c>
      <c r="N7" s="132">
        <f t="shared" si="4"/>
        <v>184.00200000000001</v>
      </c>
      <c r="O7" s="772">
        <f t="shared" si="5"/>
        <v>2812.6019999999999</v>
      </c>
      <c r="P7" s="81"/>
      <c r="Q7" s="157"/>
      <c r="R7" s="163"/>
    </row>
    <row r="8" spans="1:26" ht="27">
      <c r="A8" s="82">
        <v>2</v>
      </c>
      <c r="B8" s="76" t="s">
        <v>8</v>
      </c>
      <c r="C8" s="140" t="s">
        <v>126</v>
      </c>
      <c r="D8" s="79" t="s">
        <v>105</v>
      </c>
      <c r="E8" s="79" t="s">
        <v>106</v>
      </c>
      <c r="F8" s="80">
        <v>45597</v>
      </c>
      <c r="G8" s="80">
        <v>45627</v>
      </c>
      <c r="H8" s="81">
        <f>DATEDIF(F8,G8,"d")</f>
        <v>30</v>
      </c>
      <c r="I8" s="141">
        <v>0.2</v>
      </c>
      <c r="J8" s="142">
        <f t="shared" si="1"/>
        <v>17.8</v>
      </c>
      <c r="K8" s="130">
        <v>16.09</v>
      </c>
      <c r="L8" s="131">
        <f t="shared" si="2"/>
        <v>128.72</v>
      </c>
      <c r="M8" s="132">
        <f t="shared" si="3"/>
        <v>146.52000000000001</v>
      </c>
      <c r="N8" s="132">
        <f t="shared" si="4"/>
        <v>10.256400000000001</v>
      </c>
      <c r="O8" s="772">
        <f t="shared" si="5"/>
        <v>156.77640000000002</v>
      </c>
      <c r="P8" s="81" t="s">
        <v>218</v>
      </c>
      <c r="Q8" s="157" t="s">
        <v>216</v>
      </c>
      <c r="R8" s="175">
        <v>6693051</v>
      </c>
      <c r="S8" s="69" t="s">
        <v>281</v>
      </c>
    </row>
    <row r="9" spans="1:26" ht="27">
      <c r="A9" s="82">
        <v>3</v>
      </c>
      <c r="B9" s="76" t="s">
        <v>129</v>
      </c>
      <c r="C9" s="140" t="s">
        <v>130</v>
      </c>
      <c r="D9" s="791" t="s">
        <v>131</v>
      </c>
      <c r="E9" s="792" t="s">
        <v>265</v>
      </c>
      <c r="F9" s="80">
        <v>45597</v>
      </c>
      <c r="G9" s="80">
        <v>45627</v>
      </c>
      <c r="H9" s="81">
        <f t="shared" ref="H9:H57" si="6">DATEDIF(F9,G9,"D")</f>
        <v>30</v>
      </c>
      <c r="I9" s="141">
        <v>8.6</v>
      </c>
      <c r="J9" s="142">
        <f t="shared" si="1"/>
        <v>765.4</v>
      </c>
      <c r="K9" s="130">
        <v>105.28</v>
      </c>
      <c r="L9" s="131">
        <f t="shared" si="2"/>
        <v>842.24</v>
      </c>
      <c r="M9" s="132">
        <f t="shared" si="3"/>
        <v>1607.6399999999999</v>
      </c>
      <c r="N9" s="132">
        <f t="shared" si="4"/>
        <v>112.5348</v>
      </c>
      <c r="O9" s="772">
        <f t="shared" si="5"/>
        <v>1720.1747999999998</v>
      </c>
      <c r="P9" s="81" t="s">
        <v>218</v>
      </c>
      <c r="Q9" s="157" t="s">
        <v>216</v>
      </c>
      <c r="R9" s="814" t="s">
        <v>282</v>
      </c>
      <c r="S9" s="735" t="s">
        <v>283</v>
      </c>
      <c r="T9" s="214" t="s">
        <v>284</v>
      </c>
    </row>
    <row r="10" spans="1:26" ht="27">
      <c r="A10" s="82">
        <v>4</v>
      </c>
      <c r="B10" s="76" t="s">
        <v>221</v>
      </c>
      <c r="C10" s="140"/>
      <c r="D10" s="79" t="s">
        <v>222</v>
      </c>
      <c r="E10" s="79" t="s">
        <v>223</v>
      </c>
      <c r="F10" s="80">
        <v>45597</v>
      </c>
      <c r="G10" s="80">
        <v>45627</v>
      </c>
      <c r="H10" s="81">
        <f t="shared" si="6"/>
        <v>30</v>
      </c>
      <c r="I10" s="141">
        <v>3.1</v>
      </c>
      <c r="J10" s="142">
        <f t="shared" si="1"/>
        <v>275.90000000000003</v>
      </c>
      <c r="K10" s="130">
        <v>54.22</v>
      </c>
      <c r="L10" s="131">
        <f t="shared" si="2"/>
        <v>433.76</v>
      </c>
      <c r="M10" s="132">
        <f t="shared" si="3"/>
        <v>709.66000000000008</v>
      </c>
      <c r="N10" s="132">
        <f t="shared" si="4"/>
        <v>49.676200000000009</v>
      </c>
      <c r="O10" s="772">
        <f t="shared" si="5"/>
        <v>759.33620000000008</v>
      </c>
      <c r="P10" s="81" t="s">
        <v>267</v>
      </c>
      <c r="Q10" s="157" t="s">
        <v>216</v>
      </c>
      <c r="R10" s="175">
        <v>45638</v>
      </c>
      <c r="S10" s="733" t="s">
        <v>285</v>
      </c>
      <c r="T10" s="69" t="s">
        <v>286</v>
      </c>
    </row>
    <row r="11" spans="1:26" ht="27">
      <c r="A11" s="82">
        <v>5</v>
      </c>
      <c r="B11" s="76" t="s">
        <v>14</v>
      </c>
      <c r="C11" s="140" t="s">
        <v>130</v>
      </c>
      <c r="D11" s="79" t="s">
        <v>224</v>
      </c>
      <c r="E11" s="79" t="s">
        <v>287</v>
      </c>
      <c r="F11" s="80">
        <v>45597</v>
      </c>
      <c r="G11" s="80">
        <v>45627</v>
      </c>
      <c r="H11" s="81">
        <f t="shared" si="6"/>
        <v>30</v>
      </c>
      <c r="I11" s="141">
        <v>2.4</v>
      </c>
      <c r="J11" s="142">
        <f t="shared" si="1"/>
        <v>213.6</v>
      </c>
      <c r="K11" s="130">
        <v>59.17</v>
      </c>
      <c r="L11" s="131">
        <f t="shared" si="2"/>
        <v>473.36</v>
      </c>
      <c r="M11" s="132">
        <f t="shared" si="3"/>
        <v>686.96</v>
      </c>
      <c r="N11" s="132">
        <f t="shared" si="4"/>
        <v>48.08720000000001</v>
      </c>
      <c r="O11" s="772">
        <f t="shared" si="5"/>
        <v>735.04720000000009</v>
      </c>
      <c r="P11" s="81" t="s">
        <v>218</v>
      </c>
      <c r="Q11" s="157" t="s">
        <v>216</v>
      </c>
      <c r="R11" s="175">
        <v>45638</v>
      </c>
      <c r="S11" s="735" t="s">
        <v>288</v>
      </c>
      <c r="T11" s="69" t="s">
        <v>286</v>
      </c>
    </row>
    <row r="12" spans="1:26" ht="27">
      <c r="A12" s="793">
        <v>6</v>
      </c>
      <c r="B12" s="115" t="s">
        <v>228</v>
      </c>
      <c r="C12" s="794"/>
      <c r="D12" s="795" t="s">
        <v>229</v>
      </c>
      <c r="E12" s="796" t="s">
        <v>230</v>
      </c>
      <c r="F12" s="114">
        <v>45597</v>
      </c>
      <c r="G12" s="114">
        <v>45627</v>
      </c>
      <c r="H12" s="115">
        <f t="shared" si="6"/>
        <v>30</v>
      </c>
      <c r="I12" s="148">
        <v>0</v>
      </c>
      <c r="J12" s="149">
        <f t="shared" si="1"/>
        <v>0</v>
      </c>
      <c r="K12" s="148">
        <v>17.86</v>
      </c>
      <c r="L12" s="150">
        <f t="shared" si="2"/>
        <v>142.88</v>
      </c>
      <c r="M12" s="150">
        <f t="shared" si="3"/>
        <v>142.88</v>
      </c>
      <c r="N12" s="150">
        <f t="shared" si="4"/>
        <v>10.0016</v>
      </c>
      <c r="O12" s="809">
        <f t="shared" si="5"/>
        <v>152.88159999999999</v>
      </c>
      <c r="P12" s="115"/>
      <c r="Q12" s="187" t="s">
        <v>216</v>
      </c>
      <c r="R12" s="815" t="s">
        <v>289</v>
      </c>
      <c r="S12" s="816"/>
      <c r="T12" s="817"/>
      <c r="U12" s="817"/>
      <c r="V12" s="817"/>
      <c r="W12" s="817"/>
      <c r="X12" s="817"/>
      <c r="Y12" s="817"/>
      <c r="Z12" s="817"/>
    </row>
    <row r="13" spans="1:26" ht="27">
      <c r="A13" s="82">
        <v>7</v>
      </c>
      <c r="B13" s="76" t="s">
        <v>186</v>
      </c>
      <c r="C13" s="140" t="s">
        <v>130</v>
      </c>
      <c r="D13" s="710" t="s">
        <v>187</v>
      </c>
      <c r="E13" s="99" t="s">
        <v>269</v>
      </c>
      <c r="F13" s="80">
        <v>45597</v>
      </c>
      <c r="G13" s="80">
        <v>45627</v>
      </c>
      <c r="H13" s="81">
        <f t="shared" si="6"/>
        <v>30</v>
      </c>
      <c r="I13" s="141">
        <v>1.1000000000000001</v>
      </c>
      <c r="J13" s="142">
        <f t="shared" si="1"/>
        <v>97.9</v>
      </c>
      <c r="K13" s="130">
        <v>54.77</v>
      </c>
      <c r="L13" s="131">
        <f t="shared" si="2"/>
        <v>438.16</v>
      </c>
      <c r="M13" s="132">
        <f t="shared" si="3"/>
        <v>536.06000000000006</v>
      </c>
      <c r="N13" s="132">
        <f t="shared" si="4"/>
        <v>37.524200000000008</v>
      </c>
      <c r="O13" s="772">
        <f t="shared" si="5"/>
        <v>573.58420000000001</v>
      </c>
      <c r="P13" s="81" t="s">
        <v>267</v>
      </c>
      <c r="Q13" s="157" t="s">
        <v>216</v>
      </c>
      <c r="R13" s="818">
        <v>45547</v>
      </c>
      <c r="S13" s="69"/>
    </row>
    <row r="14" spans="1:26" ht="27">
      <c r="A14" s="82">
        <v>8</v>
      </c>
      <c r="B14" s="76" t="s">
        <v>136</v>
      </c>
      <c r="C14" s="140" t="s">
        <v>137</v>
      </c>
      <c r="D14" s="78" t="s">
        <v>138</v>
      </c>
      <c r="E14" s="79" t="s">
        <v>191</v>
      </c>
      <c r="F14" s="80">
        <v>45597</v>
      </c>
      <c r="G14" s="80">
        <v>45627</v>
      </c>
      <c r="H14" s="81">
        <f t="shared" si="6"/>
        <v>30</v>
      </c>
      <c r="I14" s="141">
        <v>5.8</v>
      </c>
      <c r="J14" s="142">
        <f t="shared" si="1"/>
        <v>516.19999999999993</v>
      </c>
      <c r="K14" s="130">
        <v>98.27</v>
      </c>
      <c r="L14" s="131">
        <f t="shared" si="2"/>
        <v>786.16</v>
      </c>
      <c r="M14" s="132">
        <f t="shared" si="3"/>
        <v>1302.3599999999999</v>
      </c>
      <c r="N14" s="132">
        <f t="shared" si="4"/>
        <v>91.165199999999999</v>
      </c>
      <c r="O14" s="772">
        <f t="shared" si="5"/>
        <v>1393.5251999999998</v>
      </c>
      <c r="P14" s="81" t="s">
        <v>267</v>
      </c>
      <c r="Q14" s="157" t="s">
        <v>216</v>
      </c>
      <c r="R14" s="819">
        <v>45638</v>
      </c>
      <c r="S14" s="735" t="s">
        <v>290</v>
      </c>
      <c r="T14" s="69" t="s">
        <v>286</v>
      </c>
    </row>
    <row r="15" spans="1:26" ht="27">
      <c r="A15" s="82">
        <v>9</v>
      </c>
      <c r="B15" s="76" t="s">
        <v>140</v>
      </c>
      <c r="C15" s="140" t="s">
        <v>130</v>
      </c>
      <c r="D15" s="713" t="s">
        <v>141</v>
      </c>
      <c r="E15" s="797">
        <v>79057136469</v>
      </c>
      <c r="F15" s="80">
        <v>45597</v>
      </c>
      <c r="G15" s="80">
        <v>45627</v>
      </c>
      <c r="H15" s="81">
        <f t="shared" si="6"/>
        <v>30</v>
      </c>
      <c r="I15" s="141">
        <v>0</v>
      </c>
      <c r="J15" s="142">
        <f t="shared" si="1"/>
        <v>0</v>
      </c>
      <c r="K15" s="130">
        <v>44.15</v>
      </c>
      <c r="L15" s="131">
        <f t="shared" si="2"/>
        <v>353.2</v>
      </c>
      <c r="M15" s="132">
        <f t="shared" si="3"/>
        <v>353.2</v>
      </c>
      <c r="N15" s="132">
        <f t="shared" si="4"/>
        <v>24.724</v>
      </c>
      <c r="O15" s="772">
        <f t="shared" si="5"/>
        <v>377.92399999999998</v>
      </c>
      <c r="P15" s="81" t="s">
        <v>232</v>
      </c>
      <c r="Q15" s="157" t="s">
        <v>216</v>
      </c>
      <c r="R15" s="163" t="s">
        <v>291</v>
      </c>
      <c r="S15" s="69"/>
    </row>
    <row r="16" spans="1:26" ht="27">
      <c r="A16" s="82">
        <v>10</v>
      </c>
      <c r="B16" s="76" t="s">
        <v>171</v>
      </c>
      <c r="C16" s="140" t="s">
        <v>130</v>
      </c>
      <c r="D16" s="713" t="s">
        <v>172</v>
      </c>
      <c r="E16" s="79" t="s">
        <v>236</v>
      </c>
      <c r="F16" s="80">
        <v>45597</v>
      </c>
      <c r="G16" s="80">
        <v>45627</v>
      </c>
      <c r="H16" s="81">
        <f t="shared" si="6"/>
        <v>30</v>
      </c>
      <c r="I16" s="141">
        <v>5.6</v>
      </c>
      <c r="J16" s="142">
        <f t="shared" si="1"/>
        <v>498.4</v>
      </c>
      <c r="K16" s="134">
        <v>96.42</v>
      </c>
      <c r="L16" s="131">
        <f t="shared" si="2"/>
        <v>771.36</v>
      </c>
      <c r="M16" s="132">
        <f t="shared" si="3"/>
        <v>1269.76</v>
      </c>
      <c r="N16" s="132">
        <f t="shared" si="4"/>
        <v>88.883200000000002</v>
      </c>
      <c r="O16" s="772">
        <f t="shared" si="5"/>
        <v>1358.6432</v>
      </c>
      <c r="P16" s="81" t="s">
        <v>267</v>
      </c>
      <c r="Q16" s="157" t="s">
        <v>216</v>
      </c>
      <c r="R16" s="175">
        <v>45638</v>
      </c>
      <c r="S16" s="69" t="s">
        <v>281</v>
      </c>
    </row>
    <row r="17" spans="1:26" ht="27">
      <c r="A17" s="82">
        <v>11</v>
      </c>
      <c r="B17" s="702" t="s">
        <v>237</v>
      </c>
      <c r="C17" s="77"/>
      <c r="D17" s="78" t="s">
        <v>238</v>
      </c>
      <c r="E17" s="78" t="s">
        <v>239</v>
      </c>
      <c r="F17" s="700">
        <v>45597</v>
      </c>
      <c r="G17" s="700">
        <v>45627</v>
      </c>
      <c r="H17" s="702">
        <f t="shared" si="6"/>
        <v>30</v>
      </c>
      <c r="I17" s="136">
        <f>11.5-8.9-1.5</f>
        <v>1.0999999999999996</v>
      </c>
      <c r="J17" s="810">
        <f t="shared" si="1"/>
        <v>97.899999999999963</v>
      </c>
      <c r="K17" s="136">
        <v>69.78</v>
      </c>
      <c r="L17" s="811">
        <f t="shared" si="2"/>
        <v>558.24</v>
      </c>
      <c r="M17" s="811">
        <f t="shared" si="3"/>
        <v>656.14</v>
      </c>
      <c r="N17" s="811">
        <f t="shared" si="4"/>
        <v>45.9298</v>
      </c>
      <c r="O17" s="812">
        <f t="shared" si="5"/>
        <v>702.06979999999999</v>
      </c>
      <c r="P17" s="702" t="s">
        <v>232</v>
      </c>
      <c r="Q17" s="758" t="s">
        <v>216</v>
      </c>
      <c r="R17" s="820" t="s">
        <v>292</v>
      </c>
      <c r="S17" s="70"/>
      <c r="T17" s="158"/>
      <c r="U17" s="158"/>
      <c r="V17" s="158"/>
      <c r="W17" s="158"/>
      <c r="X17" s="158"/>
      <c r="Y17" s="158"/>
      <c r="Z17" s="158"/>
    </row>
    <row r="18" spans="1:26" ht="27">
      <c r="A18" s="793">
        <v>12</v>
      </c>
      <c r="B18" s="115" t="s">
        <v>20</v>
      </c>
      <c r="C18" s="794"/>
      <c r="D18" s="113" t="s">
        <v>143</v>
      </c>
      <c r="E18" s="113" t="s">
        <v>193</v>
      </c>
      <c r="F18" s="114">
        <v>45597</v>
      </c>
      <c r="G18" s="114">
        <v>45627</v>
      </c>
      <c r="H18" s="115">
        <f t="shared" si="6"/>
        <v>30</v>
      </c>
      <c r="I18" s="148">
        <v>0.1</v>
      </c>
      <c r="J18" s="149">
        <f t="shared" si="1"/>
        <v>8.9</v>
      </c>
      <c r="K18" s="148">
        <v>96.4</v>
      </c>
      <c r="L18" s="150">
        <f t="shared" si="2"/>
        <v>771.2</v>
      </c>
      <c r="M18" s="150">
        <f t="shared" si="3"/>
        <v>780.1</v>
      </c>
      <c r="N18" s="150">
        <f t="shared" si="4"/>
        <v>54.607000000000006</v>
      </c>
      <c r="O18" s="809">
        <f t="shared" si="5"/>
        <v>834.70699999999999</v>
      </c>
      <c r="P18" s="115" t="s">
        <v>232</v>
      </c>
      <c r="Q18" s="187" t="s">
        <v>293</v>
      </c>
      <c r="R18" s="188" t="s">
        <v>294</v>
      </c>
      <c r="S18" s="816"/>
      <c r="T18" s="817"/>
      <c r="U18" s="817"/>
      <c r="V18" s="817"/>
      <c r="W18" s="817"/>
      <c r="X18" s="817"/>
      <c r="Y18" s="817"/>
      <c r="Z18" s="817"/>
    </row>
    <row r="19" spans="1:26" ht="27">
      <c r="A19" s="82">
        <v>13</v>
      </c>
      <c r="B19" s="135" t="s">
        <v>23</v>
      </c>
      <c r="C19" s="140" t="s">
        <v>130</v>
      </c>
      <c r="D19" s="79" t="s">
        <v>111</v>
      </c>
      <c r="E19" s="79" t="s">
        <v>146</v>
      </c>
      <c r="F19" s="80">
        <v>45597</v>
      </c>
      <c r="G19" s="80">
        <v>45627</v>
      </c>
      <c r="H19" s="81">
        <f t="shared" si="6"/>
        <v>30</v>
      </c>
      <c r="I19" s="141">
        <v>0</v>
      </c>
      <c r="J19" s="142">
        <f t="shared" si="1"/>
        <v>0</v>
      </c>
      <c r="K19" s="130">
        <v>34.130000000000003</v>
      </c>
      <c r="L19" s="131">
        <f t="shared" si="2"/>
        <v>273.04000000000002</v>
      </c>
      <c r="M19" s="132">
        <f t="shared" si="3"/>
        <v>273.04000000000002</v>
      </c>
      <c r="N19" s="132">
        <f t="shared" si="4"/>
        <v>19.112800000000004</v>
      </c>
      <c r="O19" s="772">
        <f t="shared" si="5"/>
        <v>292.15280000000001</v>
      </c>
      <c r="P19" s="81" t="s">
        <v>218</v>
      </c>
      <c r="Q19" s="157" t="s">
        <v>216</v>
      </c>
      <c r="R19" s="163" t="s">
        <v>295</v>
      </c>
      <c r="S19" s="69"/>
    </row>
    <row r="20" spans="1:26" ht="27">
      <c r="A20" s="82">
        <v>14</v>
      </c>
      <c r="B20" s="76" t="s">
        <v>32</v>
      </c>
      <c r="C20" s="140" t="s">
        <v>126</v>
      </c>
      <c r="D20" s="79" t="s">
        <v>147</v>
      </c>
      <c r="E20" s="79" t="s">
        <v>196</v>
      </c>
      <c r="F20" s="80">
        <v>45607</v>
      </c>
      <c r="G20" s="80">
        <v>45628</v>
      </c>
      <c r="H20" s="81">
        <f t="shared" si="6"/>
        <v>21</v>
      </c>
      <c r="I20" s="141">
        <v>8.9</v>
      </c>
      <c r="J20" s="142">
        <f t="shared" si="1"/>
        <v>792.1</v>
      </c>
      <c r="K20" s="136">
        <v>155.6</v>
      </c>
      <c r="L20" s="131">
        <f t="shared" si="2"/>
        <v>1244.8</v>
      </c>
      <c r="M20" s="132">
        <f t="shared" si="3"/>
        <v>2036.9</v>
      </c>
      <c r="N20" s="132">
        <f t="shared" si="4"/>
        <v>142.58300000000003</v>
      </c>
      <c r="O20" s="772">
        <f t="shared" si="5"/>
        <v>2179.4830000000002</v>
      </c>
      <c r="P20" s="81" t="s">
        <v>232</v>
      </c>
      <c r="Q20" s="157" t="s">
        <v>216</v>
      </c>
      <c r="R20" s="743">
        <v>45424</v>
      </c>
      <c r="S20" s="69">
        <f>1879-1723.4</f>
        <v>155.59999999999991</v>
      </c>
    </row>
    <row r="21" spans="1:26" ht="37.5">
      <c r="A21" s="82">
        <v>15</v>
      </c>
      <c r="B21" s="76" t="s">
        <v>197</v>
      </c>
      <c r="C21" s="140" t="s">
        <v>137</v>
      </c>
      <c r="D21" s="714" t="s">
        <v>198</v>
      </c>
      <c r="E21" s="715" t="s">
        <v>241</v>
      </c>
      <c r="F21" s="80">
        <v>45597</v>
      </c>
      <c r="G21" s="80">
        <v>45627</v>
      </c>
      <c r="H21" s="81">
        <f t="shared" si="6"/>
        <v>30</v>
      </c>
      <c r="I21" s="141">
        <v>1.7</v>
      </c>
      <c r="J21" s="142">
        <f t="shared" si="1"/>
        <v>151.29999999999998</v>
      </c>
      <c r="K21" s="130">
        <v>52.28</v>
      </c>
      <c r="L21" s="131">
        <f t="shared" si="2"/>
        <v>418.24</v>
      </c>
      <c r="M21" s="132">
        <f t="shared" si="3"/>
        <v>569.54</v>
      </c>
      <c r="N21" s="132">
        <f t="shared" si="4"/>
        <v>39.867800000000003</v>
      </c>
      <c r="O21" s="772">
        <f t="shared" si="5"/>
        <v>609.40779999999995</v>
      </c>
      <c r="P21" s="81" t="s">
        <v>267</v>
      </c>
      <c r="Q21" s="157" t="s">
        <v>216</v>
      </c>
      <c r="R21" s="175">
        <v>45638</v>
      </c>
      <c r="S21" s="69" t="s">
        <v>281</v>
      </c>
    </row>
    <row r="22" spans="1:26" ht="27">
      <c r="A22" s="82">
        <v>16</v>
      </c>
      <c r="B22" s="76" t="s">
        <v>35</v>
      </c>
      <c r="C22" s="140" t="s">
        <v>137</v>
      </c>
      <c r="D22" s="79" t="s">
        <v>36</v>
      </c>
      <c r="E22" s="716" t="s">
        <v>149</v>
      </c>
      <c r="F22" s="80">
        <v>45597</v>
      </c>
      <c r="G22" s="80">
        <v>45627</v>
      </c>
      <c r="H22" s="81">
        <f t="shared" si="6"/>
        <v>30</v>
      </c>
      <c r="I22" s="141">
        <v>8.8000000000000007</v>
      </c>
      <c r="J22" s="142">
        <f t="shared" si="1"/>
        <v>783.2</v>
      </c>
      <c r="K22" s="130">
        <v>125.35</v>
      </c>
      <c r="L22" s="131">
        <f t="shared" si="2"/>
        <v>1002.8</v>
      </c>
      <c r="M22" s="132">
        <f t="shared" si="3"/>
        <v>1786</v>
      </c>
      <c r="N22" s="132">
        <f t="shared" si="4"/>
        <v>125.02000000000001</v>
      </c>
      <c r="O22" s="772">
        <f t="shared" si="5"/>
        <v>1911.02</v>
      </c>
      <c r="P22" s="81" t="s">
        <v>267</v>
      </c>
      <c r="Q22" s="157" t="s">
        <v>216</v>
      </c>
      <c r="R22" s="175">
        <v>45455</v>
      </c>
      <c r="S22" s="69"/>
    </row>
    <row r="23" spans="1:26" ht="27">
      <c r="A23" s="82">
        <v>17</v>
      </c>
      <c r="B23" s="76" t="s">
        <v>42</v>
      </c>
      <c r="C23" s="140" t="s">
        <v>130</v>
      </c>
      <c r="D23" s="79" t="s">
        <v>174</v>
      </c>
      <c r="E23" s="79" t="s">
        <v>200</v>
      </c>
      <c r="F23" s="80">
        <v>45597</v>
      </c>
      <c r="G23" s="80">
        <v>45627</v>
      </c>
      <c r="H23" s="81">
        <f t="shared" si="6"/>
        <v>30</v>
      </c>
      <c r="I23" s="141">
        <v>0</v>
      </c>
      <c r="J23" s="142">
        <f t="shared" si="1"/>
        <v>0</v>
      </c>
      <c r="K23" s="130">
        <v>70.540000000000006</v>
      </c>
      <c r="L23" s="131">
        <f t="shared" si="2"/>
        <v>564.32000000000005</v>
      </c>
      <c r="M23" s="132">
        <f t="shared" si="3"/>
        <v>564.32000000000005</v>
      </c>
      <c r="N23" s="132">
        <f t="shared" si="4"/>
        <v>39.502400000000009</v>
      </c>
      <c r="O23" s="772">
        <f t="shared" si="5"/>
        <v>603.82240000000002</v>
      </c>
      <c r="P23" s="81" t="s">
        <v>218</v>
      </c>
      <c r="Q23" s="157" t="s">
        <v>216</v>
      </c>
      <c r="R23" s="163" t="s">
        <v>296</v>
      </c>
      <c r="S23" s="69"/>
    </row>
    <row r="24" spans="1:26" ht="27">
      <c r="A24" s="82">
        <v>18</v>
      </c>
      <c r="B24" s="76" t="s">
        <v>45</v>
      </c>
      <c r="C24" s="140" t="s">
        <v>130</v>
      </c>
      <c r="D24" s="79" t="s">
        <v>174</v>
      </c>
      <c r="E24" s="79" t="s">
        <v>200</v>
      </c>
      <c r="F24" s="80">
        <v>45597</v>
      </c>
      <c r="G24" s="80">
        <v>45627</v>
      </c>
      <c r="H24" s="81">
        <f t="shared" si="6"/>
        <v>30</v>
      </c>
      <c r="I24" s="141">
        <v>0</v>
      </c>
      <c r="J24" s="142">
        <f t="shared" si="1"/>
        <v>0</v>
      </c>
      <c r="K24" s="134">
        <v>53.3</v>
      </c>
      <c r="L24" s="131">
        <f t="shared" si="2"/>
        <v>426.4</v>
      </c>
      <c r="M24" s="132">
        <f t="shared" si="3"/>
        <v>426.4</v>
      </c>
      <c r="N24" s="132">
        <f t="shared" si="4"/>
        <v>29.848000000000003</v>
      </c>
      <c r="O24" s="772">
        <f t="shared" si="5"/>
        <v>456.24799999999999</v>
      </c>
      <c r="P24" s="81" t="s">
        <v>218</v>
      </c>
      <c r="Q24" s="157" t="s">
        <v>216</v>
      </c>
      <c r="R24" s="163" t="s">
        <v>297</v>
      </c>
      <c r="S24" s="69"/>
    </row>
    <row r="25" spans="1:26" ht="27">
      <c r="A25" s="82">
        <v>19</v>
      </c>
      <c r="B25" s="76" t="s">
        <v>47</v>
      </c>
      <c r="C25" s="140" t="s">
        <v>137</v>
      </c>
      <c r="D25" s="79" t="s">
        <v>48</v>
      </c>
      <c r="E25" s="716" t="s">
        <v>150</v>
      </c>
      <c r="F25" s="80">
        <v>45597</v>
      </c>
      <c r="G25" s="80">
        <v>45627</v>
      </c>
      <c r="H25" s="81">
        <f t="shared" si="6"/>
        <v>30</v>
      </c>
      <c r="I25" s="141">
        <v>0</v>
      </c>
      <c r="J25" s="142">
        <f t="shared" si="1"/>
        <v>0</v>
      </c>
      <c r="K25" s="134">
        <v>32.56</v>
      </c>
      <c r="L25" s="131">
        <f t="shared" si="2"/>
        <v>260.48</v>
      </c>
      <c r="M25" s="132">
        <f t="shared" si="3"/>
        <v>260.48</v>
      </c>
      <c r="N25" s="132">
        <f t="shared" si="4"/>
        <v>18.233600000000003</v>
      </c>
      <c r="O25" s="772">
        <f t="shared" si="5"/>
        <v>278.71360000000004</v>
      </c>
      <c r="P25" s="81" t="s">
        <v>267</v>
      </c>
      <c r="Q25" s="157" t="s">
        <v>216</v>
      </c>
      <c r="R25" s="743">
        <v>45547</v>
      </c>
      <c r="S25" s="193" t="s">
        <v>298</v>
      </c>
    </row>
    <row r="26" spans="1:26" ht="27">
      <c r="A26" s="82">
        <v>20</v>
      </c>
      <c r="B26" s="135" t="s">
        <v>49</v>
      </c>
      <c r="C26" s="140"/>
      <c r="D26" s="79" t="s">
        <v>50</v>
      </c>
      <c r="E26" s="89" t="s">
        <v>245</v>
      </c>
      <c r="F26" s="80">
        <v>45597</v>
      </c>
      <c r="G26" s="80">
        <v>45627</v>
      </c>
      <c r="H26" s="81">
        <f t="shared" si="6"/>
        <v>30</v>
      </c>
      <c r="I26" s="141">
        <v>0</v>
      </c>
      <c r="J26" s="142">
        <f t="shared" si="1"/>
        <v>0</v>
      </c>
      <c r="K26" s="130">
        <v>41.55</v>
      </c>
      <c r="L26" s="131">
        <f t="shared" si="2"/>
        <v>332.4</v>
      </c>
      <c r="M26" s="132">
        <f t="shared" si="3"/>
        <v>332.4</v>
      </c>
      <c r="N26" s="132">
        <f t="shared" si="4"/>
        <v>23.268000000000001</v>
      </c>
      <c r="O26" s="772">
        <f t="shared" si="5"/>
        <v>355.66800000000001</v>
      </c>
      <c r="P26" s="81" t="s">
        <v>267</v>
      </c>
      <c r="Q26" s="157"/>
      <c r="R26" s="163"/>
      <c r="S26" s="69"/>
    </row>
    <row r="27" spans="1:26" ht="27" hidden="1">
      <c r="A27" s="793">
        <v>21</v>
      </c>
      <c r="B27" s="115" t="s">
        <v>53</v>
      </c>
      <c r="C27" s="794" t="s">
        <v>130</v>
      </c>
      <c r="D27" s="113" t="s">
        <v>54</v>
      </c>
      <c r="E27" s="798" t="s">
        <v>151</v>
      </c>
      <c r="F27" s="114">
        <v>45597</v>
      </c>
      <c r="G27" s="114">
        <v>45627</v>
      </c>
      <c r="H27" s="115">
        <f t="shared" si="6"/>
        <v>30</v>
      </c>
      <c r="I27" s="148">
        <v>0</v>
      </c>
      <c r="J27" s="149">
        <f t="shared" si="1"/>
        <v>0</v>
      </c>
      <c r="K27" s="813">
        <v>54.05</v>
      </c>
      <c r="L27" s="150">
        <f t="shared" si="2"/>
        <v>432.4</v>
      </c>
      <c r="M27" s="150">
        <f t="shared" si="3"/>
        <v>432.4</v>
      </c>
      <c r="N27" s="150">
        <f t="shared" si="4"/>
        <v>30.268000000000001</v>
      </c>
      <c r="O27" s="809">
        <f t="shared" si="5"/>
        <v>462.66800000000001</v>
      </c>
      <c r="P27" s="115"/>
      <c r="Q27" s="187"/>
      <c r="R27" s="188" t="s">
        <v>299</v>
      </c>
      <c r="S27" s="816"/>
      <c r="T27" s="817"/>
      <c r="U27" s="817"/>
      <c r="V27" s="817"/>
      <c r="W27" s="817"/>
      <c r="X27" s="817"/>
      <c r="Y27" s="817"/>
      <c r="Z27" s="817"/>
    </row>
    <row r="28" spans="1:26" ht="27">
      <c r="A28" s="82">
        <v>21</v>
      </c>
      <c r="B28" s="799" t="s">
        <v>57</v>
      </c>
      <c r="C28" s="140" t="s">
        <v>154</v>
      </c>
      <c r="D28" s="79" t="s">
        <v>113</v>
      </c>
      <c r="E28" s="79" t="s">
        <v>114</v>
      </c>
      <c r="F28" s="80">
        <v>45597</v>
      </c>
      <c r="G28" s="80">
        <v>45627</v>
      </c>
      <c r="H28" s="81">
        <f t="shared" si="6"/>
        <v>30</v>
      </c>
      <c r="I28" s="141">
        <v>1.6</v>
      </c>
      <c r="J28" s="142">
        <f t="shared" si="1"/>
        <v>142.4</v>
      </c>
      <c r="K28" s="134">
        <v>47.3</v>
      </c>
      <c r="L28" s="131">
        <f t="shared" si="2"/>
        <v>378.4</v>
      </c>
      <c r="M28" s="132">
        <f t="shared" si="3"/>
        <v>520.79999999999995</v>
      </c>
      <c r="N28" s="132">
        <f t="shared" si="4"/>
        <v>36.456000000000003</v>
      </c>
      <c r="O28" s="772">
        <f t="shared" si="5"/>
        <v>557.25599999999997</v>
      </c>
      <c r="P28" s="81"/>
      <c r="Q28" s="157" t="s">
        <v>216</v>
      </c>
      <c r="R28" s="163" t="s">
        <v>247</v>
      </c>
      <c r="S28" s="69"/>
    </row>
    <row r="29" spans="1:26" ht="27" customHeight="1">
      <c r="A29" s="82">
        <v>22</v>
      </c>
      <c r="B29" s="799" t="s">
        <v>60</v>
      </c>
      <c r="C29" s="140" t="s">
        <v>130</v>
      </c>
      <c r="D29" s="79" t="s">
        <v>61</v>
      </c>
      <c r="E29" s="716" t="s">
        <v>115</v>
      </c>
      <c r="F29" s="80">
        <v>45597</v>
      </c>
      <c r="G29" s="80">
        <v>45627</v>
      </c>
      <c r="H29" s="81">
        <f t="shared" si="6"/>
        <v>30</v>
      </c>
      <c r="I29" s="141">
        <v>9.3000000000000007</v>
      </c>
      <c r="J29" s="142">
        <f t="shared" si="1"/>
        <v>827.7</v>
      </c>
      <c r="K29" s="134">
        <v>148.72999999999999</v>
      </c>
      <c r="L29" s="131">
        <f t="shared" si="2"/>
        <v>1189.8399999999999</v>
      </c>
      <c r="M29" s="132">
        <f t="shared" si="3"/>
        <v>2017.54</v>
      </c>
      <c r="N29" s="132">
        <f t="shared" si="4"/>
        <v>141.2278</v>
      </c>
      <c r="O29" s="772">
        <f t="shared" si="5"/>
        <v>2158.7678000000001</v>
      </c>
      <c r="P29" s="81"/>
      <c r="Q29" s="157" t="s">
        <v>216</v>
      </c>
      <c r="R29" s="163" t="s">
        <v>248</v>
      </c>
      <c r="S29" s="69"/>
    </row>
    <row r="30" spans="1:26" ht="27" hidden="1">
      <c r="A30" s="82">
        <v>23</v>
      </c>
      <c r="B30" s="800" t="s">
        <v>63</v>
      </c>
      <c r="C30" s="140" t="s">
        <v>156</v>
      </c>
      <c r="D30" s="79" t="s">
        <v>64</v>
      </c>
      <c r="E30" s="79" t="s">
        <v>116</v>
      </c>
      <c r="F30" s="80">
        <v>45597</v>
      </c>
      <c r="G30" s="80">
        <v>45627</v>
      </c>
      <c r="H30" s="81">
        <f t="shared" si="6"/>
        <v>30</v>
      </c>
      <c r="I30" s="141">
        <v>2.2999999999999998</v>
      </c>
      <c r="J30" s="142">
        <f t="shared" si="1"/>
        <v>204.7</v>
      </c>
      <c r="K30" s="130">
        <v>1060.47</v>
      </c>
      <c r="L30" s="131">
        <f t="shared" si="2"/>
        <v>8483.76</v>
      </c>
      <c r="M30" s="132">
        <f t="shared" si="3"/>
        <v>8688.4600000000009</v>
      </c>
      <c r="N30" s="132">
        <f t="shared" si="4"/>
        <v>608.19220000000007</v>
      </c>
      <c r="O30" s="772">
        <f t="shared" si="5"/>
        <v>9296.6522000000004</v>
      </c>
      <c r="P30" s="81"/>
      <c r="Q30" s="157"/>
      <c r="R30" s="186" t="s">
        <v>249</v>
      </c>
      <c r="S30" s="69"/>
    </row>
    <row r="31" spans="1:26" ht="27">
      <c r="A31" s="82">
        <v>24</v>
      </c>
      <c r="B31" s="801" t="s">
        <v>300</v>
      </c>
      <c r="C31" s="69"/>
      <c r="D31" s="99" t="s">
        <v>301</v>
      </c>
      <c r="E31" s="95" t="s">
        <v>302</v>
      </c>
      <c r="F31" s="80">
        <v>45622</v>
      </c>
      <c r="G31" s="80">
        <v>45627</v>
      </c>
      <c r="H31" s="81">
        <f t="shared" si="6"/>
        <v>5</v>
      </c>
      <c r="I31" s="141">
        <v>0.1</v>
      </c>
      <c r="J31" s="142">
        <f t="shared" si="1"/>
        <v>8.9</v>
      </c>
      <c r="K31" s="130">
        <v>2.8</v>
      </c>
      <c r="L31" s="131">
        <f t="shared" si="2"/>
        <v>22.4</v>
      </c>
      <c r="M31" s="132">
        <f t="shared" si="3"/>
        <v>31.299999999999997</v>
      </c>
      <c r="N31" s="132">
        <f t="shared" si="4"/>
        <v>2.1909999999999998</v>
      </c>
      <c r="O31" s="772">
        <f t="shared" si="5"/>
        <v>33.491</v>
      </c>
      <c r="P31" s="81" t="s">
        <v>267</v>
      </c>
      <c r="Q31" s="157"/>
      <c r="R31" s="163"/>
      <c r="S31" s="69"/>
    </row>
    <row r="32" spans="1:26" ht="27">
      <c r="A32" s="802">
        <v>25</v>
      </c>
      <c r="B32" s="87" t="s">
        <v>303</v>
      </c>
      <c r="C32" s="69"/>
      <c r="D32" s="79" t="s">
        <v>304</v>
      </c>
      <c r="E32" s="88" t="s">
        <v>305</v>
      </c>
      <c r="F32" s="80">
        <v>45603</v>
      </c>
      <c r="G32" s="80">
        <v>45627</v>
      </c>
      <c r="H32" s="81">
        <f t="shared" si="6"/>
        <v>24</v>
      </c>
      <c r="I32" s="141">
        <v>0.1</v>
      </c>
      <c r="J32" s="142">
        <f t="shared" si="1"/>
        <v>8.9</v>
      </c>
      <c r="K32" s="130">
        <v>40.729999999999997</v>
      </c>
      <c r="L32" s="131">
        <f t="shared" si="2"/>
        <v>325.83999999999997</v>
      </c>
      <c r="M32" s="132">
        <f t="shared" si="3"/>
        <v>334.73999999999995</v>
      </c>
      <c r="N32" s="132">
        <f t="shared" si="4"/>
        <v>23.431799999999999</v>
      </c>
      <c r="O32" s="772">
        <f t="shared" si="5"/>
        <v>358.17179999999996</v>
      </c>
      <c r="P32" s="81" t="s">
        <v>218</v>
      </c>
      <c r="Q32" s="157" t="s">
        <v>216</v>
      </c>
      <c r="R32" s="163" t="s">
        <v>306</v>
      </c>
      <c r="S32" s="69" t="s">
        <v>307</v>
      </c>
    </row>
    <row r="33" spans="1:26" ht="27">
      <c r="A33" s="82">
        <v>27</v>
      </c>
      <c r="B33" s="87" t="s">
        <v>308</v>
      </c>
      <c r="C33" s="69"/>
      <c r="D33" s="79" t="s">
        <v>309</v>
      </c>
      <c r="E33" s="803" t="s">
        <v>310</v>
      </c>
      <c r="F33" s="80">
        <v>45611</v>
      </c>
      <c r="G33" s="80">
        <v>45622</v>
      </c>
      <c r="H33" s="81">
        <f t="shared" si="6"/>
        <v>11</v>
      </c>
      <c r="I33" s="141">
        <v>1.6</v>
      </c>
      <c r="J33" s="142">
        <f t="shared" si="1"/>
        <v>142.4</v>
      </c>
      <c r="K33" s="130">
        <v>51.48</v>
      </c>
      <c r="L33" s="131">
        <f t="shared" si="2"/>
        <v>411.84</v>
      </c>
      <c r="M33" s="132">
        <f t="shared" si="3"/>
        <v>554.24</v>
      </c>
      <c r="N33" s="132">
        <f t="shared" si="4"/>
        <v>38.796800000000005</v>
      </c>
      <c r="O33" s="772">
        <f t="shared" si="5"/>
        <v>593.03679999999997</v>
      </c>
      <c r="P33" s="81" t="s">
        <v>267</v>
      </c>
      <c r="Q33" s="157" t="s">
        <v>216</v>
      </c>
      <c r="R33" s="163" t="s">
        <v>284</v>
      </c>
      <c r="S33" s="69" t="s">
        <v>307</v>
      </c>
    </row>
    <row r="34" spans="1:26" ht="27">
      <c r="A34" s="82">
        <v>28</v>
      </c>
      <c r="B34" s="87" t="s">
        <v>311</v>
      </c>
      <c r="C34" s="69"/>
      <c r="D34" s="79" t="s">
        <v>312</v>
      </c>
      <c r="E34" s="803" t="s">
        <v>313</v>
      </c>
      <c r="F34" s="80">
        <v>45601</v>
      </c>
      <c r="G34" s="80">
        <v>45618</v>
      </c>
      <c r="H34" s="81">
        <f t="shared" si="6"/>
        <v>17</v>
      </c>
      <c r="I34" s="141">
        <v>10.31</v>
      </c>
      <c r="J34" s="142">
        <f t="shared" si="1"/>
        <v>917.59</v>
      </c>
      <c r="K34" s="134">
        <v>78.180000000000007</v>
      </c>
      <c r="L34" s="131">
        <f t="shared" si="2"/>
        <v>625.44000000000005</v>
      </c>
      <c r="M34" s="132">
        <f t="shared" si="3"/>
        <v>1543.0300000000002</v>
      </c>
      <c r="N34" s="132">
        <f t="shared" si="4"/>
        <v>108.01210000000002</v>
      </c>
      <c r="O34" s="772">
        <f t="shared" si="5"/>
        <v>1651.0421000000001</v>
      </c>
      <c r="P34" s="81" t="s">
        <v>267</v>
      </c>
      <c r="Q34" s="157" t="s">
        <v>216</v>
      </c>
      <c r="R34" s="163" t="s">
        <v>314</v>
      </c>
    </row>
    <row r="35" spans="1:26" ht="27">
      <c r="A35" s="82">
        <v>29</v>
      </c>
      <c r="B35" s="87" t="s">
        <v>201</v>
      </c>
      <c r="C35" s="221"/>
      <c r="D35" s="78" t="s">
        <v>202</v>
      </c>
      <c r="E35" s="79" t="s">
        <v>203</v>
      </c>
      <c r="F35" s="80">
        <v>45597</v>
      </c>
      <c r="G35" s="80">
        <v>45627</v>
      </c>
      <c r="H35" s="81">
        <f t="shared" si="6"/>
        <v>30</v>
      </c>
      <c r="I35" s="141">
        <v>2</v>
      </c>
      <c r="J35" s="142">
        <f t="shared" si="1"/>
        <v>178</v>
      </c>
      <c r="K35" s="134">
        <v>104.91</v>
      </c>
      <c r="L35" s="131">
        <f t="shared" si="2"/>
        <v>839.28</v>
      </c>
      <c r="M35" s="132">
        <f t="shared" si="3"/>
        <v>1017.28</v>
      </c>
      <c r="N35" s="132">
        <f t="shared" si="4"/>
        <v>71.209600000000009</v>
      </c>
      <c r="O35" s="772">
        <f t="shared" si="5"/>
        <v>1088.4895999999999</v>
      </c>
      <c r="P35" s="81" t="s">
        <v>267</v>
      </c>
      <c r="Q35" s="157" t="s">
        <v>216</v>
      </c>
      <c r="R35" s="175">
        <v>45424</v>
      </c>
      <c r="S35" s="69"/>
    </row>
    <row r="36" spans="1:26" ht="27">
      <c r="A36" s="82">
        <v>30</v>
      </c>
      <c r="B36" s="87" t="s">
        <v>204</v>
      </c>
      <c r="C36" s="221"/>
      <c r="D36" s="98" t="s">
        <v>250</v>
      </c>
      <c r="E36" s="79" t="s">
        <v>206</v>
      </c>
      <c r="F36" s="80">
        <v>45602</v>
      </c>
      <c r="G36" s="80">
        <v>45627</v>
      </c>
      <c r="H36" s="81">
        <f t="shared" si="6"/>
        <v>25</v>
      </c>
      <c r="I36" s="141">
        <v>8.6999999999999993</v>
      </c>
      <c r="J36" s="142">
        <f t="shared" si="1"/>
        <v>774.3</v>
      </c>
      <c r="K36" s="130">
        <v>172.8</v>
      </c>
      <c r="L36" s="131">
        <f t="shared" si="2"/>
        <v>1382.4</v>
      </c>
      <c r="M36" s="132">
        <f t="shared" si="3"/>
        <v>2156.6999999999998</v>
      </c>
      <c r="N36" s="132">
        <f t="shared" si="4"/>
        <v>150.96899999999999</v>
      </c>
      <c r="O36" s="772">
        <f t="shared" si="5"/>
        <v>2307.6689999999999</v>
      </c>
      <c r="P36" s="81" t="s">
        <v>267</v>
      </c>
      <c r="Q36" s="157" t="s">
        <v>216</v>
      </c>
      <c r="R36" s="821">
        <v>45455</v>
      </c>
      <c r="S36" s="69"/>
    </row>
    <row r="37" spans="1:26" ht="27">
      <c r="A37" s="82">
        <v>31</v>
      </c>
      <c r="B37" s="87" t="s">
        <v>207</v>
      </c>
      <c r="C37" s="221"/>
      <c r="D37" s="78" t="s">
        <v>208</v>
      </c>
      <c r="E37" s="79" t="s">
        <v>209</v>
      </c>
      <c r="F37" s="80">
        <v>45597</v>
      </c>
      <c r="G37" s="80">
        <v>45627</v>
      </c>
      <c r="H37" s="81">
        <f t="shared" si="6"/>
        <v>30</v>
      </c>
      <c r="I37" s="141">
        <v>0.5</v>
      </c>
      <c r="J37" s="142">
        <f t="shared" si="1"/>
        <v>44.5</v>
      </c>
      <c r="K37" s="130">
        <v>225.18</v>
      </c>
      <c r="L37" s="131">
        <f t="shared" si="2"/>
        <v>1801.44</v>
      </c>
      <c r="M37" s="132">
        <f t="shared" si="3"/>
        <v>1845.94</v>
      </c>
      <c r="N37" s="132">
        <f t="shared" si="4"/>
        <v>129.21580000000003</v>
      </c>
      <c r="O37" s="772">
        <f t="shared" si="5"/>
        <v>1975.1558</v>
      </c>
      <c r="P37" s="81" t="s">
        <v>218</v>
      </c>
      <c r="Q37" s="157" t="s">
        <v>190</v>
      </c>
      <c r="R37" s="163" t="s">
        <v>190</v>
      </c>
      <c r="S37" s="69" t="s">
        <v>307</v>
      </c>
    </row>
    <row r="38" spans="1:26" ht="27">
      <c r="A38" s="82">
        <v>32</v>
      </c>
      <c r="B38" s="87" t="s">
        <v>256</v>
      </c>
      <c r="C38" s="69"/>
      <c r="D38" s="96" t="s">
        <v>257</v>
      </c>
      <c r="E38" s="99" t="s">
        <v>315</v>
      </c>
      <c r="F38" s="80">
        <v>45597</v>
      </c>
      <c r="G38" s="80">
        <v>45627</v>
      </c>
      <c r="H38" s="81">
        <f t="shared" si="6"/>
        <v>30</v>
      </c>
      <c r="I38" s="141">
        <v>8.6999999999999993</v>
      </c>
      <c r="J38" s="142">
        <f t="shared" si="1"/>
        <v>774.3</v>
      </c>
      <c r="K38" s="130">
        <v>127.11</v>
      </c>
      <c r="L38" s="131">
        <f t="shared" si="2"/>
        <v>1016.88</v>
      </c>
      <c r="M38" s="132">
        <f t="shared" si="3"/>
        <v>1791.1799999999998</v>
      </c>
      <c r="N38" s="132">
        <f t="shared" si="4"/>
        <v>125.3826</v>
      </c>
      <c r="O38" s="772">
        <f t="shared" si="5"/>
        <v>1916.5625999999997</v>
      </c>
      <c r="P38" s="81" t="s">
        <v>267</v>
      </c>
      <c r="Q38" s="157" t="s">
        <v>216</v>
      </c>
      <c r="R38" s="175">
        <v>45638</v>
      </c>
      <c r="S38" s="69"/>
    </row>
    <row r="39" spans="1:26" ht="27">
      <c r="A39" s="82">
        <v>33</v>
      </c>
      <c r="B39" s="87" t="s">
        <v>260</v>
      </c>
      <c r="C39" s="69"/>
      <c r="D39" s="96" t="s">
        <v>261</v>
      </c>
      <c r="E39" s="99" t="s">
        <v>262</v>
      </c>
      <c r="F39" s="80">
        <v>45597</v>
      </c>
      <c r="G39" s="80">
        <v>45627</v>
      </c>
      <c r="H39" s="81">
        <f t="shared" si="6"/>
        <v>30</v>
      </c>
      <c r="I39" s="141">
        <v>3.1</v>
      </c>
      <c r="J39" s="142">
        <f t="shared" si="1"/>
        <v>275.90000000000003</v>
      </c>
      <c r="K39" s="130">
        <v>83.14</v>
      </c>
      <c r="L39" s="131">
        <f t="shared" si="2"/>
        <v>665.12</v>
      </c>
      <c r="M39" s="132">
        <f t="shared" si="3"/>
        <v>941.02</v>
      </c>
      <c r="N39" s="132">
        <f t="shared" si="4"/>
        <v>65.871400000000008</v>
      </c>
      <c r="O39" s="772">
        <f t="shared" si="5"/>
        <v>1006.8914</v>
      </c>
      <c r="P39" s="81" t="s">
        <v>232</v>
      </c>
      <c r="Q39" s="157" t="s">
        <v>216</v>
      </c>
      <c r="R39" s="163" t="s">
        <v>316</v>
      </c>
      <c r="S39" s="69" t="s">
        <v>317</v>
      </c>
    </row>
    <row r="40" spans="1:26" ht="27">
      <c r="A40" s="82">
        <v>34</v>
      </c>
      <c r="B40" s="87" t="s">
        <v>276</v>
      </c>
      <c r="C40" s="69"/>
      <c r="D40" s="96" t="s">
        <v>277</v>
      </c>
      <c r="E40" s="99" t="s">
        <v>278</v>
      </c>
      <c r="F40" s="80">
        <v>45597</v>
      </c>
      <c r="G40" s="80">
        <v>45627</v>
      </c>
      <c r="H40" s="81">
        <f t="shared" si="6"/>
        <v>30</v>
      </c>
      <c r="I40" s="141">
        <v>0.2</v>
      </c>
      <c r="J40" s="142">
        <f t="shared" si="1"/>
        <v>17.8</v>
      </c>
      <c r="K40" s="130">
        <v>36.35</v>
      </c>
      <c r="L40" s="131">
        <f t="shared" si="2"/>
        <v>290.8</v>
      </c>
      <c r="M40" s="132">
        <f t="shared" si="3"/>
        <v>308.60000000000002</v>
      </c>
      <c r="N40" s="132">
        <f t="shared" si="4"/>
        <v>21.602000000000004</v>
      </c>
      <c r="O40" s="772">
        <f t="shared" si="5"/>
        <v>330.202</v>
      </c>
      <c r="P40" s="81" t="s">
        <v>267</v>
      </c>
      <c r="Q40" s="157" t="s">
        <v>216</v>
      </c>
      <c r="R40" s="743">
        <v>45424</v>
      </c>
      <c r="S40" s="69"/>
    </row>
    <row r="41" spans="1:26" ht="27">
      <c r="A41" s="82">
        <v>35</v>
      </c>
      <c r="B41" s="87" t="s">
        <v>279</v>
      </c>
      <c r="C41" s="69"/>
      <c r="D41" s="96" t="s">
        <v>277</v>
      </c>
      <c r="E41" s="99" t="s">
        <v>278</v>
      </c>
      <c r="F41" s="80">
        <v>45597</v>
      </c>
      <c r="G41" s="80">
        <v>45627</v>
      </c>
      <c r="H41" s="81">
        <f t="shared" si="6"/>
        <v>30</v>
      </c>
      <c r="I41" s="141">
        <v>2.4</v>
      </c>
      <c r="J41" s="142">
        <f t="shared" si="1"/>
        <v>213.6</v>
      </c>
      <c r="K41" s="134">
        <v>43.78</v>
      </c>
      <c r="L41" s="131">
        <f t="shared" si="2"/>
        <v>350.24</v>
      </c>
      <c r="M41" s="132">
        <f t="shared" si="3"/>
        <v>563.84</v>
      </c>
      <c r="N41" s="132">
        <f t="shared" si="4"/>
        <v>39.468800000000009</v>
      </c>
      <c r="O41" s="772">
        <f t="shared" si="5"/>
        <v>603.30880000000002</v>
      </c>
      <c r="P41" s="81" t="s">
        <v>267</v>
      </c>
      <c r="Q41" s="157" t="s">
        <v>216</v>
      </c>
      <c r="R41" s="743">
        <v>45424</v>
      </c>
      <c r="S41" s="69"/>
    </row>
    <row r="42" spans="1:26" ht="27">
      <c r="A42" s="82">
        <v>36</v>
      </c>
      <c r="B42" s="112" t="s">
        <v>318</v>
      </c>
      <c r="C42" s="140" t="s">
        <v>156</v>
      </c>
      <c r="D42" s="78" t="s">
        <v>172</v>
      </c>
      <c r="E42" s="79" t="s">
        <v>319</v>
      </c>
      <c r="F42" s="80">
        <v>45597</v>
      </c>
      <c r="G42" s="80">
        <v>45627</v>
      </c>
      <c r="H42" s="81">
        <f t="shared" si="6"/>
        <v>30</v>
      </c>
      <c r="I42" s="141">
        <v>4.8</v>
      </c>
      <c r="J42" s="142">
        <f t="shared" si="1"/>
        <v>427.2</v>
      </c>
      <c r="K42" s="130">
        <v>77.63</v>
      </c>
      <c r="L42" s="131">
        <f t="shared" si="2"/>
        <v>621.04</v>
      </c>
      <c r="M42" s="132">
        <f t="shared" si="3"/>
        <v>1048.24</v>
      </c>
      <c r="N42" s="132">
        <f t="shared" si="4"/>
        <v>73.376800000000003</v>
      </c>
      <c r="O42" s="772">
        <f t="shared" si="5"/>
        <v>1121.6168</v>
      </c>
      <c r="P42" s="81" t="s">
        <v>267</v>
      </c>
      <c r="Q42" s="157" t="s">
        <v>216</v>
      </c>
      <c r="R42" s="163" t="s">
        <v>320</v>
      </c>
      <c r="S42" s="69"/>
    </row>
    <row r="43" spans="1:26" ht="27">
      <c r="A43" s="82">
        <v>37</v>
      </c>
      <c r="B43" s="87" t="s">
        <v>321</v>
      </c>
      <c r="C43" s="69"/>
      <c r="D43" s="96" t="s">
        <v>322</v>
      </c>
      <c r="E43" s="95" t="s">
        <v>323</v>
      </c>
      <c r="F43" s="80">
        <v>45597</v>
      </c>
      <c r="G43" s="80">
        <v>45627</v>
      </c>
      <c r="H43" s="81">
        <f t="shared" si="6"/>
        <v>30</v>
      </c>
      <c r="I43" s="141">
        <v>3.4</v>
      </c>
      <c r="J43" s="142">
        <f t="shared" si="1"/>
        <v>302.59999999999997</v>
      </c>
      <c r="K43" s="130">
        <v>68.91</v>
      </c>
      <c r="L43" s="131">
        <f t="shared" si="2"/>
        <v>551.28</v>
      </c>
      <c r="M43" s="132">
        <f t="shared" si="3"/>
        <v>853.87999999999988</v>
      </c>
      <c r="N43" s="132">
        <f t="shared" si="4"/>
        <v>59.771599999999999</v>
      </c>
      <c r="O43" s="772">
        <f t="shared" si="5"/>
        <v>913.65159999999992</v>
      </c>
      <c r="P43" s="81" t="s">
        <v>267</v>
      </c>
      <c r="Q43" s="157" t="s">
        <v>216</v>
      </c>
      <c r="R43" s="822" t="s">
        <v>324</v>
      </c>
      <c r="S43" s="69"/>
    </row>
    <row r="44" spans="1:26" ht="27">
      <c r="A44" s="82">
        <v>38</v>
      </c>
      <c r="B44" s="87" t="s">
        <v>325</v>
      </c>
      <c r="C44" s="221"/>
      <c r="D44" s="78" t="s">
        <v>326</v>
      </c>
      <c r="E44" s="95" t="s">
        <v>327</v>
      </c>
      <c r="F44" s="80">
        <v>45601</v>
      </c>
      <c r="G44" s="80">
        <v>45627</v>
      </c>
      <c r="H44" s="81">
        <f t="shared" si="6"/>
        <v>26</v>
      </c>
      <c r="I44" s="141">
        <v>1.1000000000000001</v>
      </c>
      <c r="J44" s="142">
        <f t="shared" si="1"/>
        <v>97.9</v>
      </c>
      <c r="K44" s="134">
        <v>64.77</v>
      </c>
      <c r="L44" s="131">
        <f t="shared" si="2"/>
        <v>518.16</v>
      </c>
      <c r="M44" s="132">
        <f t="shared" si="3"/>
        <v>616.05999999999995</v>
      </c>
      <c r="N44" s="132">
        <f t="shared" si="4"/>
        <v>43.124200000000002</v>
      </c>
      <c r="O44" s="772">
        <f t="shared" si="5"/>
        <v>659.18419999999992</v>
      </c>
      <c r="P44" s="81" t="s">
        <v>267</v>
      </c>
      <c r="Q44" s="157" t="s">
        <v>216</v>
      </c>
      <c r="R44" s="175">
        <v>45485</v>
      </c>
      <c r="S44" s="69"/>
    </row>
    <row r="45" spans="1:26" ht="27">
      <c r="A45" s="82">
        <v>39</v>
      </c>
      <c r="B45" s="87" t="s">
        <v>328</v>
      </c>
      <c r="C45" s="221"/>
      <c r="D45" s="804" t="s">
        <v>329</v>
      </c>
      <c r="E45" s="83" t="s">
        <v>330</v>
      </c>
      <c r="F45" s="80">
        <v>45602</v>
      </c>
      <c r="G45" s="80">
        <v>45615</v>
      </c>
      <c r="H45" s="81">
        <f t="shared" si="6"/>
        <v>13</v>
      </c>
      <c r="I45" s="141">
        <v>1.3</v>
      </c>
      <c r="J45" s="142">
        <f t="shared" si="1"/>
        <v>115.7</v>
      </c>
      <c r="K45" s="130">
        <v>82.54</v>
      </c>
      <c r="L45" s="131">
        <f t="shared" si="2"/>
        <v>660.32</v>
      </c>
      <c r="M45" s="132">
        <f t="shared" si="3"/>
        <v>776.0200000000001</v>
      </c>
      <c r="N45" s="132">
        <f t="shared" si="4"/>
        <v>54.321400000000011</v>
      </c>
      <c r="O45" s="772">
        <f t="shared" si="5"/>
        <v>830.34140000000014</v>
      </c>
      <c r="P45" s="81" t="s">
        <v>267</v>
      </c>
      <c r="Q45" s="157" t="s">
        <v>216</v>
      </c>
      <c r="R45" s="821">
        <v>45638</v>
      </c>
      <c r="S45" s="69" t="s">
        <v>307</v>
      </c>
    </row>
    <row r="46" spans="1:26" ht="27">
      <c r="A46" s="82">
        <v>40</v>
      </c>
      <c r="B46" s="805" t="s">
        <v>300</v>
      </c>
      <c r="C46" s="221"/>
      <c r="D46" s="806" t="s">
        <v>331</v>
      </c>
      <c r="E46" s="83"/>
      <c r="F46" s="80">
        <v>45605</v>
      </c>
      <c r="G46" s="80">
        <v>45621</v>
      </c>
      <c r="H46" s="81">
        <f t="shared" si="6"/>
        <v>16</v>
      </c>
      <c r="I46" s="141">
        <v>3.3</v>
      </c>
      <c r="J46" s="142">
        <f t="shared" si="1"/>
        <v>293.7</v>
      </c>
      <c r="K46" s="130">
        <v>44.8</v>
      </c>
      <c r="L46" s="131">
        <f t="shared" si="2"/>
        <v>358.4</v>
      </c>
      <c r="M46" s="132">
        <f t="shared" si="3"/>
        <v>652.09999999999991</v>
      </c>
      <c r="N46" s="132">
        <f t="shared" si="4"/>
        <v>45.646999999999998</v>
      </c>
      <c r="O46" s="772">
        <f t="shared" si="5"/>
        <v>697.74699999999996</v>
      </c>
      <c r="P46" s="81" t="s">
        <v>232</v>
      </c>
      <c r="Q46" s="157" t="s">
        <v>216</v>
      </c>
      <c r="R46" s="163" t="s">
        <v>332</v>
      </c>
      <c r="S46" s="69"/>
    </row>
    <row r="47" spans="1:26" ht="27">
      <c r="A47" s="82">
        <v>41</v>
      </c>
      <c r="B47" s="87" t="s">
        <v>333</v>
      </c>
      <c r="C47" s="221"/>
      <c r="D47" s="78" t="s">
        <v>334</v>
      </c>
      <c r="E47" s="83" t="s">
        <v>335</v>
      </c>
      <c r="F47" s="80">
        <v>45602</v>
      </c>
      <c r="G47" s="80">
        <v>45615</v>
      </c>
      <c r="H47" s="81">
        <f t="shared" si="6"/>
        <v>13</v>
      </c>
      <c r="I47" s="141">
        <v>1.5</v>
      </c>
      <c r="J47" s="142">
        <f t="shared" si="1"/>
        <v>133.5</v>
      </c>
      <c r="K47" s="130">
        <v>46.15</v>
      </c>
      <c r="L47" s="131">
        <f t="shared" si="2"/>
        <v>369.2</v>
      </c>
      <c r="M47" s="132">
        <f t="shared" si="3"/>
        <v>502.7</v>
      </c>
      <c r="N47" s="132">
        <f t="shared" si="4"/>
        <v>35.189</v>
      </c>
      <c r="O47" s="772">
        <f t="shared" si="5"/>
        <v>537.88900000000001</v>
      </c>
      <c r="P47" s="81" t="s">
        <v>267</v>
      </c>
      <c r="Q47" s="157" t="s">
        <v>216</v>
      </c>
      <c r="R47" s="743">
        <v>45455</v>
      </c>
      <c r="S47" s="69"/>
    </row>
    <row r="48" spans="1:26" ht="27">
      <c r="A48" s="793">
        <v>42</v>
      </c>
      <c r="B48" s="807" t="s">
        <v>336</v>
      </c>
      <c r="C48" s="794" t="s">
        <v>156</v>
      </c>
      <c r="D48" s="113" t="s">
        <v>337</v>
      </c>
      <c r="E48" s="113" t="s">
        <v>338</v>
      </c>
      <c r="F48" s="114">
        <v>45622</v>
      </c>
      <c r="G48" s="114">
        <v>45627</v>
      </c>
      <c r="H48" s="115">
        <f t="shared" si="6"/>
        <v>5</v>
      </c>
      <c r="I48" s="148">
        <v>0.1</v>
      </c>
      <c r="J48" s="149">
        <f t="shared" si="1"/>
        <v>8.9</v>
      </c>
      <c r="K48" s="148">
        <v>43.49</v>
      </c>
      <c r="L48" s="150">
        <f t="shared" si="2"/>
        <v>347.92</v>
      </c>
      <c r="M48" s="150">
        <f t="shared" si="3"/>
        <v>356.82</v>
      </c>
      <c r="N48" s="150">
        <f t="shared" si="4"/>
        <v>24.977400000000003</v>
      </c>
      <c r="O48" s="809">
        <f t="shared" si="5"/>
        <v>381.79739999999998</v>
      </c>
      <c r="P48" s="115"/>
      <c r="Q48" s="187"/>
      <c r="R48" s="188" t="s">
        <v>339</v>
      </c>
      <c r="S48" s="816"/>
      <c r="T48" s="817"/>
      <c r="U48" s="817"/>
      <c r="V48" s="817"/>
      <c r="W48" s="817"/>
      <c r="X48" s="817"/>
      <c r="Y48" s="817"/>
      <c r="Z48" s="817"/>
    </row>
    <row r="49" spans="1:19" ht="27">
      <c r="A49" s="802">
        <v>43</v>
      </c>
      <c r="B49" s="87" t="s">
        <v>340</v>
      </c>
      <c r="C49" s="69"/>
      <c r="D49" s="96" t="s">
        <v>341</v>
      </c>
      <c r="E49" s="95" t="s">
        <v>342</v>
      </c>
      <c r="F49" s="80">
        <v>45595</v>
      </c>
      <c r="G49" s="80">
        <v>45627</v>
      </c>
      <c r="H49" s="81">
        <f t="shared" si="6"/>
        <v>32</v>
      </c>
      <c r="I49" s="141">
        <v>5.9</v>
      </c>
      <c r="J49" s="142">
        <f t="shared" si="1"/>
        <v>525.1</v>
      </c>
      <c r="K49" s="130">
        <v>268.14</v>
      </c>
      <c r="L49" s="131">
        <f t="shared" si="2"/>
        <v>2145.12</v>
      </c>
      <c r="M49" s="132">
        <f t="shared" si="3"/>
        <v>2670.22</v>
      </c>
      <c r="N49" s="132">
        <f t="shared" si="4"/>
        <v>186.91540000000001</v>
      </c>
      <c r="O49" s="772">
        <f t="shared" si="5"/>
        <v>2857.1353999999997</v>
      </c>
      <c r="P49" s="81" t="s">
        <v>267</v>
      </c>
      <c r="Q49" s="157" t="s">
        <v>216</v>
      </c>
      <c r="R49" s="822" t="s">
        <v>343</v>
      </c>
      <c r="S49" s="69"/>
    </row>
    <row r="50" spans="1:19" ht="27">
      <c r="A50" s="808">
        <v>44</v>
      </c>
      <c r="B50" s="87" t="s">
        <v>40</v>
      </c>
      <c r="C50" s="221"/>
      <c r="D50" s="78" t="s">
        <v>344</v>
      </c>
      <c r="E50" s="95" t="s">
        <v>345</v>
      </c>
      <c r="F50" s="80">
        <v>45609</v>
      </c>
      <c r="G50" s="80">
        <v>45627</v>
      </c>
      <c r="H50" s="81">
        <f t="shared" si="6"/>
        <v>18</v>
      </c>
      <c r="I50" s="141">
        <v>3.9</v>
      </c>
      <c r="J50" s="142">
        <f t="shared" si="1"/>
        <v>347.09999999999997</v>
      </c>
      <c r="K50" s="134">
        <v>92.96</v>
      </c>
      <c r="L50" s="131">
        <f t="shared" si="2"/>
        <v>743.68</v>
      </c>
      <c r="M50" s="132">
        <f t="shared" si="3"/>
        <v>1090.78</v>
      </c>
      <c r="N50" s="132">
        <f t="shared" si="4"/>
        <v>76.354600000000005</v>
      </c>
      <c r="O50" s="772">
        <f t="shared" si="5"/>
        <v>1167.1345999999999</v>
      </c>
      <c r="P50" s="81" t="s">
        <v>267</v>
      </c>
      <c r="Q50" s="157" t="s">
        <v>216</v>
      </c>
      <c r="R50" s="163" t="s">
        <v>346</v>
      </c>
      <c r="S50" s="69"/>
    </row>
    <row r="51" spans="1:19" ht="27">
      <c r="A51" s="802">
        <v>45</v>
      </c>
      <c r="B51" s="87" t="s">
        <v>347</v>
      </c>
      <c r="C51" s="221"/>
      <c r="D51" s="78" t="s">
        <v>348</v>
      </c>
      <c r="E51" s="95" t="s">
        <v>349</v>
      </c>
      <c r="F51" s="80">
        <v>45598</v>
      </c>
      <c r="G51" s="80">
        <v>45627</v>
      </c>
      <c r="H51" s="81">
        <f t="shared" si="6"/>
        <v>29</v>
      </c>
      <c r="I51" s="141">
        <v>3.6</v>
      </c>
      <c r="J51" s="142">
        <f t="shared" si="1"/>
        <v>320.40000000000003</v>
      </c>
      <c r="K51" s="130">
        <v>95.6</v>
      </c>
      <c r="L51" s="131">
        <f t="shared" si="2"/>
        <v>764.8</v>
      </c>
      <c r="M51" s="132">
        <f t="shared" si="3"/>
        <v>1085.2</v>
      </c>
      <c r="N51" s="132">
        <f t="shared" si="4"/>
        <v>75.964000000000013</v>
      </c>
      <c r="O51" s="772">
        <f t="shared" si="5"/>
        <v>1161.164</v>
      </c>
      <c r="P51" s="81" t="s">
        <v>267</v>
      </c>
      <c r="Q51" s="157" t="s">
        <v>216</v>
      </c>
      <c r="R51" s="194" t="s">
        <v>350</v>
      </c>
      <c r="S51" s="69" t="s">
        <v>307</v>
      </c>
    </row>
    <row r="52" spans="1:19" ht="27">
      <c r="A52" s="82">
        <v>47</v>
      </c>
      <c r="B52" s="87" t="s">
        <v>351</v>
      </c>
      <c r="C52" s="221"/>
      <c r="D52" s="78" t="s">
        <v>352</v>
      </c>
      <c r="E52" s="717" t="s">
        <v>353</v>
      </c>
      <c r="F52" s="80">
        <v>45567</v>
      </c>
      <c r="G52" s="80">
        <v>45627</v>
      </c>
      <c r="H52" s="81">
        <f t="shared" si="6"/>
        <v>60</v>
      </c>
      <c r="I52" s="141">
        <v>15</v>
      </c>
      <c r="J52" s="142">
        <f t="shared" si="1"/>
        <v>1335</v>
      </c>
      <c r="K52" s="130">
        <f>140.32+135.69</f>
        <v>276.01</v>
      </c>
      <c r="L52" s="131">
        <f t="shared" si="2"/>
        <v>2208.08</v>
      </c>
      <c r="M52" s="132">
        <f t="shared" si="3"/>
        <v>3543.08</v>
      </c>
      <c r="N52" s="132">
        <f t="shared" si="4"/>
        <v>248.01560000000001</v>
      </c>
      <c r="O52" s="772">
        <f t="shared" si="5"/>
        <v>3791.0956000000001</v>
      </c>
      <c r="P52" s="81" t="s">
        <v>218</v>
      </c>
      <c r="Q52" s="157" t="s">
        <v>216</v>
      </c>
      <c r="R52" s="163" t="s">
        <v>354</v>
      </c>
      <c r="S52" s="69"/>
    </row>
    <row r="53" spans="1:19" ht="27">
      <c r="A53" s="802">
        <v>48</v>
      </c>
      <c r="B53" s="87" t="s">
        <v>355</v>
      </c>
      <c r="C53" s="221"/>
      <c r="D53" s="78" t="s">
        <v>356</v>
      </c>
      <c r="E53" s="83" t="s">
        <v>357</v>
      </c>
      <c r="F53" s="80">
        <v>45610</v>
      </c>
      <c r="G53" s="80">
        <v>45625</v>
      </c>
      <c r="H53" s="81">
        <f t="shared" si="6"/>
        <v>15</v>
      </c>
      <c r="I53" s="141">
        <v>4.2</v>
      </c>
      <c r="J53" s="142">
        <f t="shared" si="1"/>
        <v>373.8</v>
      </c>
      <c r="K53" s="130">
        <v>73.88</v>
      </c>
      <c r="L53" s="131">
        <f t="shared" si="2"/>
        <v>591.04</v>
      </c>
      <c r="M53" s="132">
        <f t="shared" si="3"/>
        <v>964.83999999999992</v>
      </c>
      <c r="N53" s="132">
        <f t="shared" si="4"/>
        <v>67.538799999999995</v>
      </c>
      <c r="O53" s="772">
        <f t="shared" si="5"/>
        <v>1032.3788</v>
      </c>
      <c r="P53" s="81" t="s">
        <v>267</v>
      </c>
      <c r="Q53" s="157" t="s">
        <v>216</v>
      </c>
      <c r="R53" s="163" t="s">
        <v>358</v>
      </c>
      <c r="S53" s="69" t="s">
        <v>307</v>
      </c>
    </row>
    <row r="54" spans="1:19" ht="27">
      <c r="A54" s="802">
        <v>49</v>
      </c>
      <c r="B54" s="87" t="s">
        <v>359</v>
      </c>
      <c r="C54" s="221"/>
      <c r="D54" s="78" t="s">
        <v>360</v>
      </c>
      <c r="E54" s="83" t="s">
        <v>361</v>
      </c>
      <c r="F54" s="80">
        <v>45596</v>
      </c>
      <c r="G54" s="80">
        <v>45627</v>
      </c>
      <c r="H54" s="81">
        <f t="shared" si="6"/>
        <v>31</v>
      </c>
      <c r="I54" s="141">
        <v>0</v>
      </c>
      <c r="J54" s="142">
        <f t="shared" si="1"/>
        <v>0</v>
      </c>
      <c r="K54" s="130">
        <v>67.83</v>
      </c>
      <c r="L54" s="131">
        <f t="shared" si="2"/>
        <v>542.64</v>
      </c>
      <c r="M54" s="132">
        <f t="shared" si="3"/>
        <v>542.64</v>
      </c>
      <c r="N54" s="132">
        <f t="shared" si="4"/>
        <v>37.9848</v>
      </c>
      <c r="O54" s="772">
        <f t="shared" si="5"/>
        <v>580.62479999999994</v>
      </c>
      <c r="P54" s="81" t="s">
        <v>267</v>
      </c>
      <c r="Q54" s="157" t="s">
        <v>216</v>
      </c>
      <c r="R54" s="163" t="s">
        <v>284</v>
      </c>
      <c r="S54" s="69" t="s">
        <v>307</v>
      </c>
    </row>
    <row r="55" spans="1:19" ht="27">
      <c r="A55" s="802">
        <v>50</v>
      </c>
      <c r="B55" s="765" t="s">
        <v>362</v>
      </c>
      <c r="C55" s="221"/>
      <c r="D55" s="78" t="s">
        <v>363</v>
      </c>
      <c r="E55" s="83" t="s">
        <v>364</v>
      </c>
      <c r="F55" s="80">
        <v>45618</v>
      </c>
      <c r="G55" s="80">
        <v>45627</v>
      </c>
      <c r="H55" s="81">
        <f t="shared" si="6"/>
        <v>9</v>
      </c>
      <c r="I55" s="141">
        <v>0</v>
      </c>
      <c r="J55" s="142">
        <f t="shared" si="1"/>
        <v>0</v>
      </c>
      <c r="K55" s="130">
        <v>13.99</v>
      </c>
      <c r="L55" s="131">
        <f t="shared" si="2"/>
        <v>111.92</v>
      </c>
      <c r="M55" s="132">
        <f t="shared" si="3"/>
        <v>111.92</v>
      </c>
      <c r="N55" s="132">
        <f t="shared" si="4"/>
        <v>7.8344000000000005</v>
      </c>
      <c r="O55" s="772">
        <f t="shared" si="5"/>
        <v>119.7544</v>
      </c>
      <c r="P55" s="81" t="s">
        <v>218</v>
      </c>
      <c r="Q55" s="157" t="s">
        <v>293</v>
      </c>
      <c r="R55" s="163" t="s">
        <v>354</v>
      </c>
      <c r="S55" s="69"/>
    </row>
    <row r="56" spans="1:19" ht="27">
      <c r="A56" s="802"/>
      <c r="B56" s="87"/>
      <c r="C56" s="221"/>
      <c r="D56" s="79"/>
      <c r="E56" s="83"/>
      <c r="F56" s="80"/>
      <c r="G56" s="81"/>
      <c r="H56" s="81">
        <f t="shared" si="6"/>
        <v>0</v>
      </c>
      <c r="I56" s="141">
        <v>0</v>
      </c>
      <c r="J56" s="142">
        <f t="shared" si="1"/>
        <v>0</v>
      </c>
      <c r="K56" s="130">
        <v>0</v>
      </c>
      <c r="L56" s="131">
        <f t="shared" si="2"/>
        <v>0</v>
      </c>
      <c r="M56" s="132">
        <f t="shared" si="3"/>
        <v>0</v>
      </c>
      <c r="N56" s="132">
        <f t="shared" si="4"/>
        <v>0</v>
      </c>
      <c r="O56" s="772">
        <f t="shared" si="5"/>
        <v>0</v>
      </c>
      <c r="P56" s="81"/>
      <c r="Q56" s="157"/>
      <c r="R56" s="163"/>
      <c r="S56" s="69"/>
    </row>
    <row r="57" spans="1:19" ht="27">
      <c r="A57" s="802"/>
      <c r="B57" s="87"/>
      <c r="C57" s="221"/>
      <c r="D57" s="79"/>
      <c r="E57" s="83"/>
      <c r="F57" s="80"/>
      <c r="G57" s="80"/>
      <c r="H57" s="81">
        <f t="shared" si="6"/>
        <v>0</v>
      </c>
      <c r="I57" s="141">
        <v>0</v>
      </c>
      <c r="J57" s="142">
        <f t="shared" si="1"/>
        <v>0</v>
      </c>
      <c r="K57" s="130">
        <v>0</v>
      </c>
      <c r="L57" s="131">
        <f t="shared" si="2"/>
        <v>0</v>
      </c>
      <c r="M57" s="132">
        <f t="shared" si="3"/>
        <v>0</v>
      </c>
      <c r="N57" s="132">
        <f t="shared" si="4"/>
        <v>0</v>
      </c>
      <c r="O57" s="772">
        <f t="shared" si="5"/>
        <v>0</v>
      </c>
      <c r="P57" s="81"/>
      <c r="Q57" s="157"/>
      <c r="R57" s="163"/>
      <c r="S57" s="69"/>
    </row>
    <row r="58" spans="1:19" ht="14.25">
      <c r="A58" s="69"/>
      <c r="B58" s="227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</row>
    <row r="59" spans="1:19" ht="14.25">
      <c r="A59" s="69"/>
      <c r="B59" s="227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</row>
    <row r="60" spans="1:19" ht="14.25">
      <c r="A60" s="69"/>
      <c r="B60" s="227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</row>
    <row r="61" spans="1:19" ht="14.25">
      <c r="A61" s="69"/>
      <c r="B61" s="227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</row>
    <row r="62" spans="1:19" ht="14.25">
      <c r="A62" s="69"/>
      <c r="B62" s="227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</row>
    <row r="63" spans="1:19" ht="14.25">
      <c r="A63" s="69"/>
      <c r="B63" s="227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19" ht="14.25">
      <c r="A64" s="69"/>
      <c r="B64" s="227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19" ht="14.25">
      <c r="A65" s="69"/>
      <c r="B65" s="227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</row>
    <row r="66" spans="1:19" ht="14.25">
      <c r="A66" s="69"/>
      <c r="B66" s="227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19" ht="14.25">
      <c r="A67" s="69"/>
      <c r="B67" s="227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19" ht="14.25">
      <c r="A68" s="69"/>
      <c r="B68" s="227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</row>
    <row r="69" spans="1:19" ht="14.25">
      <c r="A69" s="69"/>
      <c r="B69" s="227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</row>
    <row r="70" spans="1:19" ht="14.25">
      <c r="A70" s="69"/>
      <c r="B70" s="227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</row>
    <row r="71" spans="1:19" ht="14.25">
      <c r="A71" s="69"/>
      <c r="B71" s="227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</row>
    <row r="72" spans="1:19" ht="14.25">
      <c r="A72" s="69"/>
      <c r="B72" s="227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</row>
    <row r="73" spans="1:19" ht="14.25">
      <c r="A73" s="69"/>
      <c r="B73" s="227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</row>
    <row r="74" spans="1:19" ht="14.25">
      <c r="A74" s="69"/>
      <c r="B74" s="227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</row>
    <row r="75" spans="1:19" ht="14.25">
      <c r="A75" s="69"/>
      <c r="B75" s="227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</row>
    <row r="76" spans="1:19" ht="14.25">
      <c r="A76" s="69"/>
      <c r="B76" s="227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</row>
    <row r="77" spans="1:19" ht="14.25">
      <c r="A77" s="69"/>
      <c r="B77" s="227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</row>
    <row r="78" spans="1:19" ht="14.25">
      <c r="A78" s="69"/>
      <c r="B78" s="227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</row>
    <row r="79" spans="1:19" ht="14.25">
      <c r="A79" s="69"/>
      <c r="B79" s="227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</row>
    <row r="80" spans="1:19" ht="14.25">
      <c r="A80" s="69"/>
      <c r="B80" s="227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</row>
    <row r="81" spans="1:19" ht="14.25">
      <c r="A81" s="69"/>
      <c r="B81" s="227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</row>
    <row r="82" spans="1:19" ht="14.25">
      <c r="A82" s="69"/>
      <c r="B82" s="227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</row>
    <row r="83" spans="1:19" ht="14.25">
      <c r="A83" s="69"/>
      <c r="B83" s="227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</row>
    <row r="84" spans="1:19" ht="14.25">
      <c r="A84" s="69"/>
      <c r="B84" s="227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</row>
    <row r="85" spans="1:19" ht="14.25">
      <c r="A85" s="69"/>
      <c r="B85" s="227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</row>
    <row r="86" spans="1:19" ht="14.25">
      <c r="A86" s="69"/>
      <c r="B86" s="227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</row>
    <row r="87" spans="1:19" ht="14.25">
      <c r="A87" s="69"/>
      <c r="B87" s="227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</row>
    <row r="88" spans="1:19" ht="14.25">
      <c r="A88" s="69"/>
      <c r="B88" s="227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</row>
    <row r="89" spans="1:19" ht="14.25">
      <c r="A89" s="69"/>
      <c r="B89" s="227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</row>
    <row r="90" spans="1:19" ht="14.25">
      <c r="A90" s="69"/>
      <c r="B90" s="227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</row>
    <row r="91" spans="1:19" ht="14.25">
      <c r="A91" s="69"/>
      <c r="B91" s="227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</row>
    <row r="92" spans="1:19" ht="14.25">
      <c r="A92" s="69"/>
      <c r="B92" s="227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</row>
    <row r="93" spans="1:19" ht="14.25">
      <c r="A93" s="69"/>
      <c r="B93" s="227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</row>
    <row r="94" spans="1:19" ht="14.25">
      <c r="A94" s="69"/>
      <c r="B94" s="227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19" ht="14.25">
      <c r="A95" s="69"/>
      <c r="B95" s="227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19" ht="14.25">
      <c r="A96" s="69"/>
      <c r="B96" s="227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</row>
    <row r="97" spans="1:19" ht="14.25">
      <c r="A97" s="69"/>
      <c r="B97" s="227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</row>
    <row r="98" spans="1:19" ht="14.25">
      <c r="A98" s="69"/>
      <c r="B98" s="227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</row>
    <row r="99" spans="1:19" ht="14.25">
      <c r="A99" s="69"/>
      <c r="B99" s="227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</row>
    <row r="100" spans="1:19" ht="14.25">
      <c r="A100" s="69"/>
      <c r="B100" s="227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</row>
    <row r="101" spans="1:19" ht="14.25">
      <c r="A101" s="69"/>
      <c r="B101" s="227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</row>
    <row r="102" spans="1:19" ht="14.25">
      <c r="A102" s="69"/>
      <c r="B102" s="227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</row>
    <row r="103" spans="1:19" ht="14.25">
      <c r="A103" s="69"/>
      <c r="B103" s="227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</row>
    <row r="104" spans="1:19" ht="14.25">
      <c r="A104" s="69"/>
      <c r="B104" s="227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</row>
    <row r="105" spans="1:19" ht="14.25">
      <c r="A105" s="69"/>
      <c r="B105" s="227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</row>
    <row r="106" spans="1:19" ht="14.25">
      <c r="A106" s="69"/>
      <c r="B106" s="227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</row>
    <row r="107" spans="1:19" ht="14.25">
      <c r="A107" s="69"/>
      <c r="B107" s="22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</row>
    <row r="108" spans="1:19" ht="14.25">
      <c r="A108" s="69"/>
      <c r="B108" s="227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</row>
    <row r="109" spans="1:19" ht="14.25">
      <c r="A109" s="69"/>
      <c r="B109" s="227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</row>
    <row r="110" spans="1:19" ht="14.25">
      <c r="A110" s="69"/>
      <c r="B110" s="227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</row>
    <row r="111" spans="1:19" ht="14.25">
      <c r="A111" s="69"/>
      <c r="B111" s="227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</row>
    <row r="112" spans="1:19" ht="14.25">
      <c r="A112" s="69"/>
      <c r="B112" s="227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</row>
    <row r="113" spans="1:19" ht="14.25">
      <c r="A113" s="69"/>
      <c r="B113" s="227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</row>
    <row r="114" spans="1:19" ht="14.25">
      <c r="A114" s="69"/>
      <c r="B114" s="227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</row>
    <row r="115" spans="1:19" ht="14.25">
      <c r="A115" s="69"/>
      <c r="B115" s="227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</row>
    <row r="116" spans="1:19" ht="14.25">
      <c r="A116" s="69"/>
      <c r="B116" s="227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</row>
    <row r="117" spans="1:19" ht="14.25">
      <c r="A117" s="69"/>
      <c r="B117" s="227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</row>
    <row r="118" spans="1:19" ht="14.25">
      <c r="A118" s="69"/>
      <c r="B118" s="227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</row>
    <row r="119" spans="1:19" ht="14.25">
      <c r="A119" s="69"/>
      <c r="B119" s="227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</row>
    <row r="120" spans="1:19" ht="14.25">
      <c r="A120" s="69"/>
      <c r="B120" s="227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</row>
    <row r="121" spans="1:19" ht="14.25">
      <c r="A121" s="69"/>
      <c r="B121" s="227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</row>
    <row r="122" spans="1:19" ht="14.25">
      <c r="A122" s="69"/>
      <c r="B122" s="227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</row>
    <row r="123" spans="1:19" ht="14.25">
      <c r="A123" s="69"/>
      <c r="B123" s="227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</row>
    <row r="124" spans="1:19" ht="14.25">
      <c r="A124" s="69"/>
      <c r="B124" s="227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</row>
    <row r="125" spans="1:19" ht="14.25">
      <c r="A125" s="69"/>
      <c r="B125" s="227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19" ht="14.25">
      <c r="A126" s="69"/>
      <c r="B126" s="227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19" ht="14.25">
      <c r="A127" s="69"/>
      <c r="B127" s="227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</row>
    <row r="128" spans="1:19" ht="14.25">
      <c r="A128" s="69"/>
      <c r="B128" s="227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</row>
    <row r="129" spans="1:19" ht="14.25">
      <c r="A129" s="69"/>
      <c r="B129" s="227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</row>
    <row r="130" spans="1:19" ht="14.25">
      <c r="A130" s="69"/>
      <c r="B130" s="227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</row>
    <row r="131" spans="1:19" ht="14.25">
      <c r="A131" s="69"/>
      <c r="B131" s="227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</row>
    <row r="132" spans="1:19" ht="14.25">
      <c r="A132" s="69"/>
      <c r="B132" s="227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</row>
    <row r="133" spans="1:19" ht="14.25">
      <c r="A133" s="69"/>
      <c r="B133" s="227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</row>
    <row r="134" spans="1:19" ht="14.25">
      <c r="A134" s="69"/>
      <c r="B134" s="227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</row>
    <row r="135" spans="1:19" ht="14.25">
      <c r="A135" s="69"/>
      <c r="B135" s="227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ht="14.25">
      <c r="A136" s="69"/>
      <c r="B136" s="227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</row>
    <row r="137" spans="1:19" ht="14.25">
      <c r="A137" s="69"/>
      <c r="B137" s="227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</row>
    <row r="138" spans="1:19" ht="14.25">
      <c r="A138" s="69"/>
      <c r="B138" s="227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</row>
    <row r="139" spans="1:19" ht="14.25">
      <c r="A139" s="69"/>
      <c r="B139" s="227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</row>
    <row r="140" spans="1:19" ht="14.25">
      <c r="A140" s="69"/>
      <c r="B140" s="227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</row>
    <row r="141" spans="1:19" ht="14.25">
      <c r="A141" s="69"/>
      <c r="B141" s="227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</row>
    <row r="142" spans="1:19" ht="14.25">
      <c r="A142" s="69"/>
      <c r="B142" s="227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</row>
    <row r="143" spans="1:19" ht="14.25">
      <c r="A143" s="69"/>
      <c r="B143" s="227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</row>
    <row r="144" spans="1:19" ht="14.25">
      <c r="A144" s="69"/>
      <c r="B144" s="227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ht="14.25">
      <c r="A145" s="69"/>
      <c r="B145" s="227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</row>
    <row r="146" spans="1:19" ht="14.25">
      <c r="A146" s="69"/>
      <c r="B146" s="227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</row>
    <row r="147" spans="1:19" ht="14.25">
      <c r="A147" s="69"/>
      <c r="B147" s="227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</row>
    <row r="148" spans="1:19" ht="14.25">
      <c r="A148" s="69"/>
      <c r="B148" s="227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</row>
    <row r="149" spans="1:19" ht="14.25">
      <c r="A149" s="69"/>
      <c r="B149" s="227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</row>
    <row r="150" spans="1:19" ht="14.25">
      <c r="A150" s="69"/>
      <c r="B150" s="22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</row>
    <row r="151" spans="1:19" ht="14.25">
      <c r="A151" s="69"/>
      <c r="B151" s="22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</row>
    <row r="152" spans="1:19" ht="14.25">
      <c r="A152" s="69"/>
      <c r="B152" s="22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</row>
    <row r="153" spans="1:19" ht="14.25">
      <c r="A153" s="69"/>
      <c r="B153" s="22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</row>
    <row r="154" spans="1:19" ht="14.25">
      <c r="A154" s="69"/>
      <c r="B154" s="227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</row>
    <row r="155" spans="1:19" ht="14.25">
      <c r="A155" s="69"/>
      <c r="B155" s="227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</row>
    <row r="156" spans="1:19" ht="14.25">
      <c r="A156" s="69"/>
      <c r="B156" s="227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19" ht="14.25">
      <c r="A157" s="69"/>
      <c r="B157" s="22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19" ht="14.25">
      <c r="A158" s="69"/>
      <c r="B158" s="22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</row>
    <row r="159" spans="1:19" ht="14.25">
      <c r="A159" s="69"/>
      <c r="B159" s="22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</row>
    <row r="160" spans="1:19" ht="14.25">
      <c r="A160" s="69"/>
      <c r="B160" s="22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</row>
    <row r="161" spans="1:19" ht="14.25">
      <c r="A161" s="69"/>
      <c r="B161" s="22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</row>
    <row r="162" spans="1:19" ht="14.25">
      <c r="A162" s="69"/>
      <c r="B162" s="22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</row>
    <row r="163" spans="1:19" ht="14.25">
      <c r="A163" s="69"/>
      <c r="B163" s="22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</row>
    <row r="164" spans="1:19" ht="14.25">
      <c r="A164" s="69"/>
      <c r="B164" s="227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</row>
    <row r="165" spans="1:19" ht="14.25">
      <c r="A165" s="69"/>
      <c r="B165" s="227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</row>
    <row r="166" spans="1:19" ht="14.25">
      <c r="A166" s="69"/>
      <c r="B166" s="22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</row>
    <row r="167" spans="1:19" ht="14.25">
      <c r="A167" s="69"/>
      <c r="B167" s="227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</row>
    <row r="168" spans="1:19" ht="14.25">
      <c r="A168" s="69"/>
      <c r="B168" s="227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</row>
    <row r="169" spans="1:19" ht="14.25">
      <c r="A169" s="69"/>
      <c r="B169" s="227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</row>
    <row r="170" spans="1:19" ht="14.25">
      <c r="A170" s="69"/>
      <c r="B170" s="227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</row>
    <row r="171" spans="1:19" ht="14.25">
      <c r="A171" s="69"/>
      <c r="B171" s="227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</row>
    <row r="172" spans="1:19" ht="14.25">
      <c r="A172" s="69"/>
      <c r="B172" s="227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</row>
    <row r="173" spans="1:19" ht="14.25">
      <c r="A173" s="69"/>
      <c r="B173" s="227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</row>
    <row r="174" spans="1:19" ht="14.25">
      <c r="A174" s="69"/>
      <c r="B174" s="227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</row>
    <row r="175" spans="1:19" ht="14.25">
      <c r="A175" s="69"/>
      <c r="B175" s="227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</row>
    <row r="176" spans="1:19" ht="14.25">
      <c r="A176" s="69"/>
      <c r="B176" s="227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</row>
    <row r="177" spans="1:19" ht="14.25">
      <c r="A177" s="69"/>
      <c r="B177" s="227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</row>
    <row r="178" spans="1:19" ht="14.25">
      <c r="A178" s="69"/>
      <c r="B178" s="227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</row>
    <row r="179" spans="1:19" ht="14.25">
      <c r="A179" s="69"/>
      <c r="B179" s="227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</row>
    <row r="180" spans="1:19" ht="14.25">
      <c r="A180" s="69"/>
      <c r="B180" s="227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</row>
    <row r="181" spans="1:19" ht="14.25">
      <c r="A181" s="69"/>
      <c r="B181" s="227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</row>
    <row r="182" spans="1:19" ht="14.25">
      <c r="A182" s="69"/>
      <c r="B182" s="227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</row>
    <row r="183" spans="1:19" ht="14.25">
      <c r="A183" s="69"/>
      <c r="B183" s="227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</row>
    <row r="184" spans="1:19" ht="14.25">
      <c r="A184" s="69"/>
      <c r="B184" s="227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</row>
    <row r="185" spans="1:19" ht="14.25">
      <c r="A185" s="69"/>
      <c r="B185" s="227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</row>
    <row r="186" spans="1:19" ht="14.25">
      <c r="A186" s="69"/>
      <c r="B186" s="227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</row>
    <row r="187" spans="1:19" ht="14.25">
      <c r="A187" s="69"/>
      <c r="B187" s="227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</row>
    <row r="188" spans="1:19" ht="14.25">
      <c r="A188" s="69"/>
      <c r="B188" s="227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</row>
    <row r="189" spans="1:19" ht="14.25">
      <c r="A189" s="69"/>
      <c r="B189" s="227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</row>
    <row r="190" spans="1:19" ht="14.25">
      <c r="A190" s="69"/>
      <c r="B190" s="227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</row>
    <row r="191" spans="1:19" ht="14.25">
      <c r="A191" s="69"/>
      <c r="B191" s="227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</row>
    <row r="192" spans="1:19" ht="14.25">
      <c r="A192" s="69"/>
      <c r="B192" s="227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</row>
    <row r="193" spans="1:19" ht="14.25">
      <c r="A193" s="69"/>
      <c r="B193" s="227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</row>
    <row r="194" spans="1:19" ht="14.25">
      <c r="A194" s="69"/>
      <c r="B194" s="227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</row>
    <row r="195" spans="1:19" ht="14.25">
      <c r="A195" s="69"/>
      <c r="B195" s="227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</row>
    <row r="196" spans="1:19" ht="14.25">
      <c r="A196" s="69"/>
      <c r="B196" s="227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</row>
    <row r="197" spans="1:19" ht="14.25">
      <c r="A197" s="69"/>
      <c r="B197" s="227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</row>
    <row r="198" spans="1:19" ht="14.25">
      <c r="A198" s="69"/>
      <c r="B198" s="227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</row>
    <row r="199" spans="1:19" ht="14.25">
      <c r="A199" s="69"/>
      <c r="B199" s="227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</row>
    <row r="200" spans="1:19" ht="14.25">
      <c r="A200" s="69"/>
      <c r="B200" s="227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</row>
    <row r="201" spans="1:19" ht="14.25">
      <c r="A201" s="69"/>
      <c r="B201" s="227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</row>
    <row r="202" spans="1:19" ht="14.25">
      <c r="A202" s="69"/>
      <c r="B202" s="227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</row>
    <row r="203" spans="1:19" ht="14.25">
      <c r="A203" s="69"/>
      <c r="B203" s="227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</row>
    <row r="204" spans="1:19" ht="14.25">
      <c r="A204" s="69"/>
      <c r="B204" s="227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</row>
    <row r="205" spans="1:19" ht="14.25">
      <c r="A205" s="69"/>
      <c r="B205" s="227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</row>
    <row r="206" spans="1:19" ht="14.25">
      <c r="A206" s="69"/>
      <c r="B206" s="227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</row>
    <row r="207" spans="1:19" ht="14.25">
      <c r="A207" s="69"/>
      <c r="B207" s="227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</row>
    <row r="208" spans="1:19" ht="14.25">
      <c r="A208" s="69"/>
      <c r="B208" s="227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</row>
    <row r="209" spans="1:19" ht="14.25">
      <c r="A209" s="69"/>
      <c r="B209" s="227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</row>
    <row r="210" spans="1:19" ht="14.25">
      <c r="A210" s="69"/>
      <c r="B210" s="227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</row>
    <row r="211" spans="1:19" ht="14.25">
      <c r="A211" s="69"/>
      <c r="B211" s="227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</row>
    <row r="212" spans="1:19" ht="14.25">
      <c r="A212" s="69"/>
      <c r="B212" s="227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</row>
    <row r="213" spans="1:19" ht="14.25">
      <c r="A213" s="69"/>
      <c r="B213" s="227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</row>
    <row r="214" spans="1:19" ht="14.25">
      <c r="A214" s="69"/>
      <c r="B214" s="227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</row>
    <row r="215" spans="1:19" ht="14.25">
      <c r="A215" s="69"/>
      <c r="B215" s="227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</row>
    <row r="216" spans="1:19" ht="14.25">
      <c r="A216" s="69"/>
      <c r="B216" s="227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</row>
    <row r="217" spans="1:19" ht="14.25">
      <c r="A217" s="69"/>
      <c r="B217" s="227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</row>
    <row r="218" spans="1:19" ht="14.25">
      <c r="A218" s="69"/>
      <c r="B218" s="227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</row>
    <row r="219" spans="1:19" ht="14.25">
      <c r="A219" s="69"/>
      <c r="B219" s="227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</row>
    <row r="220" spans="1:19" ht="14.25">
      <c r="A220" s="69"/>
      <c r="B220" s="227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</row>
    <row r="221" spans="1:19" ht="14.25">
      <c r="A221" s="69"/>
      <c r="B221" s="227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</row>
    <row r="222" spans="1:19" ht="14.25">
      <c r="A222" s="69"/>
      <c r="B222" s="227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</row>
    <row r="223" spans="1:19" ht="14.25">
      <c r="A223" s="69"/>
      <c r="B223" s="227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</row>
    <row r="224" spans="1:19" ht="14.25">
      <c r="A224" s="69"/>
      <c r="B224" s="227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</row>
    <row r="225" spans="1:19" ht="14.25">
      <c r="A225" s="69"/>
      <c r="B225" s="227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</row>
    <row r="226" spans="1:19" ht="14.25">
      <c r="A226" s="69"/>
      <c r="B226" s="227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</row>
    <row r="227" spans="1:19" ht="14.25">
      <c r="A227" s="69"/>
      <c r="B227" s="227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</row>
    <row r="228" spans="1:19" ht="14.25">
      <c r="A228" s="69"/>
      <c r="B228" s="227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</row>
    <row r="229" spans="1:19" ht="14.25">
      <c r="A229" s="69"/>
      <c r="B229" s="227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</row>
    <row r="230" spans="1:19" ht="14.25">
      <c r="A230" s="69"/>
      <c r="B230" s="227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</row>
    <row r="231" spans="1:19" ht="14.25">
      <c r="A231" s="69"/>
      <c r="B231" s="227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</row>
    <row r="232" spans="1:19" ht="14.25">
      <c r="A232" s="69"/>
      <c r="B232" s="227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</row>
    <row r="233" spans="1:19" ht="14.25">
      <c r="A233" s="69"/>
      <c r="B233" s="227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</row>
    <row r="234" spans="1:19" ht="14.25">
      <c r="A234" s="69"/>
      <c r="B234" s="227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</row>
    <row r="235" spans="1:19" ht="14.25">
      <c r="A235" s="69"/>
      <c r="B235" s="227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</row>
    <row r="236" spans="1:19" ht="14.25">
      <c r="A236" s="69"/>
      <c r="B236" s="227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</row>
    <row r="237" spans="1:19" ht="14.25">
      <c r="A237" s="69"/>
      <c r="B237" s="227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</row>
    <row r="238" spans="1:19" ht="14.25">
      <c r="A238" s="69"/>
      <c r="B238" s="227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</row>
    <row r="239" spans="1:19" ht="14.25">
      <c r="A239" s="69"/>
      <c r="B239" s="227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</row>
    <row r="240" spans="1:19" ht="14.25">
      <c r="A240" s="69"/>
      <c r="B240" s="227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</row>
    <row r="241" spans="1:19" ht="14.25">
      <c r="A241" s="69"/>
      <c r="B241" s="227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</row>
    <row r="242" spans="1:19" ht="14.25">
      <c r="A242" s="69"/>
      <c r="B242" s="227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</row>
    <row r="243" spans="1:19" ht="14.25">
      <c r="A243" s="69"/>
      <c r="B243" s="227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</row>
    <row r="244" spans="1:19" ht="14.25">
      <c r="A244" s="69"/>
      <c r="B244" s="227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</row>
    <row r="245" spans="1:19" ht="14.25">
      <c r="A245" s="69"/>
      <c r="B245" s="227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</row>
    <row r="246" spans="1:19" ht="14.25">
      <c r="A246" s="69"/>
      <c r="B246" s="227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</row>
    <row r="247" spans="1:19" ht="14.25">
      <c r="A247" s="69"/>
      <c r="B247" s="227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</row>
    <row r="248" spans="1:19" ht="14.25">
      <c r="A248" s="69"/>
      <c r="B248" s="227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</row>
    <row r="249" spans="1:19" ht="14.25">
      <c r="A249" s="69"/>
      <c r="B249" s="227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</row>
    <row r="250" spans="1:19" ht="14.25">
      <c r="A250" s="69"/>
      <c r="B250" s="227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</row>
    <row r="251" spans="1:19" ht="14.25">
      <c r="A251" s="69"/>
      <c r="B251" s="227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</row>
    <row r="252" spans="1:19" ht="14.25">
      <c r="A252" s="69"/>
      <c r="B252" s="227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</row>
    <row r="253" spans="1:19" ht="14.25">
      <c r="A253" s="69"/>
      <c r="B253" s="227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</row>
    <row r="254" spans="1:19" ht="14.25">
      <c r="A254" s="69"/>
      <c r="B254" s="227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</row>
    <row r="255" spans="1:19" ht="14.25">
      <c r="A255" s="69"/>
      <c r="B255" s="227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</row>
    <row r="256" spans="1:19" ht="14.25">
      <c r="A256" s="69"/>
      <c r="B256" s="227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</row>
    <row r="257" spans="1:19" ht="14.25">
      <c r="A257" s="69"/>
      <c r="B257" s="227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</row>
    <row r="258" spans="1:19" ht="14.25">
      <c r="A258" s="69"/>
      <c r="B258" s="227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</row>
    <row r="259" spans="1:19" ht="14.25">
      <c r="A259" s="69"/>
      <c r="B259" s="227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</row>
    <row r="260" spans="1:19" ht="14.25">
      <c r="A260" s="69"/>
      <c r="B260" s="227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</row>
    <row r="261" spans="1:19" ht="14.25">
      <c r="A261" s="69"/>
      <c r="B261" s="227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</row>
    <row r="262" spans="1:19" ht="14.25">
      <c r="A262" s="69"/>
      <c r="B262" s="227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</row>
    <row r="263" spans="1:19" ht="14.25">
      <c r="A263" s="69"/>
      <c r="B263" s="227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</row>
    <row r="264" spans="1:19" ht="14.25">
      <c r="A264" s="69"/>
      <c r="B264" s="227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</row>
    <row r="265" spans="1:19" ht="14.25">
      <c r="A265" s="69"/>
      <c r="B265" s="227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</row>
    <row r="266" spans="1:19" ht="14.25">
      <c r="A266" s="69"/>
      <c r="B266" s="227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</row>
    <row r="267" spans="1:19" ht="14.25">
      <c r="A267" s="69"/>
      <c r="B267" s="227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</row>
    <row r="268" spans="1:19" ht="14.25">
      <c r="A268" s="69"/>
      <c r="B268" s="227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</row>
    <row r="269" spans="1:19" ht="14.25">
      <c r="A269" s="69"/>
      <c r="B269" s="227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</row>
    <row r="270" spans="1:19" ht="14.25">
      <c r="A270" s="69"/>
      <c r="B270" s="227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</row>
    <row r="271" spans="1:19" ht="14.25">
      <c r="A271" s="69"/>
      <c r="B271" s="227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</row>
    <row r="272" spans="1:19" ht="14.25">
      <c r="A272" s="69"/>
      <c r="B272" s="227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</row>
    <row r="273" spans="1:19" ht="14.25">
      <c r="A273" s="69"/>
      <c r="B273" s="227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</row>
    <row r="274" spans="1:19" ht="14.25">
      <c r="A274" s="69"/>
      <c r="B274" s="227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</row>
    <row r="275" spans="1:19" ht="14.25">
      <c r="A275" s="69"/>
      <c r="B275" s="227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</row>
    <row r="276" spans="1:19" ht="14.25">
      <c r="A276" s="69"/>
      <c r="B276" s="227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</row>
    <row r="277" spans="1:19" ht="14.25">
      <c r="A277" s="69"/>
      <c r="B277" s="227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</row>
    <row r="278" spans="1:19" ht="14.25">
      <c r="A278" s="69"/>
      <c r="B278" s="227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</row>
    <row r="279" spans="1:19" ht="14.25">
      <c r="A279" s="69"/>
      <c r="B279" s="227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</row>
    <row r="280" spans="1:19" ht="14.25">
      <c r="A280" s="69"/>
      <c r="B280" s="227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</row>
    <row r="281" spans="1:19" ht="14.25">
      <c r="A281" s="69"/>
      <c r="B281" s="227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</row>
    <row r="282" spans="1:19" ht="14.25">
      <c r="A282" s="69"/>
      <c r="B282" s="227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</row>
    <row r="283" spans="1:19" ht="14.25">
      <c r="A283" s="69"/>
      <c r="B283" s="227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</row>
    <row r="284" spans="1:19" ht="14.25">
      <c r="A284" s="69"/>
      <c r="B284" s="227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</row>
    <row r="285" spans="1:19" ht="14.25">
      <c r="A285" s="69"/>
      <c r="B285" s="227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</row>
    <row r="286" spans="1:19" ht="14.25">
      <c r="A286" s="69"/>
      <c r="B286" s="227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</row>
    <row r="287" spans="1:19" ht="14.25">
      <c r="A287" s="69"/>
      <c r="B287" s="227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</row>
    <row r="288" spans="1:19" ht="14.25">
      <c r="A288" s="69"/>
      <c r="B288" s="227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</row>
    <row r="289" spans="1:19" ht="14.25">
      <c r="A289" s="69"/>
      <c r="B289" s="227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</row>
    <row r="290" spans="1:19" ht="14.25">
      <c r="A290" s="69"/>
      <c r="B290" s="227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</row>
    <row r="291" spans="1:19" ht="14.25">
      <c r="A291" s="69"/>
      <c r="B291" s="227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</row>
    <row r="292" spans="1:19" ht="14.25">
      <c r="A292" s="69"/>
      <c r="B292" s="227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</row>
    <row r="293" spans="1:19" ht="14.25">
      <c r="A293" s="69"/>
      <c r="B293" s="227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</row>
    <row r="294" spans="1:19" ht="14.25">
      <c r="A294" s="69"/>
      <c r="B294" s="227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</row>
    <row r="295" spans="1:19" ht="14.25">
      <c r="A295" s="69"/>
      <c r="B295" s="227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</row>
    <row r="296" spans="1:19" ht="14.25">
      <c r="A296" s="69"/>
      <c r="B296" s="227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</row>
    <row r="297" spans="1:19" ht="14.25">
      <c r="A297" s="69"/>
      <c r="B297" s="227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</row>
    <row r="298" spans="1:19" ht="14.25">
      <c r="A298" s="69"/>
      <c r="B298" s="227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</row>
    <row r="299" spans="1:19" ht="14.25">
      <c r="A299" s="69"/>
      <c r="B299" s="227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</row>
    <row r="300" spans="1:19" ht="14.25">
      <c r="A300" s="69"/>
      <c r="B300" s="227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</row>
    <row r="301" spans="1:19" ht="14.25">
      <c r="A301" s="69"/>
      <c r="B301" s="227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</row>
    <row r="302" spans="1:19" ht="14.25">
      <c r="A302" s="69"/>
      <c r="B302" s="227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</row>
    <row r="303" spans="1:19" ht="14.25">
      <c r="A303" s="69"/>
      <c r="B303" s="227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</row>
    <row r="304" spans="1:19" ht="14.25">
      <c r="A304" s="69"/>
      <c r="B304" s="227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</row>
    <row r="305" spans="1:19" ht="14.25">
      <c r="A305" s="69"/>
      <c r="B305" s="227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</row>
    <row r="306" spans="1:19" ht="14.25">
      <c r="A306" s="69"/>
      <c r="B306" s="227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</row>
    <row r="307" spans="1:19" ht="14.25">
      <c r="A307" s="69"/>
      <c r="B307" s="227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</row>
    <row r="308" spans="1:19" ht="14.25">
      <c r="A308" s="69"/>
      <c r="B308" s="227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</row>
    <row r="309" spans="1:19" ht="14.25">
      <c r="A309" s="69"/>
      <c r="B309" s="227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</row>
    <row r="310" spans="1:19" ht="14.25">
      <c r="A310" s="69"/>
      <c r="B310" s="227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</row>
    <row r="311" spans="1:19" ht="14.25">
      <c r="A311" s="69"/>
      <c r="B311" s="227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</row>
    <row r="312" spans="1:19" ht="14.25">
      <c r="A312" s="69"/>
      <c r="B312" s="227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</row>
    <row r="313" spans="1:19" ht="14.25">
      <c r="A313" s="69"/>
      <c r="B313" s="227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</row>
    <row r="314" spans="1:19" ht="14.25">
      <c r="A314" s="69"/>
      <c r="B314" s="227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</row>
    <row r="315" spans="1:19" ht="14.25">
      <c r="A315" s="69"/>
      <c r="B315" s="227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</row>
    <row r="316" spans="1:19" ht="14.25">
      <c r="A316" s="69"/>
      <c r="B316" s="227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</row>
    <row r="317" spans="1:19" ht="14.25">
      <c r="A317" s="69"/>
      <c r="B317" s="227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</row>
    <row r="318" spans="1:19" ht="14.25">
      <c r="A318" s="69"/>
      <c r="B318" s="227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</row>
    <row r="319" spans="1:19" ht="14.25">
      <c r="A319" s="69"/>
      <c r="B319" s="227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</row>
    <row r="320" spans="1:19" ht="14.25">
      <c r="A320" s="69"/>
      <c r="B320" s="227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</row>
    <row r="321" spans="1:19" ht="14.25">
      <c r="A321" s="69"/>
      <c r="B321" s="227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</row>
    <row r="322" spans="1:19" ht="14.25">
      <c r="A322" s="69"/>
      <c r="B322" s="227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</row>
    <row r="323" spans="1:19" ht="14.25">
      <c r="A323" s="69"/>
      <c r="B323" s="227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</row>
    <row r="324" spans="1:19" ht="14.25">
      <c r="A324" s="69"/>
      <c r="B324" s="227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</row>
    <row r="325" spans="1:19" ht="14.25">
      <c r="A325" s="69"/>
      <c r="B325" s="227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</row>
    <row r="326" spans="1:19" ht="14.25">
      <c r="A326" s="69"/>
      <c r="B326" s="227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</row>
    <row r="327" spans="1:19" ht="14.25">
      <c r="A327" s="69"/>
      <c r="B327" s="227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</row>
    <row r="328" spans="1:19" ht="14.25">
      <c r="A328" s="69"/>
      <c r="B328" s="227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</row>
    <row r="329" spans="1:19" ht="14.25">
      <c r="A329" s="69"/>
      <c r="B329" s="227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</row>
    <row r="330" spans="1:19" ht="14.25">
      <c r="A330" s="69"/>
      <c r="B330" s="227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</row>
    <row r="331" spans="1:19" ht="14.25">
      <c r="A331" s="69"/>
      <c r="B331" s="227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</row>
    <row r="332" spans="1:19" ht="14.25">
      <c r="A332" s="69"/>
      <c r="B332" s="227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</row>
    <row r="333" spans="1:19" ht="14.25">
      <c r="A333" s="69"/>
      <c r="B333" s="227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</row>
    <row r="334" spans="1:19" ht="14.25">
      <c r="A334" s="69"/>
      <c r="B334" s="227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</row>
    <row r="335" spans="1:19" ht="14.25">
      <c r="A335" s="69"/>
      <c r="B335" s="227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</row>
    <row r="336" spans="1:19" ht="14.25">
      <c r="A336" s="69"/>
      <c r="B336" s="227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</row>
    <row r="337" spans="1:19" ht="14.25">
      <c r="A337" s="69"/>
      <c r="B337" s="227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</row>
    <row r="338" spans="1:19" ht="14.25">
      <c r="A338" s="69"/>
      <c r="B338" s="227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</row>
    <row r="339" spans="1:19" ht="14.25">
      <c r="A339" s="69"/>
      <c r="B339" s="227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</row>
    <row r="340" spans="1:19" ht="14.25">
      <c r="A340" s="69"/>
      <c r="B340" s="227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</row>
    <row r="341" spans="1:19" ht="14.25">
      <c r="A341" s="69"/>
      <c r="B341" s="227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</row>
    <row r="342" spans="1:19" ht="14.25">
      <c r="A342" s="69"/>
      <c r="B342" s="227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</row>
    <row r="343" spans="1:19" ht="14.25">
      <c r="A343" s="69"/>
      <c r="B343" s="227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</row>
    <row r="344" spans="1:19" ht="14.25">
      <c r="A344" s="69"/>
      <c r="B344" s="227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</row>
    <row r="345" spans="1:19" ht="14.25">
      <c r="A345" s="69"/>
      <c r="B345" s="227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</row>
    <row r="346" spans="1:19" ht="14.25">
      <c r="A346" s="69"/>
      <c r="B346" s="227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</row>
    <row r="347" spans="1:19" ht="14.25">
      <c r="A347" s="69"/>
      <c r="B347" s="227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</row>
    <row r="348" spans="1:19" ht="14.25">
      <c r="A348" s="69"/>
      <c r="B348" s="227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</row>
    <row r="349" spans="1:19" ht="14.25">
      <c r="A349" s="69"/>
      <c r="B349" s="227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</row>
    <row r="350" spans="1:19" ht="14.25">
      <c r="A350" s="69"/>
      <c r="B350" s="227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</row>
    <row r="351" spans="1:19" ht="14.25">
      <c r="A351" s="69"/>
      <c r="B351" s="227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</row>
    <row r="352" spans="1:19" ht="14.25">
      <c r="A352" s="69"/>
      <c r="B352" s="227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</row>
    <row r="353" spans="1:19" ht="14.25">
      <c r="A353" s="69"/>
      <c r="B353" s="227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</row>
    <row r="354" spans="1:19" ht="14.25">
      <c r="A354" s="69"/>
      <c r="B354" s="227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</row>
    <row r="355" spans="1:19" ht="14.25">
      <c r="A355" s="69"/>
      <c r="B355" s="227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</row>
    <row r="356" spans="1:19" ht="14.25">
      <c r="A356" s="69"/>
      <c r="B356" s="227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</row>
    <row r="357" spans="1:19" ht="14.25">
      <c r="A357" s="69"/>
      <c r="B357" s="227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</row>
    <row r="358" spans="1:19" ht="14.25">
      <c r="A358" s="69"/>
      <c r="B358" s="227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</row>
    <row r="359" spans="1:19" ht="14.25">
      <c r="A359" s="69"/>
      <c r="B359" s="227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</row>
    <row r="360" spans="1:19" ht="14.25">
      <c r="A360" s="69"/>
      <c r="B360" s="227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</row>
    <row r="361" spans="1:19" ht="14.25">
      <c r="A361" s="69"/>
      <c r="B361" s="227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</row>
    <row r="362" spans="1:19" ht="14.25">
      <c r="A362" s="69"/>
      <c r="B362" s="227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</row>
    <row r="363" spans="1:19" ht="14.25">
      <c r="A363" s="69"/>
      <c r="B363" s="227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</row>
    <row r="364" spans="1:19" ht="14.25">
      <c r="A364" s="69"/>
      <c r="B364" s="227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</row>
    <row r="365" spans="1:19" ht="14.25">
      <c r="A365" s="69"/>
      <c r="B365" s="227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</row>
    <row r="366" spans="1:19" ht="14.25">
      <c r="A366" s="69"/>
      <c r="B366" s="227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</row>
    <row r="367" spans="1:19" ht="14.25">
      <c r="A367" s="69"/>
      <c r="B367" s="227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</row>
    <row r="368" spans="1:19" ht="14.25">
      <c r="A368" s="69"/>
      <c r="B368" s="227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</row>
    <row r="369" spans="1:19" ht="14.25">
      <c r="A369" s="69"/>
      <c r="B369" s="227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</row>
    <row r="370" spans="1:19" ht="14.25">
      <c r="A370" s="69"/>
      <c r="B370" s="227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</row>
    <row r="371" spans="1:19" ht="14.25">
      <c r="A371" s="69"/>
      <c r="B371" s="227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</row>
    <row r="372" spans="1:19" ht="14.25">
      <c r="A372" s="69"/>
      <c r="B372" s="227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</row>
    <row r="373" spans="1:19" ht="14.25">
      <c r="A373" s="69"/>
      <c r="B373" s="227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</row>
    <row r="374" spans="1:19" ht="14.25">
      <c r="A374" s="69"/>
      <c r="B374" s="227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</row>
    <row r="375" spans="1:19" ht="14.25">
      <c r="A375" s="69"/>
      <c r="B375" s="227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</row>
    <row r="376" spans="1:19" ht="14.25">
      <c r="A376" s="69"/>
      <c r="B376" s="227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</row>
    <row r="377" spans="1:19" ht="14.25">
      <c r="A377" s="69"/>
      <c r="B377" s="227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</row>
    <row r="378" spans="1:19" ht="14.25">
      <c r="A378" s="69"/>
      <c r="B378" s="227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</row>
    <row r="379" spans="1:19" ht="14.25">
      <c r="A379" s="69"/>
      <c r="B379" s="227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</row>
    <row r="380" spans="1:19" ht="14.25">
      <c r="A380" s="69"/>
      <c r="B380" s="227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</row>
    <row r="381" spans="1:19" ht="14.25">
      <c r="A381" s="69"/>
      <c r="B381" s="227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</row>
    <row r="382" spans="1:19" ht="14.25">
      <c r="A382" s="69"/>
      <c r="B382" s="227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</row>
    <row r="383" spans="1:19" ht="14.25">
      <c r="A383" s="69"/>
      <c r="B383" s="227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</row>
    <row r="384" spans="1:19" ht="14.25">
      <c r="A384" s="69"/>
      <c r="B384" s="227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</row>
    <row r="385" spans="1:19" ht="14.25">
      <c r="A385" s="69"/>
      <c r="B385" s="227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</row>
    <row r="386" spans="1:19" ht="14.25">
      <c r="A386" s="69"/>
      <c r="B386" s="227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</row>
    <row r="387" spans="1:19" ht="14.25">
      <c r="A387" s="69"/>
      <c r="B387" s="227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</row>
    <row r="388" spans="1:19" ht="14.25">
      <c r="A388" s="69"/>
      <c r="B388" s="227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</row>
    <row r="389" spans="1:19" ht="14.25">
      <c r="A389" s="69"/>
      <c r="B389" s="227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</row>
    <row r="390" spans="1:19" ht="14.25">
      <c r="A390" s="69"/>
      <c r="B390" s="227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</row>
    <row r="391" spans="1:19" ht="14.25">
      <c r="A391" s="69"/>
      <c r="B391" s="227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</row>
    <row r="392" spans="1:19" ht="14.25">
      <c r="A392" s="69"/>
      <c r="B392" s="227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</row>
    <row r="393" spans="1:19" ht="14.25">
      <c r="A393" s="69"/>
      <c r="B393" s="227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</row>
    <row r="394" spans="1:19" ht="14.25">
      <c r="A394" s="69"/>
      <c r="B394" s="227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</row>
    <row r="395" spans="1:19" ht="14.25">
      <c r="A395" s="69"/>
      <c r="B395" s="227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</row>
    <row r="396" spans="1:19" ht="14.25">
      <c r="A396" s="69"/>
      <c r="B396" s="227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</row>
    <row r="397" spans="1:19" ht="14.25">
      <c r="A397" s="69"/>
      <c r="B397" s="227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</row>
    <row r="398" spans="1:19" ht="14.25">
      <c r="A398" s="69"/>
      <c r="B398" s="227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</row>
    <row r="399" spans="1:19" ht="14.25">
      <c r="A399" s="69"/>
      <c r="B399" s="227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</row>
    <row r="400" spans="1:19" ht="14.25">
      <c r="A400" s="69"/>
      <c r="B400" s="227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</row>
    <row r="401" spans="1:19" ht="14.25">
      <c r="A401" s="69"/>
      <c r="B401" s="227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</row>
    <row r="402" spans="1:19" ht="14.25">
      <c r="A402" s="69"/>
      <c r="B402" s="227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</row>
    <row r="403" spans="1:19" ht="14.25">
      <c r="A403" s="69"/>
      <c r="B403" s="227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</row>
    <row r="404" spans="1:19" ht="14.25">
      <c r="A404" s="69"/>
      <c r="B404" s="227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</row>
    <row r="405" spans="1:19" ht="14.25">
      <c r="A405" s="69"/>
      <c r="B405" s="227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</row>
    <row r="406" spans="1:19" ht="14.25">
      <c r="A406" s="69"/>
      <c r="B406" s="227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</row>
    <row r="407" spans="1:19" ht="14.25">
      <c r="A407" s="69"/>
      <c r="B407" s="227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</row>
    <row r="408" spans="1:19" ht="14.25">
      <c r="A408" s="69"/>
      <c r="B408" s="227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</row>
    <row r="409" spans="1:19" ht="14.25">
      <c r="A409" s="69"/>
      <c r="B409" s="227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</row>
    <row r="410" spans="1:19" ht="14.25">
      <c r="A410" s="69"/>
      <c r="B410" s="227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</row>
    <row r="411" spans="1:19" ht="14.25">
      <c r="A411" s="69"/>
      <c r="B411" s="227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</row>
    <row r="412" spans="1:19" ht="14.25">
      <c r="A412" s="69"/>
      <c r="B412" s="227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</row>
    <row r="413" spans="1:19" ht="14.25">
      <c r="A413" s="69"/>
      <c r="B413" s="227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</row>
    <row r="414" spans="1:19" ht="14.25">
      <c r="A414" s="69"/>
      <c r="B414" s="227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</row>
    <row r="415" spans="1:19" ht="14.25">
      <c r="A415" s="69"/>
      <c r="B415" s="227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</row>
    <row r="416" spans="1:19" ht="14.25">
      <c r="A416" s="69"/>
      <c r="B416" s="227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</row>
    <row r="417" spans="1:19" ht="14.25">
      <c r="A417" s="69"/>
      <c r="B417" s="227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</row>
    <row r="418" spans="1:19" ht="14.25">
      <c r="A418" s="69"/>
      <c r="B418" s="227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</row>
    <row r="419" spans="1:19" ht="14.25">
      <c r="A419" s="69"/>
      <c r="B419" s="227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</row>
    <row r="420" spans="1:19" ht="14.25">
      <c r="A420" s="69"/>
      <c r="B420" s="227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</row>
    <row r="421" spans="1:19" ht="14.25">
      <c r="A421" s="69"/>
      <c r="B421" s="227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</row>
    <row r="422" spans="1:19" ht="14.25">
      <c r="A422" s="69"/>
      <c r="B422" s="227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</row>
    <row r="423" spans="1:19" ht="14.25">
      <c r="A423" s="69"/>
      <c r="B423" s="227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</row>
    <row r="424" spans="1:19" ht="14.25">
      <c r="A424" s="69"/>
      <c r="B424" s="227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</row>
    <row r="425" spans="1:19" ht="14.25">
      <c r="A425" s="69"/>
      <c r="B425" s="227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</row>
    <row r="426" spans="1:19" ht="14.25">
      <c r="A426" s="69"/>
      <c r="B426" s="227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</row>
    <row r="427" spans="1:19" ht="14.25">
      <c r="A427" s="69"/>
      <c r="B427" s="227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</row>
    <row r="428" spans="1:19" ht="14.25">
      <c r="A428" s="69"/>
      <c r="B428" s="227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</row>
    <row r="429" spans="1:19" ht="14.25">
      <c r="A429" s="69"/>
      <c r="B429" s="227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</row>
    <row r="430" spans="1:19" ht="14.25">
      <c r="A430" s="69"/>
      <c r="B430" s="227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</row>
    <row r="431" spans="1:19" ht="14.25">
      <c r="A431" s="69"/>
      <c r="B431" s="227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</row>
    <row r="432" spans="1:19" ht="14.25">
      <c r="A432" s="69"/>
      <c r="B432" s="227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</row>
    <row r="433" spans="1:19" ht="14.25">
      <c r="A433" s="69"/>
      <c r="B433" s="227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</row>
    <row r="434" spans="1:19" ht="14.25">
      <c r="A434" s="69"/>
      <c r="B434" s="227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</row>
    <row r="435" spans="1:19" ht="14.25">
      <c r="A435" s="69"/>
      <c r="B435" s="227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</row>
    <row r="436" spans="1:19" ht="14.25">
      <c r="A436" s="69"/>
      <c r="B436" s="227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</row>
    <row r="437" spans="1:19" ht="14.25">
      <c r="A437" s="69"/>
      <c r="B437" s="227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</row>
    <row r="438" spans="1:19" ht="14.25">
      <c r="A438" s="69"/>
      <c r="B438" s="227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</row>
    <row r="439" spans="1:19" ht="14.25">
      <c r="A439" s="69"/>
      <c r="B439" s="227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</row>
    <row r="440" spans="1:19" ht="14.25">
      <c r="A440" s="69"/>
      <c r="B440" s="227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</row>
    <row r="441" spans="1:19" ht="14.25">
      <c r="A441" s="69"/>
      <c r="B441" s="227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</row>
    <row r="442" spans="1:19" ht="14.25">
      <c r="A442" s="69"/>
      <c r="B442" s="227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</row>
    <row r="443" spans="1:19" ht="14.25">
      <c r="A443" s="69"/>
      <c r="B443" s="227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</row>
    <row r="444" spans="1:19" ht="14.25">
      <c r="A444" s="69"/>
      <c r="B444" s="227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</row>
    <row r="445" spans="1:19" ht="14.25">
      <c r="A445" s="69"/>
      <c r="B445" s="227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</row>
    <row r="446" spans="1:19" ht="14.25">
      <c r="A446" s="69"/>
      <c r="B446" s="227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</row>
    <row r="447" spans="1:19" ht="14.25">
      <c r="A447" s="69"/>
      <c r="B447" s="227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</row>
    <row r="448" spans="1:19" ht="14.25">
      <c r="A448" s="69"/>
      <c r="B448" s="227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</row>
    <row r="449" spans="1:19" ht="14.25">
      <c r="A449" s="69"/>
      <c r="B449" s="227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</row>
    <row r="450" spans="1:19" ht="14.25">
      <c r="A450" s="69"/>
      <c r="B450" s="227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</row>
    <row r="451" spans="1:19" ht="14.25">
      <c r="A451" s="69"/>
      <c r="B451" s="227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</row>
    <row r="452" spans="1:19" ht="14.25">
      <c r="A452" s="69"/>
      <c r="B452" s="227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</row>
    <row r="453" spans="1:19" ht="14.25">
      <c r="A453" s="69"/>
      <c r="B453" s="227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</row>
    <row r="454" spans="1:19" ht="14.25">
      <c r="A454" s="69"/>
      <c r="B454" s="227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</row>
    <row r="455" spans="1:19" ht="14.25">
      <c r="A455" s="69"/>
      <c r="B455" s="227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</row>
    <row r="456" spans="1:19" ht="14.25">
      <c r="A456" s="69"/>
      <c r="B456" s="227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</row>
    <row r="457" spans="1:19" ht="14.25">
      <c r="A457" s="69"/>
      <c r="B457" s="227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</row>
    <row r="458" spans="1:19" ht="14.25">
      <c r="A458" s="69"/>
      <c r="B458" s="227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</row>
    <row r="459" spans="1:19" ht="14.25">
      <c r="A459" s="69"/>
      <c r="B459" s="227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</row>
    <row r="460" spans="1:19" ht="14.25">
      <c r="A460" s="69"/>
      <c r="B460" s="227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</row>
    <row r="461" spans="1:19" ht="14.25">
      <c r="A461" s="69"/>
      <c r="B461" s="227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</row>
    <row r="462" spans="1:19" ht="14.25">
      <c r="A462" s="69"/>
      <c r="B462" s="227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</row>
    <row r="463" spans="1:19" ht="14.25">
      <c r="A463" s="69"/>
      <c r="B463" s="227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</row>
    <row r="464" spans="1:19" ht="14.25">
      <c r="A464" s="69"/>
      <c r="B464" s="227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</row>
    <row r="465" spans="1:19" ht="14.25">
      <c r="A465" s="69"/>
      <c r="B465" s="227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</row>
    <row r="466" spans="1:19" ht="14.25">
      <c r="A466" s="69"/>
      <c r="B466" s="227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</row>
    <row r="467" spans="1:19" ht="14.25">
      <c r="A467" s="69"/>
      <c r="B467" s="227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</row>
    <row r="468" spans="1:19" ht="14.25">
      <c r="A468" s="69"/>
      <c r="B468" s="227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</row>
    <row r="469" spans="1:19" ht="14.25">
      <c r="A469" s="69"/>
      <c r="B469" s="227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</row>
    <row r="470" spans="1:19" ht="14.25">
      <c r="A470" s="69"/>
      <c r="B470" s="227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</row>
    <row r="471" spans="1:19" ht="14.25">
      <c r="A471" s="69"/>
      <c r="B471" s="227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</row>
    <row r="472" spans="1:19" ht="14.25">
      <c r="A472" s="69"/>
      <c r="B472" s="227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</row>
    <row r="473" spans="1:19" ht="14.25">
      <c r="A473" s="69"/>
      <c r="B473" s="227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</row>
    <row r="474" spans="1:19" ht="14.25">
      <c r="A474" s="69"/>
      <c r="B474" s="227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</row>
    <row r="475" spans="1:19" ht="14.25">
      <c r="A475" s="69"/>
      <c r="B475" s="227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</row>
    <row r="476" spans="1:19" ht="14.25">
      <c r="A476" s="69"/>
      <c r="B476" s="227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</row>
    <row r="477" spans="1:19" ht="14.25">
      <c r="A477" s="69"/>
      <c r="B477" s="227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</row>
    <row r="478" spans="1:19" ht="14.25">
      <c r="A478" s="69"/>
      <c r="B478" s="227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</row>
    <row r="479" spans="1:19" ht="14.25">
      <c r="A479" s="69"/>
      <c r="B479" s="227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</row>
    <row r="480" spans="1:19" ht="14.25">
      <c r="A480" s="69"/>
      <c r="B480" s="227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</row>
    <row r="481" spans="1:19" ht="14.25">
      <c r="A481" s="69"/>
      <c r="B481" s="227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</row>
    <row r="482" spans="1:19" ht="14.25">
      <c r="A482" s="69"/>
      <c r="B482" s="227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</row>
    <row r="483" spans="1:19" ht="14.25">
      <c r="A483" s="69"/>
      <c r="B483" s="227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</row>
    <row r="484" spans="1:19" ht="14.25">
      <c r="A484" s="69"/>
      <c r="B484" s="227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</row>
    <row r="485" spans="1:19" ht="14.25">
      <c r="A485" s="69"/>
      <c r="B485" s="227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</row>
    <row r="486" spans="1:19" ht="14.25">
      <c r="A486" s="69"/>
      <c r="B486" s="227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</row>
    <row r="487" spans="1:19" ht="14.25">
      <c r="A487" s="69"/>
      <c r="B487" s="227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</row>
    <row r="488" spans="1:19" ht="14.25">
      <c r="A488" s="69"/>
      <c r="B488" s="227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</row>
    <row r="489" spans="1:19" ht="14.25">
      <c r="A489" s="69"/>
      <c r="B489" s="227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</row>
    <row r="490" spans="1:19" ht="14.25">
      <c r="A490" s="69"/>
      <c r="B490" s="227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</row>
    <row r="491" spans="1:19" ht="14.25">
      <c r="A491" s="69"/>
      <c r="B491" s="227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</row>
    <row r="492" spans="1:19" ht="14.25">
      <c r="A492" s="69"/>
      <c r="B492" s="227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</row>
    <row r="493" spans="1:19" ht="14.25">
      <c r="A493" s="69"/>
      <c r="B493" s="227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</row>
    <row r="494" spans="1:19" ht="14.25">
      <c r="A494" s="69"/>
      <c r="B494" s="227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</row>
    <row r="495" spans="1:19" ht="14.25">
      <c r="A495" s="69"/>
      <c r="B495" s="227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</row>
    <row r="496" spans="1:19" ht="14.25">
      <c r="A496" s="69"/>
      <c r="B496" s="227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</row>
    <row r="497" spans="1:19" ht="14.25">
      <c r="A497" s="69"/>
      <c r="B497" s="227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</row>
    <row r="498" spans="1:19" ht="14.25">
      <c r="A498" s="69"/>
      <c r="B498" s="227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</row>
    <row r="499" spans="1:19" ht="14.25">
      <c r="A499" s="69"/>
      <c r="B499" s="227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</row>
    <row r="500" spans="1:19" ht="14.25">
      <c r="A500" s="69"/>
      <c r="B500" s="227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</row>
    <row r="501" spans="1:19" ht="14.25">
      <c r="A501" s="69"/>
      <c r="B501" s="227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</row>
    <row r="502" spans="1:19" ht="14.25">
      <c r="A502" s="69"/>
      <c r="B502" s="227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</row>
    <row r="503" spans="1:19" ht="14.25">
      <c r="A503" s="69"/>
      <c r="B503" s="227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</row>
    <row r="504" spans="1:19" ht="14.25">
      <c r="A504" s="69"/>
      <c r="B504" s="227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</row>
    <row r="505" spans="1:19" ht="14.25">
      <c r="A505" s="69"/>
      <c r="B505" s="227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</row>
    <row r="506" spans="1:19" ht="14.25">
      <c r="A506" s="69"/>
      <c r="B506" s="227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</row>
    <row r="507" spans="1:19" ht="14.25">
      <c r="A507" s="69"/>
      <c r="B507" s="227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</row>
    <row r="508" spans="1:19" ht="14.25">
      <c r="A508" s="69"/>
      <c r="B508" s="227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</row>
    <row r="509" spans="1:19" ht="14.25">
      <c r="A509" s="69"/>
      <c r="B509" s="227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</row>
    <row r="510" spans="1:19" ht="14.25">
      <c r="A510" s="69"/>
      <c r="B510" s="227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</row>
    <row r="511" spans="1:19" ht="14.25">
      <c r="A511" s="69"/>
      <c r="B511" s="227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</row>
    <row r="512" spans="1:19" ht="14.25">
      <c r="A512" s="69"/>
      <c r="B512" s="227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</row>
    <row r="513" spans="1:19" ht="14.25">
      <c r="A513" s="69"/>
      <c r="B513" s="227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</row>
    <row r="514" spans="1:19" ht="14.25">
      <c r="A514" s="69"/>
      <c r="B514" s="227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</row>
    <row r="515" spans="1:19" ht="14.25">
      <c r="A515" s="69"/>
      <c r="B515" s="227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</row>
    <row r="516" spans="1:19" ht="14.25">
      <c r="A516" s="69"/>
      <c r="B516" s="227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</row>
    <row r="517" spans="1:19" ht="14.25">
      <c r="A517" s="69"/>
      <c r="B517" s="227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</row>
    <row r="518" spans="1:19" ht="14.25">
      <c r="A518" s="69"/>
      <c r="B518" s="227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</row>
    <row r="519" spans="1:19" ht="14.25">
      <c r="A519" s="69"/>
      <c r="B519" s="227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</row>
    <row r="520" spans="1:19" ht="14.25">
      <c r="A520" s="69"/>
      <c r="B520" s="227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</row>
    <row r="521" spans="1:19" ht="14.25">
      <c r="A521" s="69"/>
      <c r="B521" s="227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</row>
    <row r="522" spans="1:19" ht="14.25">
      <c r="A522" s="69"/>
      <c r="B522" s="227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</row>
    <row r="523" spans="1:19" ht="14.25">
      <c r="A523" s="69"/>
      <c r="B523" s="227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</row>
    <row r="524" spans="1:19" ht="14.25">
      <c r="A524" s="69"/>
      <c r="B524" s="227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</row>
    <row r="525" spans="1:19" ht="14.25">
      <c r="A525" s="69"/>
      <c r="B525" s="227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</row>
    <row r="526" spans="1:19" ht="14.25">
      <c r="A526" s="69"/>
      <c r="B526" s="227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</row>
    <row r="527" spans="1:19" ht="14.25">
      <c r="A527" s="69"/>
      <c r="B527" s="227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</row>
    <row r="528" spans="1:19" ht="14.25">
      <c r="A528" s="69"/>
      <c r="B528" s="227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</row>
    <row r="529" spans="1:19" ht="14.25">
      <c r="A529" s="69"/>
      <c r="B529" s="227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</row>
    <row r="530" spans="1:19" ht="14.25">
      <c r="A530" s="69"/>
      <c r="B530" s="227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</row>
    <row r="531" spans="1:19" ht="14.25">
      <c r="A531" s="69"/>
      <c r="B531" s="227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</row>
    <row r="532" spans="1:19" ht="14.25">
      <c r="A532" s="69"/>
      <c r="B532" s="227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</row>
    <row r="533" spans="1:19" ht="14.25">
      <c r="A533" s="69"/>
      <c r="B533" s="227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</row>
    <row r="534" spans="1:19" ht="14.25">
      <c r="A534" s="69"/>
      <c r="B534" s="227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</row>
    <row r="535" spans="1:19" ht="14.25">
      <c r="A535" s="69"/>
      <c r="B535" s="227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</row>
    <row r="536" spans="1:19" ht="14.25">
      <c r="A536" s="69"/>
      <c r="B536" s="227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</row>
    <row r="537" spans="1:19" ht="14.25">
      <c r="A537" s="69"/>
      <c r="B537" s="227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</row>
    <row r="538" spans="1:19" ht="14.25">
      <c r="A538" s="69"/>
      <c r="B538" s="227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</row>
    <row r="539" spans="1:19" ht="14.25">
      <c r="A539" s="69"/>
      <c r="B539" s="227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</row>
    <row r="540" spans="1:19" ht="14.25">
      <c r="A540" s="69"/>
      <c r="B540" s="227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</row>
    <row r="541" spans="1:19" ht="14.25">
      <c r="A541" s="69"/>
      <c r="B541" s="227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</row>
    <row r="542" spans="1:19" ht="14.25">
      <c r="A542" s="69"/>
      <c r="B542" s="227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</row>
    <row r="543" spans="1:19" ht="14.25">
      <c r="A543" s="69"/>
      <c r="B543" s="227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</row>
    <row r="544" spans="1:19" ht="14.25">
      <c r="A544" s="69"/>
      <c r="B544" s="227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</row>
    <row r="545" spans="1:19" ht="14.25">
      <c r="A545" s="69"/>
      <c r="B545" s="227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</row>
    <row r="546" spans="1:19" ht="14.25">
      <c r="A546" s="69"/>
      <c r="B546" s="227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</row>
    <row r="547" spans="1:19" ht="14.25">
      <c r="A547" s="69"/>
      <c r="B547" s="227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</row>
    <row r="548" spans="1:19" ht="14.25">
      <c r="A548" s="69"/>
      <c r="B548" s="227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</row>
    <row r="549" spans="1:19" ht="14.25">
      <c r="A549" s="69"/>
      <c r="B549" s="227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</row>
    <row r="550" spans="1:19" ht="14.25">
      <c r="A550" s="69"/>
      <c r="B550" s="227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</row>
    <row r="551" spans="1:19" ht="14.25">
      <c r="A551" s="69"/>
      <c r="B551" s="227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</row>
    <row r="552" spans="1:19" ht="14.25">
      <c r="A552" s="69"/>
      <c r="B552" s="227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</row>
    <row r="553" spans="1:19" ht="14.25">
      <c r="A553" s="69"/>
      <c r="B553" s="227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</row>
    <row r="554" spans="1:19" ht="14.25">
      <c r="A554" s="69"/>
      <c r="B554" s="227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</row>
    <row r="555" spans="1:19" ht="14.25">
      <c r="A555" s="69"/>
      <c r="B555" s="227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</row>
    <row r="556" spans="1:19" ht="14.25">
      <c r="A556" s="69"/>
      <c r="B556" s="227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</row>
    <row r="557" spans="1:19" ht="14.25">
      <c r="A557" s="69"/>
      <c r="B557" s="227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</row>
    <row r="558" spans="1:19" ht="14.25">
      <c r="A558" s="69"/>
      <c r="B558" s="227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</row>
    <row r="559" spans="1:19" ht="14.25">
      <c r="A559" s="69"/>
      <c r="B559" s="227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</row>
    <row r="560" spans="1:19" ht="14.25">
      <c r="A560" s="69"/>
      <c r="B560" s="227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</row>
    <row r="561" spans="1:19" ht="14.25">
      <c r="A561" s="69"/>
      <c r="B561" s="227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</row>
    <row r="562" spans="1:19" ht="14.25">
      <c r="A562" s="69"/>
      <c r="B562" s="227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</row>
    <row r="563" spans="1:19" ht="14.25">
      <c r="A563" s="69"/>
      <c r="B563" s="227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</row>
    <row r="564" spans="1:19" ht="14.25">
      <c r="A564" s="69"/>
      <c r="B564" s="227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</row>
    <row r="565" spans="1:19" ht="14.25">
      <c r="A565" s="69"/>
      <c r="B565" s="227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</row>
    <row r="566" spans="1:19" ht="14.25">
      <c r="A566" s="69"/>
      <c r="B566" s="227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</row>
    <row r="567" spans="1:19" ht="14.25">
      <c r="A567" s="69"/>
      <c r="B567" s="227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</row>
    <row r="568" spans="1:19" ht="14.25">
      <c r="A568" s="69"/>
      <c r="B568" s="227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</row>
    <row r="569" spans="1:19" ht="14.25">
      <c r="A569" s="69"/>
      <c r="B569" s="227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</row>
    <row r="570" spans="1:19" ht="14.25">
      <c r="A570" s="69"/>
      <c r="B570" s="227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</row>
    <row r="571" spans="1:19" ht="14.25">
      <c r="A571" s="69"/>
      <c r="B571" s="227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</row>
    <row r="572" spans="1:19" ht="14.25">
      <c r="A572" s="69"/>
      <c r="B572" s="227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</row>
    <row r="573" spans="1:19" ht="14.25">
      <c r="A573" s="69"/>
      <c r="B573" s="227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</row>
    <row r="574" spans="1:19" ht="14.25">
      <c r="A574" s="69"/>
      <c r="B574" s="227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</row>
    <row r="575" spans="1:19" ht="14.25">
      <c r="A575" s="69"/>
      <c r="B575" s="227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</row>
    <row r="576" spans="1:19" ht="14.25">
      <c r="A576" s="69"/>
      <c r="B576" s="227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</row>
    <row r="577" spans="1:19" ht="14.25">
      <c r="A577" s="69"/>
      <c r="B577" s="227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</row>
    <row r="578" spans="1:19" ht="14.25">
      <c r="A578" s="69"/>
      <c r="B578" s="227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</row>
    <row r="579" spans="1:19" ht="14.25">
      <c r="A579" s="69"/>
      <c r="B579" s="227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</row>
    <row r="580" spans="1:19" ht="14.25">
      <c r="A580" s="69"/>
      <c r="B580" s="227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</row>
    <row r="581" spans="1:19" ht="14.25">
      <c r="A581" s="69"/>
      <c r="B581" s="227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</row>
    <row r="582" spans="1:19" ht="14.25">
      <c r="A582" s="69"/>
      <c r="B582" s="227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</row>
    <row r="583" spans="1:19" ht="14.25">
      <c r="A583" s="69"/>
      <c r="B583" s="227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</row>
    <row r="584" spans="1:19" ht="14.25">
      <c r="A584" s="69"/>
      <c r="B584" s="227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</row>
    <row r="585" spans="1:19" ht="14.25">
      <c r="A585" s="69"/>
      <c r="B585" s="227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</row>
    <row r="586" spans="1:19" ht="14.25">
      <c r="A586" s="69"/>
      <c r="B586" s="227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</row>
    <row r="587" spans="1:19" ht="14.25">
      <c r="A587" s="69"/>
      <c r="B587" s="227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</row>
    <row r="588" spans="1:19" ht="14.25">
      <c r="A588" s="69"/>
      <c r="B588" s="227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</row>
    <row r="589" spans="1:19" ht="14.25">
      <c r="A589" s="69"/>
      <c r="B589" s="227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</row>
    <row r="590" spans="1:19" ht="14.25">
      <c r="A590" s="69"/>
      <c r="B590" s="227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</row>
    <row r="591" spans="1:19" ht="14.25">
      <c r="A591" s="69"/>
      <c r="B591" s="227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</row>
    <row r="592" spans="1:19" ht="14.25">
      <c r="A592" s="69"/>
      <c r="B592" s="227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</row>
    <row r="593" spans="1:19" ht="14.25">
      <c r="A593" s="69"/>
      <c r="B593" s="227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</row>
    <row r="594" spans="1:19" ht="14.25">
      <c r="A594" s="69"/>
      <c r="B594" s="227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</row>
    <row r="595" spans="1:19" ht="14.25">
      <c r="A595" s="69"/>
      <c r="B595" s="227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</row>
    <row r="596" spans="1:19" ht="14.25">
      <c r="A596" s="69"/>
      <c r="B596" s="227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</row>
    <row r="597" spans="1:19" ht="14.25">
      <c r="A597" s="69"/>
      <c r="B597" s="227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</row>
    <row r="598" spans="1:19" ht="14.25">
      <c r="A598" s="69"/>
      <c r="B598" s="227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</row>
    <row r="599" spans="1:19" ht="14.25">
      <c r="A599" s="69"/>
      <c r="B599" s="227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</row>
    <row r="600" spans="1:19" ht="14.25">
      <c r="A600" s="69"/>
      <c r="B600" s="227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</row>
    <row r="601" spans="1:19" ht="14.25">
      <c r="A601" s="69"/>
      <c r="B601" s="227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</row>
    <row r="602" spans="1:19" ht="14.25">
      <c r="A602" s="69"/>
      <c r="B602" s="227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</row>
    <row r="603" spans="1:19" ht="14.25">
      <c r="A603" s="69"/>
      <c r="B603" s="227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</row>
    <row r="604" spans="1:19" ht="14.25">
      <c r="A604" s="69"/>
      <c r="B604" s="227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</row>
    <row r="605" spans="1:19" ht="14.25">
      <c r="A605" s="69"/>
      <c r="B605" s="227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</row>
    <row r="606" spans="1:19" ht="14.25">
      <c r="A606" s="69"/>
      <c r="B606" s="227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</row>
    <row r="607" spans="1:19" ht="14.25">
      <c r="A607" s="69"/>
      <c r="B607" s="227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</row>
    <row r="608" spans="1:19" ht="14.25">
      <c r="A608" s="69"/>
      <c r="B608" s="227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</row>
    <row r="609" spans="1:19" ht="14.25">
      <c r="A609" s="69"/>
      <c r="B609" s="227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</row>
    <row r="610" spans="1:19" ht="14.25">
      <c r="A610" s="69"/>
      <c r="B610" s="227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</row>
    <row r="611" spans="1:19" ht="14.25">
      <c r="A611" s="69"/>
      <c r="B611" s="227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</row>
    <row r="612" spans="1:19" ht="14.25">
      <c r="A612" s="69"/>
      <c r="B612" s="227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</row>
    <row r="613" spans="1:19" ht="14.25">
      <c r="A613" s="69"/>
      <c r="B613" s="227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</row>
    <row r="614" spans="1:19" ht="14.25">
      <c r="A614" s="69"/>
      <c r="B614" s="227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</row>
    <row r="615" spans="1:19" ht="14.25">
      <c r="A615" s="69"/>
      <c r="B615" s="227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</row>
    <row r="616" spans="1:19" ht="14.25">
      <c r="A616" s="69"/>
      <c r="B616" s="227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</row>
    <row r="617" spans="1:19" ht="14.25">
      <c r="A617" s="69"/>
      <c r="B617" s="227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</row>
    <row r="618" spans="1:19" ht="14.25">
      <c r="A618" s="69"/>
      <c r="B618" s="227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</row>
    <row r="619" spans="1:19" ht="14.25">
      <c r="A619" s="69"/>
      <c r="B619" s="227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</row>
    <row r="620" spans="1:19" ht="14.25">
      <c r="A620" s="69"/>
      <c r="B620" s="227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</row>
    <row r="621" spans="1:19" ht="14.25">
      <c r="A621" s="69"/>
      <c r="B621" s="227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</row>
    <row r="622" spans="1:19" ht="14.25">
      <c r="A622" s="69"/>
      <c r="B622" s="227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</row>
    <row r="623" spans="1:19" ht="14.25">
      <c r="A623" s="69"/>
      <c r="B623" s="227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</row>
    <row r="624" spans="1:19" ht="14.25">
      <c r="A624" s="69"/>
      <c r="B624" s="227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</row>
    <row r="625" spans="1:19" ht="14.25">
      <c r="A625" s="69"/>
      <c r="B625" s="227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</row>
    <row r="626" spans="1:19" ht="14.25">
      <c r="A626" s="69"/>
      <c r="B626" s="227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</row>
    <row r="627" spans="1:19" ht="14.25">
      <c r="A627" s="69"/>
      <c r="B627" s="227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</row>
    <row r="628" spans="1:19" ht="14.25">
      <c r="A628" s="69"/>
      <c r="B628" s="227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</row>
    <row r="629" spans="1:19" ht="14.25">
      <c r="A629" s="69"/>
      <c r="B629" s="227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</row>
    <row r="630" spans="1:19" ht="14.25">
      <c r="A630" s="69"/>
      <c r="B630" s="227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</row>
    <row r="631" spans="1:19" ht="14.25">
      <c r="A631" s="69"/>
      <c r="B631" s="227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</row>
    <row r="632" spans="1:19" ht="14.25">
      <c r="A632" s="69"/>
      <c r="B632" s="227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</row>
    <row r="633" spans="1:19" ht="14.25">
      <c r="A633" s="69"/>
      <c r="B633" s="227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</row>
    <row r="634" spans="1:19" ht="14.25">
      <c r="A634" s="69"/>
      <c r="B634" s="227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</row>
    <row r="635" spans="1:19" ht="14.25">
      <c r="A635" s="69"/>
      <c r="B635" s="227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</row>
    <row r="636" spans="1:19" ht="14.25">
      <c r="A636" s="69"/>
      <c r="B636" s="227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</row>
    <row r="637" spans="1:19" ht="14.25">
      <c r="A637" s="69"/>
      <c r="B637" s="227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</row>
    <row r="638" spans="1:19" ht="14.25">
      <c r="A638" s="69"/>
      <c r="B638" s="227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</row>
    <row r="639" spans="1:19" ht="14.25">
      <c r="A639" s="69"/>
      <c r="B639" s="227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</row>
    <row r="640" spans="1:19" ht="14.25">
      <c r="A640" s="69"/>
      <c r="B640" s="227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</row>
    <row r="641" spans="1:19" ht="14.25">
      <c r="A641" s="69"/>
      <c r="B641" s="227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</row>
    <row r="642" spans="1:19" ht="14.25">
      <c r="A642" s="69"/>
      <c r="B642" s="227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</row>
    <row r="643" spans="1:19" ht="14.25">
      <c r="A643" s="69"/>
      <c r="B643" s="227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</row>
    <row r="644" spans="1:19" ht="14.25">
      <c r="A644" s="69"/>
      <c r="B644" s="227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</row>
    <row r="645" spans="1:19" ht="14.25">
      <c r="A645" s="69"/>
      <c r="B645" s="227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</row>
    <row r="646" spans="1:19" ht="14.25">
      <c r="A646" s="69"/>
      <c r="B646" s="227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</row>
    <row r="647" spans="1:19" ht="14.25">
      <c r="A647" s="69"/>
      <c r="B647" s="227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</row>
    <row r="648" spans="1:19" ht="14.25">
      <c r="A648" s="69"/>
      <c r="B648" s="227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</row>
    <row r="649" spans="1:19" ht="14.25">
      <c r="A649" s="69"/>
      <c r="B649" s="227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</row>
    <row r="650" spans="1:19" ht="14.25">
      <c r="A650" s="69"/>
      <c r="B650" s="227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</row>
    <row r="651" spans="1:19" ht="14.25">
      <c r="A651" s="69"/>
      <c r="B651" s="227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</row>
    <row r="652" spans="1:19" ht="14.25">
      <c r="A652" s="69"/>
      <c r="B652" s="227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</row>
    <row r="653" spans="1:19" ht="14.25">
      <c r="A653" s="69"/>
      <c r="B653" s="227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</row>
    <row r="654" spans="1:19" ht="14.25">
      <c r="A654" s="69"/>
      <c r="B654" s="227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</row>
    <row r="655" spans="1:19" ht="14.25">
      <c r="A655" s="69"/>
      <c r="B655" s="227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</row>
    <row r="656" spans="1:19" ht="14.25">
      <c r="A656" s="69"/>
      <c r="B656" s="227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</row>
    <row r="657" spans="1:19" ht="14.25">
      <c r="A657" s="69"/>
      <c r="B657" s="227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</row>
    <row r="658" spans="1:19" ht="14.25">
      <c r="A658" s="69"/>
      <c r="B658" s="227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</row>
    <row r="659" spans="1:19" ht="14.25">
      <c r="A659" s="69"/>
      <c r="B659" s="227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</row>
    <row r="660" spans="1:19" ht="14.25">
      <c r="A660" s="69"/>
      <c r="B660" s="227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</row>
    <row r="661" spans="1:19" ht="14.25">
      <c r="A661" s="69"/>
      <c r="B661" s="227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</row>
    <row r="662" spans="1:19" ht="14.25">
      <c r="A662" s="69"/>
      <c r="B662" s="227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</row>
    <row r="663" spans="1:19" ht="14.25">
      <c r="A663" s="69"/>
      <c r="B663" s="227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</row>
    <row r="664" spans="1:19" ht="14.25">
      <c r="A664" s="69"/>
      <c r="B664" s="227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</row>
    <row r="665" spans="1:19" ht="14.25">
      <c r="A665" s="69"/>
      <c r="B665" s="227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</row>
    <row r="666" spans="1:19" ht="14.25">
      <c r="A666" s="69"/>
      <c r="B666" s="227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</row>
    <row r="667" spans="1:19" ht="14.25">
      <c r="A667" s="69"/>
      <c r="B667" s="227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</row>
    <row r="668" spans="1:19" ht="14.25">
      <c r="A668" s="69"/>
      <c r="B668" s="227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</row>
    <row r="669" spans="1:19" ht="14.25">
      <c r="A669" s="69"/>
      <c r="B669" s="227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</row>
    <row r="670" spans="1:19" ht="14.25">
      <c r="A670" s="69"/>
      <c r="B670" s="227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</row>
    <row r="671" spans="1:19" ht="14.25">
      <c r="A671" s="69"/>
      <c r="B671" s="227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</row>
    <row r="672" spans="1:19" ht="14.25">
      <c r="A672" s="69"/>
      <c r="B672" s="227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</row>
    <row r="673" spans="1:19" ht="14.25">
      <c r="A673" s="69"/>
      <c r="B673" s="227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</row>
    <row r="674" spans="1:19" ht="14.25">
      <c r="A674" s="69"/>
      <c r="B674" s="227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</row>
    <row r="675" spans="1:19" ht="14.25">
      <c r="A675" s="69"/>
      <c r="B675" s="227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</row>
    <row r="676" spans="1:19" ht="14.25">
      <c r="A676" s="69"/>
      <c r="B676" s="227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</row>
    <row r="677" spans="1:19" ht="14.25">
      <c r="A677" s="69"/>
      <c r="B677" s="227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</row>
    <row r="678" spans="1:19" ht="14.25">
      <c r="A678" s="69"/>
      <c r="B678" s="227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</row>
    <row r="679" spans="1:19" ht="14.25">
      <c r="A679" s="69"/>
      <c r="B679" s="227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</row>
    <row r="680" spans="1:19" ht="14.25">
      <c r="A680" s="69"/>
      <c r="B680" s="227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</row>
    <row r="681" spans="1:19" ht="14.25">
      <c r="A681" s="69"/>
      <c r="B681" s="227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</row>
    <row r="682" spans="1:19" ht="14.25">
      <c r="A682" s="69"/>
      <c r="B682" s="227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</row>
    <row r="683" spans="1:19" ht="14.25">
      <c r="A683" s="69"/>
      <c r="B683" s="227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</row>
    <row r="684" spans="1:19" ht="14.25">
      <c r="A684" s="69"/>
      <c r="B684" s="227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</row>
    <row r="685" spans="1:19" ht="14.25">
      <c r="A685" s="69"/>
      <c r="B685" s="227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</row>
    <row r="686" spans="1:19" ht="14.25">
      <c r="A686" s="69"/>
      <c r="B686" s="227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</row>
    <row r="687" spans="1:19" ht="14.25">
      <c r="A687" s="69"/>
      <c r="B687" s="227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</row>
    <row r="688" spans="1:19" ht="14.25">
      <c r="A688" s="69"/>
      <c r="B688" s="227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</row>
    <row r="689" spans="1:19" ht="14.25">
      <c r="A689" s="69"/>
      <c r="B689" s="227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</row>
    <row r="690" spans="1:19" ht="14.25">
      <c r="A690" s="69"/>
      <c r="B690" s="227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</row>
    <row r="691" spans="1:19" ht="14.25">
      <c r="A691" s="69"/>
      <c r="B691" s="227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</row>
    <row r="692" spans="1:19" ht="14.25">
      <c r="A692" s="69"/>
      <c r="B692" s="227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</row>
    <row r="693" spans="1:19" ht="14.25">
      <c r="A693" s="69"/>
      <c r="B693" s="227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</row>
    <row r="694" spans="1:19" ht="14.25">
      <c r="A694" s="69"/>
      <c r="B694" s="227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</row>
    <row r="695" spans="1:19" ht="14.25">
      <c r="A695" s="69"/>
      <c r="B695" s="227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</row>
    <row r="696" spans="1:19" ht="14.25">
      <c r="A696" s="69"/>
      <c r="B696" s="227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</row>
    <row r="697" spans="1:19" ht="14.25">
      <c r="A697" s="69"/>
      <c r="B697" s="227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</row>
    <row r="698" spans="1:19" ht="14.25">
      <c r="A698" s="69"/>
      <c r="B698" s="227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</row>
    <row r="699" spans="1:19" ht="14.25">
      <c r="A699" s="69"/>
      <c r="B699" s="227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</row>
    <row r="700" spans="1:19" ht="14.25">
      <c r="A700" s="69"/>
      <c r="B700" s="227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</row>
    <row r="701" spans="1:19" ht="14.25">
      <c r="A701" s="69"/>
      <c r="B701" s="227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</row>
    <row r="702" spans="1:19" ht="14.25">
      <c r="A702" s="69"/>
      <c r="B702" s="227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</row>
    <row r="703" spans="1:19" ht="14.25">
      <c r="A703" s="69"/>
      <c r="B703" s="227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</row>
    <row r="704" spans="1:19" ht="14.25">
      <c r="A704" s="69"/>
      <c r="B704" s="227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</row>
    <row r="705" spans="1:19" ht="14.25">
      <c r="A705" s="69"/>
      <c r="B705" s="227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</row>
    <row r="706" spans="1:19" ht="14.25">
      <c r="A706" s="69"/>
      <c r="B706" s="227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</row>
    <row r="707" spans="1:19" ht="14.25">
      <c r="A707" s="69"/>
      <c r="B707" s="227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</row>
    <row r="708" spans="1:19" ht="14.25">
      <c r="A708" s="69"/>
      <c r="B708" s="227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</row>
    <row r="709" spans="1:19" ht="14.25">
      <c r="A709" s="69"/>
      <c r="B709" s="227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</row>
    <row r="710" spans="1:19" ht="14.25">
      <c r="A710" s="69"/>
      <c r="B710" s="227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</row>
    <row r="711" spans="1:19" ht="14.25">
      <c r="A711" s="69"/>
      <c r="B711" s="227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</row>
    <row r="712" spans="1:19" ht="14.25">
      <c r="A712" s="69"/>
      <c r="B712" s="227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</row>
    <row r="713" spans="1:19" ht="14.25">
      <c r="A713" s="69"/>
      <c r="B713" s="227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</row>
    <row r="714" spans="1:19" ht="14.25">
      <c r="A714" s="69"/>
      <c r="B714" s="227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</row>
    <row r="715" spans="1:19" ht="14.25">
      <c r="A715" s="69"/>
      <c r="B715" s="227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</row>
    <row r="716" spans="1:19" ht="14.25">
      <c r="A716" s="69"/>
      <c r="B716" s="227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</row>
    <row r="717" spans="1:19" ht="14.25">
      <c r="A717" s="69"/>
      <c r="B717" s="227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</row>
    <row r="718" spans="1:19" ht="14.25">
      <c r="A718" s="69"/>
      <c r="B718" s="227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</row>
    <row r="719" spans="1:19" ht="14.25">
      <c r="A719" s="69"/>
      <c r="B719" s="227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</row>
    <row r="720" spans="1:19" ht="14.25">
      <c r="A720" s="69"/>
      <c r="B720" s="227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</row>
    <row r="721" spans="1:19" ht="14.25">
      <c r="A721" s="69"/>
      <c r="B721" s="227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</row>
    <row r="722" spans="1:19" ht="14.25">
      <c r="A722" s="69"/>
      <c r="B722" s="227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</row>
    <row r="723" spans="1:19" ht="14.25">
      <c r="A723" s="69"/>
      <c r="B723" s="227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</row>
    <row r="724" spans="1:19" ht="14.25">
      <c r="A724" s="69"/>
      <c r="B724" s="227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</row>
    <row r="725" spans="1:19" ht="14.25">
      <c r="A725" s="69"/>
      <c r="B725" s="227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</row>
    <row r="726" spans="1:19" ht="14.25">
      <c r="A726" s="69"/>
      <c r="B726" s="227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</row>
    <row r="727" spans="1:19" ht="14.25">
      <c r="A727" s="69"/>
      <c r="B727" s="227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</row>
    <row r="728" spans="1:19" ht="14.25">
      <c r="A728" s="69"/>
      <c r="B728" s="227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</row>
    <row r="729" spans="1:19" ht="14.25">
      <c r="A729" s="69"/>
      <c r="B729" s="227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</row>
    <row r="730" spans="1:19" ht="14.25">
      <c r="A730" s="69"/>
      <c r="B730" s="227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</row>
    <row r="731" spans="1:19" ht="14.25">
      <c r="A731" s="69"/>
      <c r="B731" s="227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</row>
    <row r="732" spans="1:19" ht="14.25">
      <c r="A732" s="69"/>
      <c r="B732" s="227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</row>
    <row r="733" spans="1:19" ht="14.25">
      <c r="A733" s="69"/>
      <c r="B733" s="227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</row>
    <row r="734" spans="1:19" ht="14.25">
      <c r="A734" s="69"/>
      <c r="B734" s="227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</row>
    <row r="735" spans="1:19" ht="14.25">
      <c r="A735" s="69"/>
      <c r="B735" s="227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</row>
    <row r="736" spans="1:19" ht="14.25">
      <c r="A736" s="69"/>
      <c r="B736" s="227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</row>
    <row r="737" spans="1:19" ht="14.25">
      <c r="A737" s="69"/>
      <c r="B737" s="227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</row>
    <row r="738" spans="1:19" ht="14.25">
      <c r="A738" s="69"/>
      <c r="B738" s="227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</row>
    <row r="739" spans="1:19" ht="14.25">
      <c r="A739" s="69"/>
      <c r="B739" s="227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</row>
    <row r="740" spans="1:19" ht="14.25">
      <c r="A740" s="69"/>
      <c r="B740" s="227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</row>
    <row r="741" spans="1:19" ht="14.25">
      <c r="A741" s="69"/>
      <c r="B741" s="227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</row>
    <row r="742" spans="1:19" ht="14.25">
      <c r="A742" s="69"/>
      <c r="B742" s="227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</row>
    <row r="743" spans="1:19" ht="14.25">
      <c r="A743" s="69"/>
      <c r="B743" s="227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</row>
    <row r="744" spans="1:19" ht="14.25">
      <c r="A744" s="69"/>
      <c r="B744" s="227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</row>
    <row r="745" spans="1:19" ht="14.25">
      <c r="A745" s="69"/>
      <c r="B745" s="227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</row>
    <row r="746" spans="1:19" ht="14.25">
      <c r="A746" s="69"/>
      <c r="B746" s="227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</row>
    <row r="747" spans="1:19" ht="14.25">
      <c r="A747" s="69"/>
      <c r="B747" s="227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</row>
    <row r="748" spans="1:19" ht="14.25">
      <c r="A748" s="69"/>
      <c r="B748" s="227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</row>
    <row r="749" spans="1:19" ht="14.25">
      <c r="A749" s="69"/>
      <c r="B749" s="227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</row>
    <row r="750" spans="1:19" ht="14.25">
      <c r="A750" s="69"/>
      <c r="B750" s="227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</row>
    <row r="751" spans="1:19" ht="14.25">
      <c r="A751" s="69"/>
      <c r="B751" s="227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</row>
    <row r="752" spans="1:19" ht="14.25">
      <c r="A752" s="69"/>
      <c r="B752" s="227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</row>
    <row r="753" spans="1:19" ht="14.25">
      <c r="A753" s="69"/>
      <c r="B753" s="227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</row>
    <row r="754" spans="1:19" ht="14.25">
      <c r="A754" s="69"/>
      <c r="B754" s="227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</row>
    <row r="755" spans="1:19" ht="14.25">
      <c r="A755" s="69"/>
      <c r="B755" s="227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</row>
    <row r="756" spans="1:19" ht="14.25">
      <c r="A756" s="69"/>
      <c r="B756" s="227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</row>
    <row r="757" spans="1:19" ht="14.25">
      <c r="A757" s="69"/>
      <c r="B757" s="227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</row>
    <row r="758" spans="1:19" ht="14.25">
      <c r="A758" s="69"/>
      <c r="B758" s="227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</row>
    <row r="759" spans="1:19" ht="14.25">
      <c r="A759" s="69"/>
      <c r="B759" s="227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</row>
    <row r="760" spans="1:19" ht="14.25">
      <c r="A760" s="69"/>
      <c r="B760" s="227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</row>
    <row r="761" spans="1:19" ht="14.25">
      <c r="A761" s="69"/>
      <c r="B761" s="227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</row>
    <row r="762" spans="1:19" ht="14.25">
      <c r="A762" s="69"/>
      <c r="B762" s="227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</row>
    <row r="763" spans="1:19" ht="14.25">
      <c r="A763" s="69"/>
      <c r="B763" s="227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</row>
    <row r="764" spans="1:19" ht="14.25">
      <c r="A764" s="69"/>
      <c r="B764" s="227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</row>
    <row r="765" spans="1:19" ht="14.25">
      <c r="A765" s="69"/>
      <c r="B765" s="227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</row>
    <row r="766" spans="1:19" ht="14.25">
      <c r="A766" s="69"/>
      <c r="B766" s="227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</row>
    <row r="767" spans="1:19" ht="14.25">
      <c r="A767" s="69"/>
      <c r="B767" s="227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</row>
    <row r="768" spans="1:19" ht="14.25">
      <c r="A768" s="69"/>
      <c r="B768" s="227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</row>
    <row r="769" spans="1:19" ht="14.25">
      <c r="A769" s="69"/>
      <c r="B769" s="227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</row>
    <row r="770" spans="1:19" ht="14.25">
      <c r="A770" s="69"/>
      <c r="B770" s="227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</row>
    <row r="771" spans="1:19" ht="14.25">
      <c r="A771" s="69"/>
      <c r="B771" s="227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</row>
    <row r="772" spans="1:19" ht="14.25">
      <c r="A772" s="69"/>
      <c r="B772" s="227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</row>
    <row r="773" spans="1:19" ht="14.25">
      <c r="A773" s="69"/>
      <c r="B773" s="227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</row>
    <row r="774" spans="1:19" ht="14.25">
      <c r="A774" s="69"/>
      <c r="B774" s="227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</row>
    <row r="775" spans="1:19" ht="14.25">
      <c r="A775" s="69"/>
      <c r="B775" s="227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</row>
    <row r="776" spans="1:19" ht="14.25">
      <c r="A776" s="69"/>
      <c r="B776" s="227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</row>
    <row r="777" spans="1:19" ht="14.25">
      <c r="A777" s="69"/>
      <c r="B777" s="227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</row>
    <row r="778" spans="1:19" ht="14.25">
      <c r="A778" s="69"/>
      <c r="B778" s="227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</row>
    <row r="779" spans="1:19" ht="14.25">
      <c r="A779" s="69"/>
      <c r="B779" s="227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</row>
    <row r="780" spans="1:19" ht="14.25">
      <c r="A780" s="69"/>
      <c r="B780" s="227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</row>
    <row r="781" spans="1:19" ht="14.25">
      <c r="A781" s="69"/>
      <c r="B781" s="227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</row>
    <row r="782" spans="1:19" ht="14.25">
      <c r="A782" s="69"/>
      <c r="B782" s="227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</row>
    <row r="783" spans="1:19" ht="14.25">
      <c r="A783" s="69"/>
      <c r="B783" s="227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</row>
    <row r="784" spans="1:19" ht="14.25">
      <c r="A784" s="69"/>
      <c r="B784" s="227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</row>
    <row r="785" spans="1:19" ht="14.25">
      <c r="A785" s="69"/>
      <c r="B785" s="227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</row>
    <row r="786" spans="1:19" ht="14.25">
      <c r="A786" s="69"/>
      <c r="B786" s="227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</row>
    <row r="787" spans="1:19" ht="14.25">
      <c r="A787" s="69"/>
      <c r="B787" s="227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</row>
    <row r="788" spans="1:19" ht="14.25">
      <c r="A788" s="69"/>
      <c r="B788" s="227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</row>
    <row r="789" spans="1:19" ht="14.25">
      <c r="A789" s="69"/>
      <c r="B789" s="227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</row>
    <row r="790" spans="1:19" ht="14.25">
      <c r="A790" s="69"/>
      <c r="B790" s="227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</row>
    <row r="791" spans="1:19" ht="14.25">
      <c r="A791" s="69"/>
      <c r="B791" s="227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</row>
    <row r="792" spans="1:19" ht="14.25">
      <c r="A792" s="69"/>
      <c r="B792" s="227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</row>
    <row r="793" spans="1:19" ht="14.25">
      <c r="A793" s="69"/>
      <c r="B793" s="227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</row>
    <row r="794" spans="1:19" ht="14.25">
      <c r="A794" s="69"/>
      <c r="B794" s="227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</row>
    <row r="795" spans="1:19" ht="14.25">
      <c r="A795" s="69"/>
      <c r="B795" s="227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</row>
    <row r="796" spans="1:19" ht="14.25">
      <c r="A796" s="69"/>
      <c r="B796" s="227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</row>
    <row r="797" spans="1:19" ht="14.25">
      <c r="A797" s="69"/>
      <c r="B797" s="227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</row>
    <row r="798" spans="1:19" ht="14.25">
      <c r="A798" s="69"/>
      <c r="B798" s="227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</row>
    <row r="799" spans="1:19" ht="14.25">
      <c r="A799" s="69"/>
      <c r="B799" s="227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</row>
    <row r="800" spans="1:19" ht="14.25">
      <c r="A800" s="69"/>
      <c r="B800" s="227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</row>
    <row r="801" spans="1:19" ht="14.25">
      <c r="A801" s="69"/>
      <c r="B801" s="227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</row>
    <row r="802" spans="1:19" ht="14.25">
      <c r="A802" s="69"/>
      <c r="B802" s="227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</row>
    <row r="803" spans="1:19" ht="14.25">
      <c r="A803" s="69"/>
      <c r="B803" s="227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</row>
    <row r="804" spans="1:19" ht="14.25">
      <c r="A804" s="69"/>
      <c r="B804" s="227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</row>
    <row r="805" spans="1:19" ht="14.25">
      <c r="A805" s="69"/>
      <c r="B805" s="227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</row>
    <row r="806" spans="1:19" ht="14.25">
      <c r="A806" s="69"/>
      <c r="B806" s="227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</row>
    <row r="807" spans="1:19" ht="14.25">
      <c r="A807" s="69"/>
      <c r="B807" s="227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</row>
    <row r="808" spans="1:19" ht="14.25">
      <c r="A808" s="69"/>
      <c r="B808" s="227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</row>
    <row r="809" spans="1:19" ht="14.25">
      <c r="A809" s="69"/>
      <c r="B809" s="227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</row>
    <row r="810" spans="1:19" ht="14.25">
      <c r="A810" s="69"/>
      <c r="B810" s="227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</row>
    <row r="811" spans="1:19" ht="14.25">
      <c r="A811" s="69"/>
      <c r="B811" s="227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</row>
    <row r="812" spans="1:19" ht="14.25">
      <c r="A812" s="69"/>
      <c r="B812" s="227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</row>
    <row r="813" spans="1:19" ht="14.25">
      <c r="A813" s="69"/>
      <c r="B813" s="227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</row>
    <row r="814" spans="1:19" ht="14.25">
      <c r="A814" s="69"/>
      <c r="B814" s="227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</row>
    <row r="815" spans="1:19" ht="14.25">
      <c r="A815" s="69"/>
      <c r="B815" s="227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</row>
    <row r="816" spans="1:19" ht="14.25">
      <c r="A816" s="69"/>
      <c r="B816" s="227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</row>
    <row r="817" spans="1:19" ht="14.25">
      <c r="A817" s="69"/>
      <c r="B817" s="227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</row>
    <row r="818" spans="1:19" ht="14.25">
      <c r="A818" s="69"/>
      <c r="B818" s="227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</row>
    <row r="819" spans="1:19" ht="14.25">
      <c r="A819" s="69"/>
      <c r="B819" s="227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</row>
    <row r="820" spans="1:19" ht="14.25">
      <c r="A820" s="69"/>
      <c r="B820" s="227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</row>
    <row r="821" spans="1:19" ht="14.25">
      <c r="A821" s="69"/>
      <c r="B821" s="227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</row>
    <row r="822" spans="1:19" ht="14.25">
      <c r="A822" s="69"/>
      <c r="B822" s="227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</row>
    <row r="823" spans="1:19" ht="14.25">
      <c r="A823" s="69"/>
      <c r="B823" s="227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</row>
    <row r="824" spans="1:19" ht="14.25">
      <c r="A824" s="69"/>
      <c r="B824" s="227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</row>
    <row r="825" spans="1:19" ht="14.25">
      <c r="A825" s="69"/>
      <c r="B825" s="227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</row>
    <row r="826" spans="1:19" ht="14.25">
      <c r="A826" s="69"/>
      <c r="B826" s="227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</row>
    <row r="827" spans="1:19" ht="14.25">
      <c r="A827" s="69"/>
      <c r="B827" s="227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</row>
    <row r="828" spans="1:19" ht="14.25">
      <c r="A828" s="69"/>
      <c r="B828" s="227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</row>
    <row r="829" spans="1:19" ht="14.25">
      <c r="A829" s="69"/>
      <c r="B829" s="227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</row>
    <row r="830" spans="1:19" ht="14.25">
      <c r="A830" s="69"/>
      <c r="B830" s="227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</row>
    <row r="831" spans="1:19" ht="14.25">
      <c r="A831" s="69"/>
      <c r="B831" s="227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</row>
    <row r="832" spans="1:19" ht="14.25">
      <c r="A832" s="69"/>
      <c r="B832" s="227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</row>
    <row r="833" spans="1:19" ht="14.25">
      <c r="A833" s="69"/>
      <c r="B833" s="227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</row>
    <row r="834" spans="1:19" ht="14.25">
      <c r="A834" s="69"/>
      <c r="B834" s="227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</row>
    <row r="835" spans="1:19" ht="14.25">
      <c r="A835" s="69"/>
      <c r="B835" s="227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</row>
    <row r="836" spans="1:19" ht="14.25">
      <c r="A836" s="69"/>
      <c r="B836" s="227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</row>
    <row r="837" spans="1:19" ht="14.25">
      <c r="A837" s="69"/>
      <c r="B837" s="227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</row>
    <row r="838" spans="1:19" ht="14.25">
      <c r="A838" s="69"/>
      <c r="B838" s="227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</row>
    <row r="839" spans="1:19" ht="14.25">
      <c r="A839" s="69"/>
      <c r="B839" s="227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</row>
    <row r="840" spans="1:19" ht="14.25">
      <c r="A840" s="69"/>
      <c r="B840" s="227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</row>
    <row r="841" spans="1:19" ht="14.25">
      <c r="A841" s="69"/>
      <c r="B841" s="227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</row>
    <row r="842" spans="1:19" ht="14.25">
      <c r="A842" s="69"/>
      <c r="B842" s="227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</row>
    <row r="843" spans="1:19" ht="14.25">
      <c r="A843" s="69"/>
      <c r="B843" s="227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</row>
    <row r="844" spans="1:19" ht="14.25">
      <c r="A844" s="69"/>
      <c r="B844" s="227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</row>
    <row r="845" spans="1:19" ht="14.25">
      <c r="A845" s="69"/>
      <c r="B845" s="227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</row>
    <row r="846" spans="1:19" ht="14.25">
      <c r="A846" s="69"/>
      <c r="B846" s="227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</row>
    <row r="847" spans="1:19" ht="14.25">
      <c r="A847" s="69"/>
      <c r="B847" s="227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</row>
    <row r="848" spans="1:19" ht="14.25">
      <c r="A848" s="69"/>
      <c r="B848" s="227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</row>
    <row r="849" spans="1:19" ht="14.25">
      <c r="A849" s="69"/>
      <c r="B849" s="227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</row>
    <row r="850" spans="1:19" ht="14.25">
      <c r="A850" s="69"/>
      <c r="B850" s="227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</row>
    <row r="851" spans="1:19" ht="14.25">
      <c r="A851" s="69"/>
      <c r="B851" s="227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</row>
    <row r="852" spans="1:19" ht="14.25">
      <c r="A852" s="69"/>
      <c r="B852" s="227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</row>
    <row r="853" spans="1:19" ht="14.25">
      <c r="A853" s="69"/>
      <c r="B853" s="227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</row>
    <row r="854" spans="1:19" ht="14.25">
      <c r="A854" s="69"/>
      <c r="B854" s="227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</row>
    <row r="855" spans="1:19" ht="14.25">
      <c r="A855" s="69"/>
      <c r="B855" s="227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</row>
    <row r="856" spans="1:19" ht="14.25">
      <c r="A856" s="69"/>
      <c r="B856" s="227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</row>
    <row r="857" spans="1:19" ht="14.25">
      <c r="A857" s="69"/>
      <c r="B857" s="227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</row>
    <row r="858" spans="1:19" ht="14.25">
      <c r="A858" s="69"/>
      <c r="B858" s="227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</row>
    <row r="859" spans="1:19" ht="14.25">
      <c r="A859" s="69"/>
      <c r="B859" s="227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</row>
    <row r="860" spans="1:19" ht="14.25">
      <c r="A860" s="69"/>
      <c r="B860" s="227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</row>
    <row r="861" spans="1:19" ht="14.25">
      <c r="A861" s="69"/>
      <c r="B861" s="227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</row>
    <row r="862" spans="1:19" ht="14.25">
      <c r="A862" s="69"/>
      <c r="B862" s="227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</row>
    <row r="863" spans="1:19" ht="14.25">
      <c r="A863" s="69"/>
      <c r="B863" s="227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</row>
    <row r="864" spans="1:19" ht="14.25">
      <c r="A864" s="69"/>
      <c r="B864" s="227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</row>
    <row r="865" spans="1:19" ht="14.25">
      <c r="A865" s="69"/>
      <c r="B865" s="227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</row>
    <row r="866" spans="1:19" ht="14.25">
      <c r="A866" s="69"/>
      <c r="B866" s="227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</row>
    <row r="867" spans="1:19" ht="14.25">
      <c r="A867" s="69"/>
      <c r="B867" s="227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</row>
    <row r="868" spans="1:19" ht="14.25">
      <c r="A868" s="69"/>
      <c r="B868" s="227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</row>
    <row r="869" spans="1:19" ht="14.25">
      <c r="A869" s="69"/>
      <c r="B869" s="227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</row>
    <row r="870" spans="1:19" ht="14.25">
      <c r="A870" s="69"/>
      <c r="B870" s="227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</row>
    <row r="871" spans="1:19" ht="14.25">
      <c r="A871" s="69"/>
      <c r="B871" s="227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</row>
    <row r="872" spans="1:19" ht="14.25">
      <c r="A872" s="69"/>
      <c r="B872" s="227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</row>
    <row r="873" spans="1:19" ht="14.25">
      <c r="A873" s="69"/>
      <c r="B873" s="227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</row>
    <row r="874" spans="1:19" ht="14.25">
      <c r="A874" s="69"/>
      <c r="B874" s="227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</row>
    <row r="875" spans="1:19" ht="14.25">
      <c r="A875" s="69"/>
      <c r="B875" s="227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</row>
    <row r="876" spans="1:19" ht="14.25">
      <c r="A876" s="69"/>
      <c r="B876" s="227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</row>
    <row r="877" spans="1:19" ht="14.25">
      <c r="A877" s="69"/>
      <c r="B877" s="227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</row>
    <row r="878" spans="1:19" ht="14.25">
      <c r="A878" s="69"/>
      <c r="B878" s="227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</row>
    <row r="879" spans="1:19" ht="14.25">
      <c r="A879" s="69"/>
      <c r="B879" s="227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</row>
    <row r="880" spans="1:19" ht="14.25">
      <c r="A880" s="69"/>
      <c r="B880" s="227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</row>
    <row r="881" spans="1:19" ht="14.25">
      <c r="A881" s="69"/>
      <c r="B881" s="227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</row>
    <row r="882" spans="1:19" ht="14.25">
      <c r="A882" s="69"/>
      <c r="B882" s="227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</row>
    <row r="883" spans="1:19" ht="14.25">
      <c r="A883" s="69"/>
      <c r="B883" s="227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</row>
    <row r="884" spans="1:19" ht="14.25">
      <c r="A884" s="69"/>
      <c r="B884" s="227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</row>
    <row r="885" spans="1:19" ht="14.25">
      <c r="A885" s="69"/>
      <c r="B885" s="227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</row>
    <row r="886" spans="1:19" ht="14.25">
      <c r="A886" s="69"/>
      <c r="B886" s="227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</row>
    <row r="887" spans="1:19" ht="14.25">
      <c r="A887" s="69"/>
      <c r="B887" s="227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</row>
    <row r="888" spans="1:19" ht="14.25">
      <c r="A888" s="69"/>
      <c r="B888" s="227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</row>
    <row r="889" spans="1:19" ht="14.25">
      <c r="A889" s="69"/>
      <c r="B889" s="227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</row>
    <row r="890" spans="1:19" ht="14.25">
      <c r="A890" s="69"/>
      <c r="B890" s="227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</row>
    <row r="891" spans="1:19" ht="14.25">
      <c r="A891" s="69"/>
      <c r="B891" s="227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</row>
    <row r="892" spans="1:19" ht="14.25">
      <c r="A892" s="69"/>
      <c r="B892" s="227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</row>
    <row r="893" spans="1:19" ht="14.25">
      <c r="A893" s="69"/>
      <c r="B893" s="227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</row>
    <row r="894" spans="1:19" ht="14.25">
      <c r="A894" s="69"/>
      <c r="B894" s="227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</row>
    <row r="895" spans="1:19" ht="14.25">
      <c r="A895" s="69"/>
      <c r="B895" s="227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</row>
    <row r="896" spans="1:19" ht="14.25">
      <c r="A896" s="69"/>
      <c r="B896" s="227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</row>
    <row r="897" spans="1:19" ht="14.25">
      <c r="A897" s="69"/>
      <c r="B897" s="227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</row>
    <row r="898" spans="1:19" ht="14.25">
      <c r="A898" s="69"/>
      <c r="B898" s="227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</row>
    <row r="899" spans="1:19" ht="14.25">
      <c r="A899" s="69"/>
      <c r="B899" s="227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</row>
    <row r="900" spans="1:19" ht="14.25">
      <c r="A900" s="69"/>
      <c r="B900" s="227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</row>
    <row r="901" spans="1:19" ht="14.25">
      <c r="A901" s="69"/>
      <c r="B901" s="227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</row>
    <row r="902" spans="1:19" ht="14.25">
      <c r="A902" s="69"/>
      <c r="B902" s="227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</row>
    <row r="903" spans="1:19" ht="14.25">
      <c r="A903" s="69"/>
      <c r="B903" s="227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</row>
    <row r="904" spans="1:19" ht="14.25">
      <c r="A904" s="69"/>
      <c r="B904" s="227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</row>
    <row r="905" spans="1:19" ht="14.25">
      <c r="A905" s="69"/>
      <c r="B905" s="227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</row>
    <row r="906" spans="1:19" ht="14.25">
      <c r="A906" s="69"/>
      <c r="B906" s="227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</row>
    <row r="907" spans="1:19" ht="14.25">
      <c r="A907" s="69"/>
      <c r="B907" s="227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</row>
    <row r="908" spans="1:19" ht="14.25">
      <c r="A908" s="69"/>
      <c r="B908" s="227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</row>
    <row r="909" spans="1:19" ht="14.25">
      <c r="A909" s="69"/>
      <c r="B909" s="227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</row>
    <row r="910" spans="1:19" ht="14.25">
      <c r="A910" s="69"/>
      <c r="B910" s="227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</row>
    <row r="911" spans="1:19" ht="14.25">
      <c r="A911" s="69"/>
      <c r="B911" s="227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</row>
    <row r="912" spans="1:19" ht="14.25">
      <c r="A912" s="69"/>
      <c r="B912" s="227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</row>
    <row r="913" spans="1:19" ht="14.25">
      <c r="A913" s="69"/>
      <c r="B913" s="227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</row>
    <row r="914" spans="1:19" ht="14.25">
      <c r="A914" s="69"/>
      <c r="B914" s="227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</row>
    <row r="915" spans="1:19" ht="14.25">
      <c r="A915" s="69"/>
      <c r="B915" s="227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</row>
    <row r="916" spans="1:19" ht="14.25">
      <c r="A916" s="69"/>
      <c r="B916" s="227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</row>
    <row r="917" spans="1:19" ht="14.25">
      <c r="A917" s="69"/>
      <c r="B917" s="227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</row>
    <row r="918" spans="1:19" ht="14.25">
      <c r="A918" s="69"/>
      <c r="B918" s="227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</row>
    <row r="919" spans="1:19" ht="14.25">
      <c r="A919" s="69"/>
      <c r="B919" s="227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</row>
    <row r="920" spans="1:19" ht="14.25">
      <c r="A920" s="69"/>
      <c r="B920" s="227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</row>
    <row r="921" spans="1:19" ht="14.25">
      <c r="A921" s="69"/>
      <c r="B921" s="227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</row>
    <row r="922" spans="1:19" ht="14.25">
      <c r="A922" s="69"/>
      <c r="B922" s="227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</row>
    <row r="923" spans="1:19" ht="14.25">
      <c r="A923" s="69"/>
      <c r="B923" s="227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</row>
    <row r="924" spans="1:19" ht="14.25">
      <c r="A924" s="69"/>
      <c r="B924" s="227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</row>
    <row r="925" spans="1:19" ht="14.25">
      <c r="A925" s="69"/>
      <c r="B925" s="227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</row>
    <row r="926" spans="1:19" ht="14.25">
      <c r="A926" s="69"/>
      <c r="B926" s="227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</row>
    <row r="927" spans="1:19" ht="14.25">
      <c r="A927" s="69"/>
      <c r="B927" s="227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</row>
    <row r="928" spans="1:19" ht="14.25">
      <c r="A928" s="69"/>
      <c r="B928" s="227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</row>
    <row r="929" spans="1:19" ht="14.25">
      <c r="A929" s="69"/>
      <c r="B929" s="227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</row>
    <row r="930" spans="1:19" ht="14.25">
      <c r="A930" s="69"/>
      <c r="B930" s="227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</row>
    <row r="931" spans="1:19" ht="14.25">
      <c r="A931" s="69"/>
      <c r="B931" s="227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</row>
    <row r="932" spans="1:19" ht="14.25">
      <c r="A932" s="69"/>
      <c r="B932" s="227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</row>
    <row r="933" spans="1:19" ht="14.25">
      <c r="A933" s="69"/>
      <c r="B933" s="227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</row>
    <row r="934" spans="1:19" ht="14.25">
      <c r="A934" s="69"/>
      <c r="B934" s="227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</row>
    <row r="935" spans="1:19" ht="14.25">
      <c r="A935" s="69"/>
      <c r="B935" s="227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</row>
    <row r="936" spans="1:19" ht="14.25">
      <c r="A936" s="69"/>
      <c r="B936" s="227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</row>
    <row r="937" spans="1:19" ht="14.25">
      <c r="A937" s="69"/>
      <c r="B937" s="227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</row>
    <row r="938" spans="1:19" ht="14.25">
      <c r="A938" s="69"/>
      <c r="B938" s="227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</row>
    <row r="939" spans="1:19" ht="14.25">
      <c r="A939" s="69"/>
      <c r="B939" s="227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</row>
    <row r="940" spans="1:19" ht="14.25">
      <c r="A940" s="69"/>
      <c r="B940" s="227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</row>
    <row r="941" spans="1:19" ht="14.25">
      <c r="A941" s="69"/>
      <c r="B941" s="227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</row>
    <row r="942" spans="1:19" ht="14.25">
      <c r="A942" s="69"/>
      <c r="B942" s="227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</row>
    <row r="943" spans="1:19" ht="14.25">
      <c r="A943" s="69"/>
      <c r="B943" s="227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</row>
    <row r="944" spans="1:19" ht="14.25">
      <c r="A944" s="69"/>
      <c r="B944" s="227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</row>
    <row r="945" spans="1:19" ht="14.25">
      <c r="A945" s="69"/>
      <c r="B945" s="227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</row>
    <row r="946" spans="1:19" ht="14.25">
      <c r="A946" s="69"/>
      <c r="B946" s="227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</row>
    <row r="947" spans="1:19" ht="14.25">
      <c r="A947" s="69"/>
      <c r="B947" s="227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</row>
    <row r="948" spans="1:19" ht="14.25">
      <c r="A948" s="69"/>
      <c r="B948" s="227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</row>
    <row r="949" spans="1:19" ht="14.25">
      <c r="A949" s="69"/>
      <c r="B949" s="227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</row>
    <row r="950" spans="1:19" ht="14.25">
      <c r="A950" s="69"/>
      <c r="B950" s="227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</row>
    <row r="951" spans="1:19" ht="14.25">
      <c r="A951" s="69"/>
      <c r="B951" s="227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</row>
    <row r="952" spans="1:19" ht="14.25">
      <c r="A952" s="69"/>
      <c r="B952" s="227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</row>
    <row r="953" spans="1:19" ht="14.25">
      <c r="A953" s="69"/>
      <c r="B953" s="227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</row>
    <row r="954" spans="1:19" ht="14.25">
      <c r="A954" s="69"/>
      <c r="B954" s="227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</row>
    <row r="955" spans="1:19" ht="14.25">
      <c r="A955" s="69"/>
      <c r="B955" s="227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</row>
    <row r="956" spans="1:19" ht="14.25">
      <c r="A956" s="69"/>
      <c r="B956" s="227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</row>
    <row r="957" spans="1:19" ht="14.25">
      <c r="A957" s="69"/>
      <c r="B957" s="227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</row>
    <row r="958" spans="1:19" ht="14.25">
      <c r="A958" s="69"/>
      <c r="B958" s="227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</row>
    <row r="959" spans="1:19" ht="14.25">
      <c r="A959" s="69"/>
      <c r="B959" s="227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</row>
    <row r="960" spans="1:19" ht="14.25">
      <c r="A960" s="69"/>
      <c r="B960" s="227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</row>
    <row r="961" spans="1:19" ht="14.25">
      <c r="A961" s="69"/>
      <c r="B961" s="227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</row>
    <row r="962" spans="1:19" ht="14.25">
      <c r="A962" s="69"/>
      <c r="B962" s="227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</row>
    <row r="963" spans="1:19" ht="14.25">
      <c r="A963" s="69"/>
      <c r="B963" s="227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</row>
    <row r="964" spans="1:19" ht="14.25">
      <c r="A964" s="69"/>
      <c r="B964" s="227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</row>
    <row r="965" spans="1:19" ht="14.25">
      <c r="A965" s="69"/>
      <c r="B965" s="227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</row>
    <row r="966" spans="1:19" ht="14.25">
      <c r="A966" s="69"/>
      <c r="B966" s="227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</row>
    <row r="967" spans="1:19" ht="14.25">
      <c r="A967" s="69"/>
      <c r="B967" s="227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</row>
    <row r="968" spans="1:19" ht="14.25">
      <c r="A968" s="69"/>
      <c r="B968" s="227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</row>
    <row r="969" spans="1:19" ht="14.25">
      <c r="A969" s="69"/>
      <c r="B969" s="227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</row>
    <row r="970" spans="1:19" ht="14.25">
      <c r="A970" s="69"/>
      <c r="B970" s="227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</row>
    <row r="971" spans="1:19" ht="14.25">
      <c r="A971" s="69"/>
      <c r="B971" s="227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</row>
    <row r="972" spans="1:19" ht="14.25">
      <c r="A972" s="69"/>
      <c r="B972" s="227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</row>
    <row r="973" spans="1:19" ht="14.25">
      <c r="A973" s="69"/>
      <c r="B973" s="227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</row>
    <row r="974" spans="1:19" ht="14.25">
      <c r="A974" s="69"/>
      <c r="B974" s="227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</row>
    <row r="975" spans="1:19" ht="14.25">
      <c r="A975" s="69"/>
      <c r="B975" s="227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</row>
    <row r="976" spans="1:19" ht="14.25">
      <c r="A976" s="69"/>
      <c r="B976" s="227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</row>
    <row r="977" spans="2:19" ht="14.25">
      <c r="B977" s="161"/>
      <c r="P977" s="69"/>
      <c r="Q977" s="69"/>
      <c r="R977" s="69"/>
      <c r="S977" s="69"/>
    </row>
    <row r="978" spans="2:19" ht="14.25">
      <c r="B978" s="161"/>
      <c r="P978" s="69"/>
      <c r="Q978" s="69"/>
      <c r="R978" s="69"/>
      <c r="S978" s="69"/>
    </row>
    <row r="979" spans="2:19" ht="14.25">
      <c r="B979" s="161"/>
      <c r="P979" s="69"/>
      <c r="Q979" s="69"/>
      <c r="R979" s="69"/>
      <c r="S979" s="69"/>
    </row>
    <row r="980" spans="2:19" ht="14.25">
      <c r="B980" s="161"/>
      <c r="P980" s="69"/>
      <c r="Q980" s="69"/>
      <c r="R980" s="69"/>
      <c r="S980" s="69"/>
    </row>
    <row r="981" spans="2:19" ht="12.75">
      <c r="B981" s="161"/>
    </row>
    <row r="982" spans="2:19" ht="12.75">
      <c r="B982" s="161"/>
    </row>
    <row r="983" spans="2:19" ht="12.75">
      <c r="B983" s="161"/>
    </row>
  </sheetData>
  <autoFilter ref="Q1:Q983" xr:uid="{00000000-0009-0000-0000-000009000000}"/>
  <mergeCells count="15">
    <mergeCell ref="M3:M4"/>
    <mergeCell ref="O3:O4"/>
    <mergeCell ref="Q3:Q4"/>
    <mergeCell ref="R3:R4"/>
    <mergeCell ref="A1:D1"/>
    <mergeCell ref="A2:B2"/>
    <mergeCell ref="F3:G3"/>
    <mergeCell ref="I3:J3"/>
    <mergeCell ref="K3:L3"/>
    <mergeCell ref="A3:A4"/>
    <mergeCell ref="B3:B4"/>
    <mergeCell ref="C3:C4"/>
    <mergeCell ref="D3:D4"/>
    <mergeCell ref="E3:E4"/>
    <mergeCell ref="H3:H4"/>
  </mergeCells>
  <dataValidations count="2">
    <dataValidation type="list" allowBlank="1" showErrorMessage="1" sqref="P5:P57" xr:uid="{00000000-0002-0000-0900-000000000000}">
      <formula1>"whats app,email,LGP,email+Whats app"</formula1>
    </dataValidation>
    <dataValidation type="list" allowBlank="1" showErrorMessage="1" sqref="Q5:Q57" xr:uid="{00000000-0002-0000-0900-000001000000}">
      <formula1>"PAID,Pending,partly paid,LGP Pay,NO NEED TO PAY"</formula1>
    </dataValidation>
  </dataValidations>
  <hyperlinks>
    <hyperlink ref="E21" r:id="rId1" xr:uid="{00000000-0004-0000-0900-000000000000}"/>
    <hyperlink ref="E27" r:id="rId2" xr:uid="{00000000-0004-0000-0900-000001000000}"/>
  </hyperlinks>
  <printOptions horizontalCentered="1" gridLines="1"/>
  <pageMargins left="0.7" right="0.7" top="0.75" bottom="0.75" header="0" footer="0"/>
  <pageSetup paperSize="9" scale="2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AA986"/>
  <sheetViews>
    <sheetView topLeftCell="A43" zoomScale="60" zoomScaleNormal="60" workbookViewId="0">
      <pane xSplit="5" topLeftCell="F1" activePane="topRight" state="frozen"/>
      <selection pane="topRight" activeCell="H73" sqref="H73"/>
    </sheetView>
  </sheetViews>
  <sheetFormatPr defaultColWidth="12.5703125" defaultRowHeight="15.75" customHeight="1"/>
  <cols>
    <col min="1" max="1" width="5.7109375" customWidth="1"/>
    <col min="2" max="2" width="10" customWidth="1"/>
    <col min="4" max="4" width="12.5703125" hidden="1"/>
    <col min="5" max="5" width="33.5703125" customWidth="1"/>
    <col min="6" max="6" width="49.5703125" customWidth="1"/>
    <col min="7" max="7" width="34.28515625" customWidth="1"/>
    <col min="8" max="8" width="28.85546875" customWidth="1"/>
    <col min="9" max="9" width="10.28515625" customWidth="1"/>
    <col min="10" max="10" width="14" customWidth="1"/>
    <col min="16" max="16" width="18.28515625" customWidth="1"/>
    <col min="17" max="17" width="23" hidden="1" customWidth="1"/>
    <col min="18" max="18" width="23" customWidth="1"/>
    <col min="19" max="19" width="52" customWidth="1"/>
    <col min="20" max="20" width="41.140625" customWidth="1"/>
  </cols>
  <sheetData>
    <row r="1" spans="1:27" ht="45.75">
      <c r="A1" s="694"/>
      <c r="B1" s="1012" t="s">
        <v>365</v>
      </c>
      <c r="C1" s="993"/>
      <c r="D1" s="993"/>
      <c r="E1" s="993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</row>
    <row r="2" spans="1:27" ht="32.25">
      <c r="A2" s="695"/>
      <c r="B2" s="1025" t="s">
        <v>120</v>
      </c>
      <c r="C2" s="1026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69"/>
      <c r="T2" s="69"/>
    </row>
    <row r="3" spans="1:27" ht="18.75">
      <c r="A3" s="696"/>
      <c r="B3" s="1030" t="s">
        <v>1</v>
      </c>
      <c r="C3" s="1032" t="s">
        <v>76</v>
      </c>
      <c r="D3" s="1032" t="s">
        <v>121</v>
      </c>
      <c r="E3" s="1032" t="s">
        <v>77</v>
      </c>
      <c r="F3" s="1032" t="s">
        <v>78</v>
      </c>
      <c r="G3" s="1027" t="s">
        <v>79</v>
      </c>
      <c r="H3" s="1022"/>
      <c r="I3" s="1024" t="s">
        <v>80</v>
      </c>
      <c r="J3" s="1028" t="s">
        <v>82</v>
      </c>
      <c r="K3" s="1022"/>
      <c r="L3" s="1029" t="s">
        <v>83</v>
      </c>
      <c r="M3" s="1022"/>
      <c r="N3" s="1021" t="s">
        <v>122</v>
      </c>
      <c r="O3" s="123" t="s">
        <v>123</v>
      </c>
      <c r="P3" s="1021" t="s">
        <v>84</v>
      </c>
      <c r="Q3" s="124"/>
      <c r="R3" s="1033" t="s">
        <v>212</v>
      </c>
      <c r="S3" s="1034" t="s">
        <v>213</v>
      </c>
      <c r="T3" s="69"/>
    </row>
    <row r="4" spans="1:27" ht="18.75">
      <c r="A4" s="696"/>
      <c r="B4" s="1031"/>
      <c r="C4" s="1022"/>
      <c r="D4" s="1022"/>
      <c r="E4" s="1022"/>
      <c r="F4" s="1022"/>
      <c r="G4" s="761" t="s">
        <v>88</v>
      </c>
      <c r="H4" s="761" t="s">
        <v>89</v>
      </c>
      <c r="I4" s="1022"/>
      <c r="J4" s="125" t="s">
        <v>90</v>
      </c>
      <c r="K4" s="125">
        <v>89</v>
      </c>
      <c r="L4" s="126" t="s">
        <v>90</v>
      </c>
      <c r="M4" s="126">
        <v>8</v>
      </c>
      <c r="N4" s="1022"/>
      <c r="O4" s="127">
        <v>7.0000000000000007E-2</v>
      </c>
      <c r="P4" s="1022"/>
      <c r="Q4" s="124" t="s">
        <v>214</v>
      </c>
      <c r="R4" s="1026"/>
      <c r="S4" s="1035"/>
      <c r="T4" s="69"/>
    </row>
    <row r="5" spans="1:27" ht="27">
      <c r="A5" s="698" t="b">
        <v>0</v>
      </c>
      <c r="B5" s="75">
        <v>1</v>
      </c>
      <c r="C5" s="699" t="s">
        <v>179</v>
      </c>
      <c r="D5" s="140"/>
      <c r="E5" s="79" t="s">
        <v>180</v>
      </c>
      <c r="F5" s="79" t="s">
        <v>181</v>
      </c>
      <c r="G5" s="80">
        <v>45627</v>
      </c>
      <c r="H5" s="80">
        <v>45658</v>
      </c>
      <c r="I5" s="81">
        <f t="shared" ref="I5:I10" si="0">DATEDIF(G5,H5,"d")</f>
        <v>31</v>
      </c>
      <c r="J5" s="128">
        <v>30</v>
      </c>
      <c r="K5" s="129">
        <f t="shared" ref="K5:K70" si="1">89*J5</f>
        <v>2670</v>
      </c>
      <c r="L5" s="130">
        <v>117.06</v>
      </c>
      <c r="M5" s="131">
        <f t="shared" ref="M5:M70" si="2">8*L5</f>
        <v>936.48</v>
      </c>
      <c r="N5" s="132">
        <f t="shared" ref="N5:N70" si="3">K5+M5</f>
        <v>3606.48</v>
      </c>
      <c r="O5" s="132">
        <f t="shared" ref="O5:O70" si="4">N5*7%</f>
        <v>252.45360000000002</v>
      </c>
      <c r="P5" s="772">
        <f t="shared" ref="P5:P70" si="5">N5+O5</f>
        <v>3858.9335999999998</v>
      </c>
      <c r="Q5" s="81"/>
      <c r="R5" s="157"/>
      <c r="S5" s="163"/>
      <c r="T5" s="69"/>
    </row>
    <row r="6" spans="1:27" ht="27">
      <c r="A6" s="698" t="b">
        <v>0</v>
      </c>
      <c r="B6" s="75">
        <v>2</v>
      </c>
      <c r="C6" s="699" t="s">
        <v>182</v>
      </c>
      <c r="D6" s="140"/>
      <c r="E6" s="79" t="s">
        <v>180</v>
      </c>
      <c r="F6" s="79" t="s">
        <v>181</v>
      </c>
      <c r="G6" s="80">
        <v>45627</v>
      </c>
      <c r="H6" s="80">
        <v>45658</v>
      </c>
      <c r="I6" s="81">
        <f t="shared" si="0"/>
        <v>31</v>
      </c>
      <c r="J6" s="128">
        <v>8.3000000000000007</v>
      </c>
      <c r="K6" s="129">
        <f t="shared" si="1"/>
        <v>738.7</v>
      </c>
      <c r="L6" s="130">
        <v>162.59</v>
      </c>
      <c r="M6" s="131">
        <f t="shared" si="2"/>
        <v>1300.72</v>
      </c>
      <c r="N6" s="132">
        <f t="shared" si="3"/>
        <v>2039.42</v>
      </c>
      <c r="O6" s="132">
        <f t="shared" si="4"/>
        <v>142.75940000000003</v>
      </c>
      <c r="P6" s="772">
        <f t="shared" si="5"/>
        <v>2182.1794</v>
      </c>
      <c r="Q6" s="81"/>
      <c r="R6" s="157"/>
      <c r="S6" s="163"/>
      <c r="T6" s="69"/>
    </row>
    <row r="7" spans="1:27" ht="27">
      <c r="A7" s="701" t="b">
        <v>1</v>
      </c>
      <c r="B7" s="75">
        <v>3</v>
      </c>
      <c r="C7" s="699" t="s">
        <v>183</v>
      </c>
      <c r="D7" s="140"/>
      <c r="E7" s="79" t="s">
        <v>184</v>
      </c>
      <c r="F7" s="79" t="s">
        <v>366</v>
      </c>
      <c r="G7" s="80">
        <v>45627</v>
      </c>
      <c r="H7" s="80">
        <v>45658</v>
      </c>
      <c r="I7" s="81">
        <f t="shared" si="0"/>
        <v>31</v>
      </c>
      <c r="J7" s="128">
        <v>12.9</v>
      </c>
      <c r="K7" s="129">
        <f t="shared" si="1"/>
        <v>1148.1000000000001</v>
      </c>
      <c r="L7" s="130">
        <v>81.62</v>
      </c>
      <c r="M7" s="131">
        <f t="shared" si="2"/>
        <v>652.96</v>
      </c>
      <c r="N7" s="132">
        <f t="shared" si="3"/>
        <v>1801.0600000000002</v>
      </c>
      <c r="O7" s="132">
        <f t="shared" si="4"/>
        <v>126.07420000000002</v>
      </c>
      <c r="P7" s="772">
        <f t="shared" si="5"/>
        <v>1927.1342000000002</v>
      </c>
      <c r="Q7" s="81"/>
      <c r="R7" s="157"/>
      <c r="S7" s="163"/>
      <c r="T7" s="69"/>
    </row>
    <row r="8" spans="1:27" ht="27">
      <c r="A8" s="701" t="b">
        <v>1</v>
      </c>
      <c r="B8" s="82">
        <v>4</v>
      </c>
      <c r="C8" s="76" t="s">
        <v>367</v>
      </c>
      <c r="D8" s="140"/>
      <c r="E8" s="79" t="s">
        <v>368</v>
      </c>
      <c r="F8" s="83" t="s">
        <v>369</v>
      </c>
      <c r="G8" s="80">
        <v>45627</v>
      </c>
      <c r="H8" s="80">
        <v>45658</v>
      </c>
      <c r="I8" s="81">
        <f t="shared" si="0"/>
        <v>31</v>
      </c>
      <c r="J8" s="128">
        <v>7.9</v>
      </c>
      <c r="K8" s="129">
        <f t="shared" si="1"/>
        <v>703.1</v>
      </c>
      <c r="L8" s="130">
        <v>73.760000000000005</v>
      </c>
      <c r="M8" s="131">
        <f t="shared" si="2"/>
        <v>590.08000000000004</v>
      </c>
      <c r="N8" s="132">
        <f t="shared" si="3"/>
        <v>1293.18</v>
      </c>
      <c r="O8" s="132">
        <f t="shared" si="4"/>
        <v>90.522600000000011</v>
      </c>
      <c r="P8" s="772">
        <f t="shared" si="5"/>
        <v>1383.7026000000001</v>
      </c>
      <c r="Q8" s="81" t="s">
        <v>218</v>
      </c>
      <c r="R8" s="157" t="s">
        <v>216</v>
      </c>
      <c r="S8" s="163" t="s">
        <v>166</v>
      </c>
      <c r="T8" s="69"/>
    </row>
    <row r="9" spans="1:27" ht="27">
      <c r="A9" s="701" t="b">
        <v>1</v>
      </c>
      <c r="B9" s="82">
        <v>5</v>
      </c>
      <c r="C9" s="76" t="s">
        <v>370</v>
      </c>
      <c r="D9" s="140"/>
      <c r="E9" s="79" t="s">
        <v>371</v>
      </c>
      <c r="F9" s="84" t="s">
        <v>372</v>
      </c>
      <c r="G9" s="80">
        <v>45627</v>
      </c>
      <c r="H9" s="80">
        <v>45658</v>
      </c>
      <c r="I9" s="81">
        <f t="shared" si="0"/>
        <v>31</v>
      </c>
      <c r="J9" s="128">
        <v>6.3</v>
      </c>
      <c r="K9" s="129">
        <f t="shared" si="1"/>
        <v>560.69999999999993</v>
      </c>
      <c r="L9" s="130">
        <v>72.87</v>
      </c>
      <c r="M9" s="131">
        <f t="shared" si="2"/>
        <v>582.96</v>
      </c>
      <c r="N9" s="132">
        <f t="shared" si="3"/>
        <v>1143.6599999999999</v>
      </c>
      <c r="O9" s="132">
        <f t="shared" si="4"/>
        <v>80.056200000000004</v>
      </c>
      <c r="P9" s="772">
        <f t="shared" si="5"/>
        <v>1223.7161999999998</v>
      </c>
      <c r="Q9" s="81" t="s">
        <v>218</v>
      </c>
      <c r="R9" s="157"/>
      <c r="S9" s="163"/>
      <c r="T9" s="69"/>
    </row>
    <row r="10" spans="1:27" ht="27">
      <c r="A10" s="701" t="b">
        <v>1</v>
      </c>
      <c r="B10" s="82">
        <v>6</v>
      </c>
      <c r="C10" s="76" t="s">
        <v>8</v>
      </c>
      <c r="D10" s="140" t="s">
        <v>126</v>
      </c>
      <c r="E10" s="79" t="s">
        <v>105</v>
      </c>
      <c r="F10" s="85" t="s">
        <v>373</v>
      </c>
      <c r="G10" s="86">
        <v>45627</v>
      </c>
      <c r="H10" s="86">
        <v>45657</v>
      </c>
      <c r="I10" s="81">
        <f t="shared" si="0"/>
        <v>30</v>
      </c>
      <c r="J10" s="128">
        <v>7.8</v>
      </c>
      <c r="K10" s="129">
        <f t="shared" si="1"/>
        <v>694.19999999999993</v>
      </c>
      <c r="L10" s="130">
        <v>82</v>
      </c>
      <c r="M10" s="131">
        <f t="shared" si="2"/>
        <v>656</v>
      </c>
      <c r="N10" s="132">
        <f t="shared" si="3"/>
        <v>1350.1999999999998</v>
      </c>
      <c r="O10" s="132">
        <f t="shared" si="4"/>
        <v>94.513999999999996</v>
      </c>
      <c r="P10" s="772">
        <f t="shared" si="5"/>
        <v>1444.7139999999997</v>
      </c>
      <c r="Q10" s="81" t="s">
        <v>267</v>
      </c>
      <c r="R10" s="157"/>
      <c r="S10" s="163" t="s">
        <v>374</v>
      </c>
      <c r="T10" s="777" t="s">
        <v>375</v>
      </c>
    </row>
    <row r="11" spans="1:27" ht="26.25">
      <c r="A11" s="703" t="b">
        <v>1</v>
      </c>
      <c r="B11" s="105">
        <v>7</v>
      </c>
      <c r="C11" s="106" t="s">
        <v>129</v>
      </c>
      <c r="D11" s="153" t="s">
        <v>130</v>
      </c>
      <c r="E11" s="704" t="s">
        <v>131</v>
      </c>
      <c r="F11" s="705" t="s">
        <v>376</v>
      </c>
      <c r="G11" s="118">
        <v>45627</v>
      </c>
      <c r="H11" s="118">
        <v>45658</v>
      </c>
      <c r="I11" s="119">
        <f t="shared" ref="I11:I70" si="6">DATEDIF(G11,H11,"D")</f>
        <v>31</v>
      </c>
      <c r="J11" s="151">
        <v>14.2</v>
      </c>
      <c r="K11" s="152">
        <f t="shared" si="1"/>
        <v>1263.8</v>
      </c>
      <c r="L11" s="725">
        <v>73.78</v>
      </c>
      <c r="M11" s="154">
        <f t="shared" si="2"/>
        <v>590.24</v>
      </c>
      <c r="N11" s="155">
        <f t="shared" si="3"/>
        <v>1854.04</v>
      </c>
      <c r="O11" s="155">
        <f t="shared" si="4"/>
        <v>129.78280000000001</v>
      </c>
      <c r="P11" s="773">
        <f t="shared" si="5"/>
        <v>1983.8227999999999</v>
      </c>
      <c r="Q11" s="119" t="s">
        <v>267</v>
      </c>
      <c r="R11" s="190" t="s">
        <v>216</v>
      </c>
      <c r="S11" s="778">
        <v>45870</v>
      </c>
      <c r="T11" s="732" t="s">
        <v>283</v>
      </c>
      <c r="U11" s="235"/>
      <c r="V11" s="235"/>
      <c r="W11" s="235"/>
      <c r="X11" s="235"/>
      <c r="Y11" s="235"/>
      <c r="Z11" s="235"/>
      <c r="AA11" s="235"/>
    </row>
    <row r="12" spans="1:27" ht="27">
      <c r="A12" s="701" t="b">
        <v>1</v>
      </c>
      <c r="B12" s="82">
        <v>8</v>
      </c>
      <c r="C12" s="87" t="s">
        <v>340</v>
      </c>
      <c r="D12" s="69"/>
      <c r="E12" s="96" t="s">
        <v>341</v>
      </c>
      <c r="F12" s="95" t="s">
        <v>342</v>
      </c>
      <c r="G12" s="86">
        <v>45627</v>
      </c>
      <c r="H12" s="86">
        <v>45660</v>
      </c>
      <c r="I12" s="81">
        <f t="shared" si="6"/>
        <v>33</v>
      </c>
      <c r="J12" s="128">
        <v>4.8</v>
      </c>
      <c r="K12" s="129">
        <f t="shared" si="1"/>
        <v>427.2</v>
      </c>
      <c r="L12" s="130">
        <v>215.8</v>
      </c>
      <c r="M12" s="131">
        <f t="shared" si="2"/>
        <v>1726.4</v>
      </c>
      <c r="N12" s="132">
        <f t="shared" si="3"/>
        <v>2153.6</v>
      </c>
      <c r="O12" s="132">
        <f t="shared" si="4"/>
        <v>150.75200000000001</v>
      </c>
      <c r="P12" s="772">
        <f t="shared" si="5"/>
        <v>2304.3519999999999</v>
      </c>
      <c r="Q12" s="81" t="s">
        <v>267</v>
      </c>
      <c r="R12" s="157" t="s">
        <v>216</v>
      </c>
      <c r="S12" s="743">
        <v>45870</v>
      </c>
      <c r="T12" s="733"/>
    </row>
    <row r="13" spans="1:27" ht="27">
      <c r="A13" s="701" t="b">
        <v>1</v>
      </c>
      <c r="B13" s="82">
        <v>9</v>
      </c>
      <c r="C13" s="76" t="s">
        <v>221</v>
      </c>
      <c r="D13" s="140"/>
      <c r="E13" s="78" t="s">
        <v>222</v>
      </c>
      <c r="F13" s="79" t="s">
        <v>223</v>
      </c>
      <c r="G13" s="80">
        <v>45636</v>
      </c>
      <c r="H13" s="80">
        <v>45660</v>
      </c>
      <c r="I13" s="81">
        <f t="shared" si="6"/>
        <v>24</v>
      </c>
      <c r="J13" s="128">
        <f>12-3.7</f>
        <v>8.3000000000000007</v>
      </c>
      <c r="K13" s="129">
        <f t="shared" si="1"/>
        <v>738.7</v>
      </c>
      <c r="L13" s="130">
        <v>97</v>
      </c>
      <c r="M13" s="131">
        <f t="shared" si="2"/>
        <v>776</v>
      </c>
      <c r="N13" s="132">
        <f t="shared" si="3"/>
        <v>1514.7</v>
      </c>
      <c r="O13" s="132">
        <f t="shared" si="4"/>
        <v>106.02900000000001</v>
      </c>
      <c r="P13" s="772">
        <f t="shared" si="5"/>
        <v>1620.729</v>
      </c>
      <c r="Q13" s="81" t="s">
        <v>267</v>
      </c>
      <c r="R13" s="157" t="s">
        <v>216</v>
      </c>
      <c r="S13" s="163" t="s">
        <v>377</v>
      </c>
      <c r="T13" s="733" t="s">
        <v>285</v>
      </c>
    </row>
    <row r="14" spans="1:27" ht="27">
      <c r="A14" s="701" t="b">
        <v>1</v>
      </c>
      <c r="B14" s="82">
        <v>10</v>
      </c>
      <c r="C14" s="76" t="s">
        <v>14</v>
      </c>
      <c r="D14" s="140" t="s">
        <v>130</v>
      </c>
      <c r="E14" s="79" t="s">
        <v>224</v>
      </c>
      <c r="F14" s="79" t="s">
        <v>225</v>
      </c>
      <c r="G14" s="80">
        <v>45627</v>
      </c>
      <c r="H14" s="80">
        <v>45658</v>
      </c>
      <c r="I14" s="81">
        <f t="shared" si="6"/>
        <v>31</v>
      </c>
      <c r="J14" s="128">
        <v>4.4000000000000004</v>
      </c>
      <c r="K14" s="129">
        <f t="shared" si="1"/>
        <v>391.6</v>
      </c>
      <c r="L14" s="130">
        <v>64.94</v>
      </c>
      <c r="M14" s="131">
        <f t="shared" si="2"/>
        <v>519.52</v>
      </c>
      <c r="N14" s="132">
        <f t="shared" si="3"/>
        <v>911.12</v>
      </c>
      <c r="O14" s="132">
        <f t="shared" si="4"/>
        <v>63.778400000000005</v>
      </c>
      <c r="P14" s="772">
        <f t="shared" si="5"/>
        <v>974.89840000000004</v>
      </c>
      <c r="Q14" s="81" t="s">
        <v>267</v>
      </c>
      <c r="R14" s="157" t="s">
        <v>216</v>
      </c>
      <c r="S14" s="743">
        <v>45809</v>
      </c>
      <c r="T14" s="735" t="s">
        <v>288</v>
      </c>
    </row>
    <row r="15" spans="1:27" ht="27">
      <c r="A15" s="701" t="b">
        <v>1</v>
      </c>
      <c r="B15" s="82">
        <v>11</v>
      </c>
      <c r="C15" s="87" t="s">
        <v>303</v>
      </c>
      <c r="D15" s="69"/>
      <c r="E15" s="79" t="s">
        <v>378</v>
      </c>
      <c r="F15" s="88" t="s">
        <v>305</v>
      </c>
      <c r="G15" s="80">
        <v>45627</v>
      </c>
      <c r="H15" s="80">
        <v>45658</v>
      </c>
      <c r="I15" s="81">
        <f t="shared" si="6"/>
        <v>31</v>
      </c>
      <c r="J15" s="128">
        <v>0</v>
      </c>
      <c r="K15" s="129">
        <f t="shared" si="1"/>
        <v>0</v>
      </c>
      <c r="L15" s="130">
        <v>34.549999999999997</v>
      </c>
      <c r="M15" s="131">
        <f t="shared" si="2"/>
        <v>276.39999999999998</v>
      </c>
      <c r="N15" s="132">
        <f t="shared" si="3"/>
        <v>276.39999999999998</v>
      </c>
      <c r="O15" s="132">
        <f t="shared" si="4"/>
        <v>19.347999999999999</v>
      </c>
      <c r="P15" s="772">
        <f t="shared" si="5"/>
        <v>295.74799999999999</v>
      </c>
      <c r="Q15" s="81" t="s">
        <v>218</v>
      </c>
      <c r="R15" s="157" t="s">
        <v>216</v>
      </c>
      <c r="S15" s="743">
        <v>45749</v>
      </c>
      <c r="T15" s="69" t="s">
        <v>379</v>
      </c>
    </row>
    <row r="16" spans="1:27" ht="27">
      <c r="A16" s="701" t="b">
        <v>1</v>
      </c>
      <c r="B16" s="762">
        <v>12</v>
      </c>
      <c r="C16" s="706" t="s">
        <v>228</v>
      </c>
      <c r="D16" s="707"/>
      <c r="E16" s="708" t="s">
        <v>229</v>
      </c>
      <c r="F16" s="709" t="s">
        <v>230</v>
      </c>
      <c r="G16" s="749">
        <v>45627</v>
      </c>
      <c r="H16" s="749">
        <v>45658</v>
      </c>
      <c r="I16" s="706">
        <f t="shared" si="6"/>
        <v>31</v>
      </c>
      <c r="J16" s="706">
        <v>0.1</v>
      </c>
      <c r="K16" s="726">
        <f t="shared" si="1"/>
        <v>8.9</v>
      </c>
      <c r="L16" s="727">
        <v>15.58</v>
      </c>
      <c r="M16" s="728">
        <f t="shared" si="2"/>
        <v>124.64</v>
      </c>
      <c r="N16" s="728">
        <f t="shared" si="3"/>
        <v>133.54</v>
      </c>
      <c r="O16" s="728">
        <f t="shared" si="4"/>
        <v>9.3478000000000012</v>
      </c>
      <c r="P16" s="774">
        <f t="shared" si="5"/>
        <v>142.8878</v>
      </c>
      <c r="Q16" s="706"/>
      <c r="R16" s="737" t="s">
        <v>216</v>
      </c>
      <c r="S16" s="779" t="s">
        <v>380</v>
      </c>
      <c r="T16" s="739" t="s">
        <v>381</v>
      </c>
      <c r="U16" s="740"/>
      <c r="V16" s="740"/>
      <c r="W16" s="740"/>
      <c r="X16" s="740"/>
      <c r="Y16" s="740"/>
      <c r="Z16" s="740"/>
      <c r="AA16" s="740"/>
    </row>
    <row r="17" spans="1:27" ht="27">
      <c r="A17" s="701" t="b">
        <v>1</v>
      </c>
      <c r="B17" s="82">
        <v>13</v>
      </c>
      <c r="C17" s="76" t="s">
        <v>186</v>
      </c>
      <c r="D17" s="140" t="s">
        <v>130</v>
      </c>
      <c r="E17" s="710" t="s">
        <v>187</v>
      </c>
      <c r="F17" s="99" t="s">
        <v>269</v>
      </c>
      <c r="G17" s="80">
        <v>45627</v>
      </c>
      <c r="H17" s="80">
        <v>45658</v>
      </c>
      <c r="I17" s="81">
        <f t="shared" si="6"/>
        <v>31</v>
      </c>
      <c r="J17" s="128">
        <v>3.7</v>
      </c>
      <c r="K17" s="129">
        <f t="shared" si="1"/>
        <v>329.3</v>
      </c>
      <c r="L17" s="130">
        <v>78.349999999999994</v>
      </c>
      <c r="M17" s="131">
        <f t="shared" si="2"/>
        <v>626.79999999999995</v>
      </c>
      <c r="N17" s="132">
        <f t="shared" si="3"/>
        <v>956.09999999999991</v>
      </c>
      <c r="O17" s="132">
        <f t="shared" si="4"/>
        <v>66.927000000000007</v>
      </c>
      <c r="P17" s="772">
        <f t="shared" si="5"/>
        <v>1023.0269999999999</v>
      </c>
      <c r="Q17" s="81" t="s">
        <v>267</v>
      </c>
      <c r="R17" s="157" t="s">
        <v>216</v>
      </c>
      <c r="S17" s="741">
        <v>45839</v>
      </c>
      <c r="T17" s="69"/>
    </row>
    <row r="18" spans="1:27" ht="27">
      <c r="A18" s="701" t="b">
        <v>0</v>
      </c>
      <c r="B18" s="82">
        <v>14</v>
      </c>
      <c r="C18" s="87" t="s">
        <v>382</v>
      </c>
      <c r="D18" s="221"/>
      <c r="E18" s="79" t="s">
        <v>383</v>
      </c>
      <c r="F18" s="83" t="s">
        <v>384</v>
      </c>
      <c r="G18" s="97">
        <v>45628</v>
      </c>
      <c r="H18" s="97">
        <v>45658</v>
      </c>
      <c r="I18" s="81">
        <f t="shared" si="6"/>
        <v>30</v>
      </c>
      <c r="J18" s="128">
        <v>0.1</v>
      </c>
      <c r="K18" s="129">
        <f t="shared" si="1"/>
        <v>8.9</v>
      </c>
      <c r="L18" s="130">
        <v>89.97</v>
      </c>
      <c r="M18" s="131">
        <f t="shared" si="2"/>
        <v>719.76</v>
      </c>
      <c r="N18" s="132">
        <f t="shared" si="3"/>
        <v>728.66</v>
      </c>
      <c r="O18" s="132">
        <f t="shared" si="4"/>
        <v>51.0062</v>
      </c>
      <c r="P18" s="772">
        <f t="shared" si="5"/>
        <v>779.6662</v>
      </c>
      <c r="Q18" s="81" t="s">
        <v>218</v>
      </c>
      <c r="R18" s="157" t="s">
        <v>216</v>
      </c>
      <c r="S18" s="741">
        <v>45901</v>
      </c>
      <c r="T18" s="735"/>
    </row>
    <row r="19" spans="1:27" ht="27">
      <c r="A19" s="701" t="b">
        <v>1</v>
      </c>
      <c r="B19" s="82">
        <v>15</v>
      </c>
      <c r="C19" s="76" t="s">
        <v>136</v>
      </c>
      <c r="D19" s="140" t="s">
        <v>137</v>
      </c>
      <c r="E19" s="78" t="s">
        <v>138</v>
      </c>
      <c r="F19" s="79" t="s">
        <v>191</v>
      </c>
      <c r="G19" s="80">
        <v>45627</v>
      </c>
      <c r="H19" s="80">
        <v>45658</v>
      </c>
      <c r="I19" s="81">
        <f t="shared" si="6"/>
        <v>31</v>
      </c>
      <c r="J19" s="128">
        <v>3.5</v>
      </c>
      <c r="K19" s="129">
        <f t="shared" si="1"/>
        <v>311.5</v>
      </c>
      <c r="L19" s="130">
        <v>40.229999999999997</v>
      </c>
      <c r="M19" s="131">
        <f t="shared" si="2"/>
        <v>321.83999999999997</v>
      </c>
      <c r="N19" s="132">
        <f t="shared" si="3"/>
        <v>633.33999999999992</v>
      </c>
      <c r="O19" s="132">
        <f t="shared" si="4"/>
        <v>44.333799999999997</v>
      </c>
      <c r="P19" s="772">
        <f t="shared" si="5"/>
        <v>677.67379999999991</v>
      </c>
      <c r="Q19" s="81" t="s">
        <v>267</v>
      </c>
      <c r="R19" s="157" t="s">
        <v>216</v>
      </c>
      <c r="S19" s="741">
        <v>45931</v>
      </c>
      <c r="T19" s="735" t="s">
        <v>290</v>
      </c>
    </row>
    <row r="20" spans="1:27" ht="26.25">
      <c r="A20" s="703" t="b">
        <v>1</v>
      </c>
      <c r="B20" s="105">
        <v>16</v>
      </c>
      <c r="C20" s="106" t="s">
        <v>140</v>
      </c>
      <c r="D20" s="153" t="s">
        <v>130</v>
      </c>
      <c r="E20" s="711" t="s">
        <v>141</v>
      </c>
      <c r="F20" s="712" t="s">
        <v>385</v>
      </c>
      <c r="G20" s="748">
        <v>45627</v>
      </c>
      <c r="H20" s="748">
        <v>45660</v>
      </c>
      <c r="I20" s="119">
        <f t="shared" si="6"/>
        <v>33</v>
      </c>
      <c r="J20" s="151">
        <v>1.9</v>
      </c>
      <c r="K20" s="152">
        <f t="shared" si="1"/>
        <v>169.1</v>
      </c>
      <c r="L20" s="725">
        <v>102.39</v>
      </c>
      <c r="M20" s="154">
        <f t="shared" si="2"/>
        <v>819.12</v>
      </c>
      <c r="N20" s="155">
        <f t="shared" si="3"/>
        <v>988.22</v>
      </c>
      <c r="O20" s="155">
        <f t="shared" si="4"/>
        <v>69.17540000000001</v>
      </c>
      <c r="P20" s="773">
        <f t="shared" si="5"/>
        <v>1057.3954000000001</v>
      </c>
      <c r="Q20" s="119" t="s">
        <v>267</v>
      </c>
      <c r="R20" s="190" t="s">
        <v>216</v>
      </c>
      <c r="S20" s="191" t="s">
        <v>377</v>
      </c>
      <c r="T20" s="116"/>
      <c r="U20" s="235"/>
      <c r="V20" s="235"/>
      <c r="W20" s="235"/>
      <c r="X20" s="235"/>
      <c r="Y20" s="235"/>
      <c r="Z20" s="235"/>
      <c r="AA20" s="235"/>
    </row>
    <row r="21" spans="1:27" ht="27">
      <c r="A21" s="701" t="b">
        <v>1</v>
      </c>
      <c r="B21" s="82">
        <v>17</v>
      </c>
      <c r="C21" s="76" t="s">
        <v>171</v>
      </c>
      <c r="D21" s="140" t="s">
        <v>130</v>
      </c>
      <c r="E21" s="713" t="s">
        <v>172</v>
      </c>
      <c r="F21" s="79" t="s">
        <v>236</v>
      </c>
      <c r="G21" s="86">
        <v>45627</v>
      </c>
      <c r="H21" s="86">
        <v>45660</v>
      </c>
      <c r="I21" s="81">
        <f t="shared" si="6"/>
        <v>33</v>
      </c>
      <c r="J21" s="128">
        <v>3.8</v>
      </c>
      <c r="K21" s="129">
        <f t="shared" si="1"/>
        <v>338.2</v>
      </c>
      <c r="L21" s="134">
        <v>108.4</v>
      </c>
      <c r="M21" s="131">
        <f t="shared" si="2"/>
        <v>867.2</v>
      </c>
      <c r="N21" s="132">
        <f t="shared" si="3"/>
        <v>1205.4000000000001</v>
      </c>
      <c r="O21" s="132">
        <f t="shared" si="4"/>
        <v>84.378000000000014</v>
      </c>
      <c r="P21" s="772">
        <f t="shared" si="5"/>
        <v>1289.778</v>
      </c>
      <c r="Q21" s="81" t="s">
        <v>267</v>
      </c>
      <c r="R21" s="157" t="s">
        <v>216</v>
      </c>
      <c r="S21" s="163" t="s">
        <v>386</v>
      </c>
      <c r="T21" s="69"/>
    </row>
    <row r="22" spans="1:27" ht="27">
      <c r="A22" s="701" t="b">
        <v>1</v>
      </c>
      <c r="B22" s="75">
        <v>18</v>
      </c>
      <c r="C22" s="135" t="s">
        <v>237</v>
      </c>
      <c r="D22" s="140"/>
      <c r="E22" s="763" t="s">
        <v>238</v>
      </c>
      <c r="F22" s="79" t="s">
        <v>239</v>
      </c>
      <c r="G22" s="86">
        <v>45627</v>
      </c>
      <c r="H22" s="86">
        <v>45660</v>
      </c>
      <c r="I22" s="81">
        <f t="shared" si="6"/>
        <v>33</v>
      </c>
      <c r="J22" s="128">
        <f>20.2-3.7</f>
        <v>16.5</v>
      </c>
      <c r="K22" s="129">
        <f t="shared" si="1"/>
        <v>1468.5</v>
      </c>
      <c r="L22" s="130">
        <v>205</v>
      </c>
      <c r="M22" s="131">
        <f t="shared" si="2"/>
        <v>1640</v>
      </c>
      <c r="N22" s="132">
        <f t="shared" si="3"/>
        <v>3108.5</v>
      </c>
      <c r="O22" s="132">
        <f t="shared" si="4"/>
        <v>217.59500000000003</v>
      </c>
      <c r="P22" s="772">
        <f t="shared" si="5"/>
        <v>3326.0950000000003</v>
      </c>
      <c r="Q22" s="81"/>
      <c r="R22" s="157" t="s">
        <v>216</v>
      </c>
      <c r="S22" s="163" t="s">
        <v>387</v>
      </c>
      <c r="T22" s="69"/>
    </row>
    <row r="23" spans="1:27" ht="27">
      <c r="A23" s="701" t="b">
        <v>1</v>
      </c>
      <c r="B23" s="82">
        <v>19</v>
      </c>
      <c r="C23" s="76" t="s">
        <v>20</v>
      </c>
      <c r="D23" s="140"/>
      <c r="E23" s="79" t="s">
        <v>143</v>
      </c>
      <c r="F23" s="79" t="s">
        <v>388</v>
      </c>
      <c r="G23" s="80">
        <v>45627</v>
      </c>
      <c r="H23" s="80">
        <v>45658</v>
      </c>
      <c r="I23" s="81">
        <f t="shared" si="6"/>
        <v>31</v>
      </c>
      <c r="J23" s="128">
        <v>1.5</v>
      </c>
      <c r="K23" s="129">
        <f t="shared" si="1"/>
        <v>133.5</v>
      </c>
      <c r="L23" s="130">
        <v>29.47</v>
      </c>
      <c r="M23" s="131">
        <f t="shared" si="2"/>
        <v>235.76</v>
      </c>
      <c r="N23" s="132">
        <f t="shared" si="3"/>
        <v>369.26</v>
      </c>
      <c r="O23" s="132">
        <f t="shared" si="4"/>
        <v>25.848200000000002</v>
      </c>
      <c r="P23" s="772">
        <f t="shared" si="5"/>
        <v>395.10820000000001</v>
      </c>
      <c r="Q23" s="81" t="s">
        <v>267</v>
      </c>
      <c r="R23" s="157" t="s">
        <v>216</v>
      </c>
      <c r="S23" s="743">
        <v>45839</v>
      </c>
      <c r="T23" s="69"/>
    </row>
    <row r="24" spans="1:27" ht="27">
      <c r="A24" s="701" t="b">
        <v>1</v>
      </c>
      <c r="B24" s="82">
        <v>20</v>
      </c>
      <c r="C24" s="76" t="s">
        <v>23</v>
      </c>
      <c r="D24" s="140" t="s">
        <v>130</v>
      </c>
      <c r="E24" s="79" t="s">
        <v>111</v>
      </c>
      <c r="F24" s="79" t="s">
        <v>146</v>
      </c>
      <c r="G24" s="86">
        <v>45627</v>
      </c>
      <c r="H24" s="86">
        <v>45660</v>
      </c>
      <c r="I24" s="81">
        <f t="shared" si="6"/>
        <v>33</v>
      </c>
      <c r="J24" s="128">
        <v>0.9</v>
      </c>
      <c r="K24" s="129">
        <f t="shared" si="1"/>
        <v>80.100000000000009</v>
      </c>
      <c r="L24" s="130">
        <v>101.99</v>
      </c>
      <c r="M24" s="131">
        <f t="shared" si="2"/>
        <v>815.92</v>
      </c>
      <c r="N24" s="132">
        <f t="shared" si="3"/>
        <v>896.02</v>
      </c>
      <c r="O24" s="132">
        <f t="shared" si="4"/>
        <v>62.721400000000003</v>
      </c>
      <c r="P24" s="772">
        <f t="shared" si="5"/>
        <v>958.7414</v>
      </c>
      <c r="Q24" s="81" t="s">
        <v>267</v>
      </c>
      <c r="R24" s="157" t="s">
        <v>216</v>
      </c>
      <c r="S24" s="69" t="s">
        <v>389</v>
      </c>
      <c r="T24" s="69"/>
    </row>
    <row r="25" spans="1:27" ht="27">
      <c r="A25" s="701" t="b">
        <v>1</v>
      </c>
      <c r="B25" s="82">
        <v>21</v>
      </c>
      <c r="C25" s="76" t="s">
        <v>32</v>
      </c>
      <c r="D25" s="140" t="s">
        <v>126</v>
      </c>
      <c r="E25" s="79" t="s">
        <v>147</v>
      </c>
      <c r="F25" s="79" t="s">
        <v>196</v>
      </c>
      <c r="G25" s="86">
        <v>45627</v>
      </c>
      <c r="H25" s="86">
        <v>45660</v>
      </c>
      <c r="I25" s="81">
        <f t="shared" si="6"/>
        <v>33</v>
      </c>
      <c r="J25" s="128">
        <v>12.8</v>
      </c>
      <c r="K25" s="129">
        <f t="shared" si="1"/>
        <v>1139.2</v>
      </c>
      <c r="L25" s="130">
        <v>230.37</v>
      </c>
      <c r="M25" s="131">
        <f t="shared" si="2"/>
        <v>1842.96</v>
      </c>
      <c r="N25" s="132">
        <f t="shared" si="3"/>
        <v>2982.16</v>
      </c>
      <c r="O25" s="132">
        <f t="shared" si="4"/>
        <v>208.75120000000001</v>
      </c>
      <c r="P25" s="772">
        <f t="shared" si="5"/>
        <v>3190.9112</v>
      </c>
      <c r="Q25" s="81" t="s">
        <v>267</v>
      </c>
      <c r="R25" s="157" t="s">
        <v>216</v>
      </c>
      <c r="S25" s="743">
        <v>45809</v>
      </c>
      <c r="T25" s="69"/>
    </row>
    <row r="26" spans="1:27" ht="37.5">
      <c r="A26" s="701" t="b">
        <v>1</v>
      </c>
      <c r="B26" s="82">
        <v>22</v>
      </c>
      <c r="C26" s="76" t="s">
        <v>197</v>
      </c>
      <c r="D26" s="140" t="s">
        <v>137</v>
      </c>
      <c r="E26" s="714" t="s">
        <v>198</v>
      </c>
      <c r="F26" s="715" t="s">
        <v>241</v>
      </c>
      <c r="G26" s="80">
        <v>45627</v>
      </c>
      <c r="H26" s="80">
        <v>45658</v>
      </c>
      <c r="I26" s="81">
        <f t="shared" si="6"/>
        <v>31</v>
      </c>
      <c r="J26" s="128">
        <v>3.5</v>
      </c>
      <c r="K26" s="129">
        <f t="shared" si="1"/>
        <v>311.5</v>
      </c>
      <c r="L26" s="130">
        <v>39.700000000000003</v>
      </c>
      <c r="M26" s="131">
        <f t="shared" si="2"/>
        <v>317.60000000000002</v>
      </c>
      <c r="N26" s="132">
        <f t="shared" si="3"/>
        <v>629.1</v>
      </c>
      <c r="O26" s="132">
        <f t="shared" si="4"/>
        <v>44.037000000000006</v>
      </c>
      <c r="P26" s="772">
        <f t="shared" si="5"/>
        <v>673.13700000000006</v>
      </c>
      <c r="Q26" s="81" t="s">
        <v>267</v>
      </c>
      <c r="R26" s="157" t="s">
        <v>216</v>
      </c>
      <c r="S26" s="163" t="s">
        <v>390</v>
      </c>
      <c r="T26" s="69"/>
    </row>
    <row r="27" spans="1:27" ht="27">
      <c r="A27" s="701" t="b">
        <v>1</v>
      </c>
      <c r="B27" s="82">
        <v>23</v>
      </c>
      <c r="C27" s="87" t="s">
        <v>347</v>
      </c>
      <c r="D27" s="221"/>
      <c r="E27" s="78" t="s">
        <v>348</v>
      </c>
      <c r="F27" s="95" t="s">
        <v>349</v>
      </c>
      <c r="G27" s="80">
        <v>45627</v>
      </c>
      <c r="H27" s="80">
        <v>45658</v>
      </c>
      <c r="I27" s="81">
        <f t="shared" si="6"/>
        <v>31</v>
      </c>
      <c r="J27" s="128">
        <v>0.4</v>
      </c>
      <c r="K27" s="129">
        <f t="shared" si="1"/>
        <v>35.6</v>
      </c>
      <c r="L27" s="130">
        <v>27.3</v>
      </c>
      <c r="M27" s="131">
        <f t="shared" si="2"/>
        <v>218.4</v>
      </c>
      <c r="N27" s="132">
        <f t="shared" si="3"/>
        <v>254</v>
      </c>
      <c r="O27" s="132">
        <f t="shared" si="4"/>
        <v>17.78</v>
      </c>
      <c r="P27" s="772">
        <f t="shared" si="5"/>
        <v>271.77999999999997</v>
      </c>
      <c r="Q27" s="81" t="s">
        <v>267</v>
      </c>
      <c r="R27" s="157" t="s">
        <v>216</v>
      </c>
      <c r="S27" s="163" t="s">
        <v>391</v>
      </c>
      <c r="T27" s="69"/>
    </row>
    <row r="28" spans="1:27" ht="27">
      <c r="A28" s="701" t="b">
        <v>1</v>
      </c>
      <c r="B28" s="82">
        <v>24</v>
      </c>
      <c r="C28" s="76" t="s">
        <v>35</v>
      </c>
      <c r="D28" s="140" t="s">
        <v>137</v>
      </c>
      <c r="E28" s="79" t="s">
        <v>36</v>
      </c>
      <c r="F28" s="716" t="s">
        <v>149</v>
      </c>
      <c r="G28" s="80">
        <v>45627</v>
      </c>
      <c r="H28" s="80">
        <v>45658</v>
      </c>
      <c r="I28" s="81">
        <f t="shared" si="6"/>
        <v>31</v>
      </c>
      <c r="J28" s="128">
        <v>7.4</v>
      </c>
      <c r="K28" s="129">
        <f t="shared" si="1"/>
        <v>658.6</v>
      </c>
      <c r="L28" s="130">
        <v>47.65</v>
      </c>
      <c r="M28" s="131">
        <f t="shared" si="2"/>
        <v>381.2</v>
      </c>
      <c r="N28" s="132">
        <f t="shared" si="3"/>
        <v>1039.8</v>
      </c>
      <c r="O28" s="132">
        <f t="shared" si="4"/>
        <v>72.786000000000001</v>
      </c>
      <c r="P28" s="772">
        <f t="shared" si="5"/>
        <v>1112.586</v>
      </c>
      <c r="Q28" s="81" t="s">
        <v>267</v>
      </c>
      <c r="R28" s="157" t="s">
        <v>216</v>
      </c>
      <c r="S28" s="163" t="s">
        <v>392</v>
      </c>
      <c r="T28" s="69"/>
    </row>
    <row r="29" spans="1:27" ht="27">
      <c r="A29" s="701" t="b">
        <v>1</v>
      </c>
      <c r="B29" s="82">
        <v>25</v>
      </c>
      <c r="C29" s="87" t="s">
        <v>27</v>
      </c>
      <c r="D29" s="221"/>
      <c r="E29" s="79" t="s">
        <v>344</v>
      </c>
      <c r="F29" s="83" t="s">
        <v>393</v>
      </c>
      <c r="G29" s="748">
        <v>45625</v>
      </c>
      <c r="H29" s="86">
        <v>45660</v>
      </c>
      <c r="I29" s="81">
        <f t="shared" si="6"/>
        <v>35</v>
      </c>
      <c r="J29" s="128">
        <v>7.7</v>
      </c>
      <c r="K29" s="129">
        <f t="shared" si="1"/>
        <v>685.30000000000007</v>
      </c>
      <c r="L29" s="136">
        <v>99.53</v>
      </c>
      <c r="M29" s="131">
        <f t="shared" si="2"/>
        <v>796.24</v>
      </c>
      <c r="N29" s="132">
        <f t="shared" si="3"/>
        <v>1481.54</v>
      </c>
      <c r="O29" s="132">
        <f t="shared" si="4"/>
        <v>103.70780000000001</v>
      </c>
      <c r="P29" s="772">
        <f t="shared" si="5"/>
        <v>1585.2477999999999</v>
      </c>
      <c r="Q29" s="81" t="s">
        <v>267</v>
      </c>
      <c r="R29" s="157" t="s">
        <v>216</v>
      </c>
      <c r="S29" s="163" t="s">
        <v>394</v>
      </c>
      <c r="T29" s="69"/>
    </row>
    <row r="30" spans="1:27" ht="27">
      <c r="A30" s="701" t="b">
        <v>1</v>
      </c>
      <c r="B30" s="82">
        <v>26</v>
      </c>
      <c r="C30" s="76" t="s">
        <v>40</v>
      </c>
      <c r="D30" s="140"/>
      <c r="E30" s="79" t="s">
        <v>344</v>
      </c>
      <c r="F30" s="83" t="s">
        <v>393</v>
      </c>
      <c r="G30" s="86">
        <v>45627</v>
      </c>
      <c r="H30" s="86">
        <v>45660</v>
      </c>
      <c r="I30" s="81">
        <f t="shared" si="6"/>
        <v>33</v>
      </c>
      <c r="J30" s="128">
        <v>7</v>
      </c>
      <c r="K30" s="129">
        <f t="shared" si="1"/>
        <v>623</v>
      </c>
      <c r="L30" s="136">
        <v>180.68</v>
      </c>
      <c r="M30" s="131">
        <f t="shared" si="2"/>
        <v>1445.44</v>
      </c>
      <c r="N30" s="132">
        <f t="shared" si="3"/>
        <v>2068.44</v>
      </c>
      <c r="O30" s="132">
        <f t="shared" si="4"/>
        <v>144.79080000000002</v>
      </c>
      <c r="P30" s="772">
        <f t="shared" si="5"/>
        <v>2213.2308000000003</v>
      </c>
      <c r="Q30" s="81" t="s">
        <v>267</v>
      </c>
      <c r="R30" s="157" t="s">
        <v>216</v>
      </c>
      <c r="S30" s="163" t="s">
        <v>395</v>
      </c>
      <c r="T30" s="69"/>
    </row>
    <row r="31" spans="1:27" ht="27">
      <c r="A31" s="701" t="b">
        <v>1</v>
      </c>
      <c r="B31" s="82">
        <v>27</v>
      </c>
      <c r="C31" s="87" t="s">
        <v>300</v>
      </c>
      <c r="D31" s="69"/>
      <c r="E31" s="99" t="s">
        <v>301</v>
      </c>
      <c r="F31" s="95" t="s">
        <v>302</v>
      </c>
      <c r="G31" s="86">
        <v>45621</v>
      </c>
      <c r="H31" s="86">
        <v>45658</v>
      </c>
      <c r="I31" s="81">
        <f t="shared" si="6"/>
        <v>37</v>
      </c>
      <c r="J31" s="128">
        <v>1.7</v>
      </c>
      <c r="K31" s="129">
        <f t="shared" si="1"/>
        <v>151.29999999999998</v>
      </c>
      <c r="L31" s="130">
        <v>21.76</v>
      </c>
      <c r="M31" s="131">
        <f t="shared" si="2"/>
        <v>174.08</v>
      </c>
      <c r="N31" s="132">
        <f t="shared" si="3"/>
        <v>325.38</v>
      </c>
      <c r="O31" s="132">
        <f t="shared" si="4"/>
        <v>22.776600000000002</v>
      </c>
      <c r="P31" s="772">
        <f t="shared" si="5"/>
        <v>348.15660000000003</v>
      </c>
      <c r="Q31" s="81" t="s">
        <v>267</v>
      </c>
      <c r="R31" s="157" t="s">
        <v>216</v>
      </c>
      <c r="S31" s="163" t="s">
        <v>396</v>
      </c>
      <c r="T31" s="69"/>
    </row>
    <row r="32" spans="1:27" ht="27">
      <c r="A32" s="701" t="b">
        <v>1</v>
      </c>
      <c r="B32" s="82">
        <v>28</v>
      </c>
      <c r="C32" s="76" t="s">
        <v>42</v>
      </c>
      <c r="D32" s="140" t="s">
        <v>130</v>
      </c>
      <c r="E32" s="79" t="s">
        <v>174</v>
      </c>
      <c r="F32" s="79" t="s">
        <v>397</v>
      </c>
      <c r="G32" s="80">
        <v>45627</v>
      </c>
      <c r="H32" s="80">
        <v>45658</v>
      </c>
      <c r="I32" s="81">
        <f t="shared" si="6"/>
        <v>31</v>
      </c>
      <c r="J32" s="128">
        <v>0</v>
      </c>
      <c r="K32" s="129">
        <f t="shared" si="1"/>
        <v>0</v>
      </c>
      <c r="L32" s="130">
        <v>67.209999999999994</v>
      </c>
      <c r="M32" s="131">
        <f t="shared" si="2"/>
        <v>537.67999999999995</v>
      </c>
      <c r="N32" s="132">
        <f t="shared" si="3"/>
        <v>537.67999999999995</v>
      </c>
      <c r="O32" s="132">
        <f t="shared" si="4"/>
        <v>37.637599999999999</v>
      </c>
      <c r="P32" s="772">
        <f t="shared" si="5"/>
        <v>575.31759999999997</v>
      </c>
      <c r="Q32" s="81" t="s">
        <v>267</v>
      </c>
      <c r="R32" s="157" t="s">
        <v>216</v>
      </c>
      <c r="S32" s="163" t="s">
        <v>398</v>
      </c>
      <c r="T32" s="69"/>
    </row>
    <row r="33" spans="1:27" ht="27">
      <c r="A33" s="701" t="b">
        <v>1</v>
      </c>
      <c r="B33" s="82">
        <v>29</v>
      </c>
      <c r="C33" s="76" t="s">
        <v>45</v>
      </c>
      <c r="D33" s="140" t="s">
        <v>130</v>
      </c>
      <c r="E33" s="79" t="s">
        <v>174</v>
      </c>
      <c r="F33" s="79" t="s">
        <v>397</v>
      </c>
      <c r="G33" s="80">
        <v>45627</v>
      </c>
      <c r="H33" s="80">
        <v>45658</v>
      </c>
      <c r="I33" s="81">
        <f t="shared" si="6"/>
        <v>31</v>
      </c>
      <c r="J33" s="128">
        <v>0</v>
      </c>
      <c r="K33" s="129">
        <f t="shared" si="1"/>
        <v>0</v>
      </c>
      <c r="L33" s="134">
        <v>62.48</v>
      </c>
      <c r="M33" s="131">
        <f t="shared" si="2"/>
        <v>499.84</v>
      </c>
      <c r="N33" s="132">
        <f t="shared" si="3"/>
        <v>499.84</v>
      </c>
      <c r="O33" s="132">
        <f t="shared" si="4"/>
        <v>34.988800000000005</v>
      </c>
      <c r="P33" s="772">
        <f t="shared" si="5"/>
        <v>534.8288</v>
      </c>
      <c r="Q33" s="81" t="s">
        <v>267</v>
      </c>
      <c r="R33" s="157" t="s">
        <v>216</v>
      </c>
      <c r="S33" s="163" t="s">
        <v>399</v>
      </c>
      <c r="T33" s="69"/>
    </row>
    <row r="34" spans="1:27" ht="27">
      <c r="A34" s="701" t="b">
        <v>1</v>
      </c>
      <c r="B34" s="82">
        <v>30</v>
      </c>
      <c r="C34" s="76" t="s">
        <v>47</v>
      </c>
      <c r="D34" s="140" t="s">
        <v>137</v>
      </c>
      <c r="E34" s="79" t="s">
        <v>48</v>
      </c>
      <c r="F34" s="716" t="s">
        <v>150</v>
      </c>
      <c r="G34" s="80">
        <v>45627</v>
      </c>
      <c r="H34" s="80">
        <v>45658</v>
      </c>
      <c r="I34" s="81">
        <f t="shared" si="6"/>
        <v>31</v>
      </c>
      <c r="J34" s="128">
        <v>0.1</v>
      </c>
      <c r="K34" s="129">
        <f t="shared" si="1"/>
        <v>8.9</v>
      </c>
      <c r="L34" s="134">
        <v>33.39</v>
      </c>
      <c r="M34" s="131">
        <f t="shared" si="2"/>
        <v>267.12</v>
      </c>
      <c r="N34" s="132">
        <f t="shared" si="3"/>
        <v>276.02</v>
      </c>
      <c r="O34" s="132">
        <f t="shared" si="4"/>
        <v>19.321400000000001</v>
      </c>
      <c r="P34" s="772">
        <f t="shared" si="5"/>
        <v>295.34139999999996</v>
      </c>
      <c r="Q34" s="81" t="s">
        <v>267</v>
      </c>
      <c r="R34" s="157" t="s">
        <v>216</v>
      </c>
      <c r="S34" s="163" t="s">
        <v>400</v>
      </c>
      <c r="T34" s="744" t="s">
        <v>274</v>
      </c>
    </row>
    <row r="35" spans="1:27" ht="27">
      <c r="A35" s="701" t="b">
        <v>1</v>
      </c>
      <c r="B35" s="82">
        <v>31</v>
      </c>
      <c r="C35" s="76" t="s">
        <v>49</v>
      </c>
      <c r="D35" s="140"/>
      <c r="E35" s="79" t="s">
        <v>50</v>
      </c>
      <c r="F35" s="89" t="s">
        <v>245</v>
      </c>
      <c r="G35" s="80">
        <v>45627</v>
      </c>
      <c r="H35" s="80">
        <v>45658</v>
      </c>
      <c r="I35" s="81">
        <f t="shared" si="6"/>
        <v>31</v>
      </c>
      <c r="J35" s="128">
        <v>0</v>
      </c>
      <c r="K35" s="129">
        <f t="shared" si="1"/>
        <v>0</v>
      </c>
      <c r="L35" s="130">
        <v>15.27</v>
      </c>
      <c r="M35" s="131">
        <f t="shared" si="2"/>
        <v>122.16</v>
      </c>
      <c r="N35" s="132">
        <f t="shared" si="3"/>
        <v>122.16</v>
      </c>
      <c r="O35" s="132">
        <f t="shared" si="4"/>
        <v>8.5511999999999997</v>
      </c>
      <c r="P35" s="772">
        <f t="shared" si="5"/>
        <v>130.71119999999999</v>
      </c>
      <c r="Q35" s="81" t="s">
        <v>267</v>
      </c>
      <c r="R35" s="157"/>
      <c r="S35" s="163"/>
      <c r="T35" s="69"/>
    </row>
    <row r="36" spans="1:27" ht="27">
      <c r="A36" s="701" t="b">
        <v>1</v>
      </c>
      <c r="B36" s="82">
        <v>32</v>
      </c>
      <c r="C36" s="76" t="s">
        <v>57</v>
      </c>
      <c r="D36" s="140" t="s">
        <v>154</v>
      </c>
      <c r="E36" s="79" t="s">
        <v>113</v>
      </c>
      <c r="F36" s="79" t="s">
        <v>114</v>
      </c>
      <c r="G36" s="80">
        <v>45627</v>
      </c>
      <c r="H36" s="80">
        <v>45658</v>
      </c>
      <c r="I36" s="81">
        <f t="shared" si="6"/>
        <v>31</v>
      </c>
      <c r="J36" s="128">
        <v>5.0999999999999996</v>
      </c>
      <c r="K36" s="129">
        <f t="shared" si="1"/>
        <v>453.9</v>
      </c>
      <c r="L36" s="134">
        <v>82.11</v>
      </c>
      <c r="M36" s="131">
        <f t="shared" si="2"/>
        <v>656.88</v>
      </c>
      <c r="N36" s="132">
        <f t="shared" si="3"/>
        <v>1110.78</v>
      </c>
      <c r="O36" s="132">
        <f t="shared" si="4"/>
        <v>77.754600000000011</v>
      </c>
      <c r="P36" s="772">
        <f t="shared" si="5"/>
        <v>1188.5346</v>
      </c>
      <c r="Q36" s="81"/>
      <c r="R36" s="157" t="s">
        <v>216</v>
      </c>
      <c r="S36" s="163" t="s">
        <v>401</v>
      </c>
      <c r="T36" s="69"/>
    </row>
    <row r="37" spans="1:27" ht="27" customHeight="1">
      <c r="A37" s="701" t="b">
        <v>1</v>
      </c>
      <c r="B37" s="82">
        <v>33</v>
      </c>
      <c r="C37" s="76" t="s">
        <v>60</v>
      </c>
      <c r="D37" s="140" t="s">
        <v>130</v>
      </c>
      <c r="E37" s="79" t="s">
        <v>61</v>
      </c>
      <c r="F37" s="716" t="s">
        <v>115</v>
      </c>
      <c r="G37" s="80">
        <v>45627</v>
      </c>
      <c r="H37" s="80">
        <v>45658</v>
      </c>
      <c r="I37" s="81">
        <f t="shared" si="6"/>
        <v>31</v>
      </c>
      <c r="J37" s="128">
        <v>9.6</v>
      </c>
      <c r="K37" s="129">
        <f t="shared" si="1"/>
        <v>854.4</v>
      </c>
      <c r="L37" s="134">
        <v>45.1</v>
      </c>
      <c r="M37" s="131">
        <f t="shared" si="2"/>
        <v>360.8</v>
      </c>
      <c r="N37" s="132">
        <f t="shared" si="3"/>
        <v>1215.2</v>
      </c>
      <c r="O37" s="132">
        <f t="shared" si="4"/>
        <v>85.064000000000007</v>
      </c>
      <c r="P37" s="772">
        <f t="shared" si="5"/>
        <v>1300.2640000000001</v>
      </c>
      <c r="Q37" s="81"/>
      <c r="R37" s="157" t="s">
        <v>216</v>
      </c>
      <c r="S37" s="163" t="s">
        <v>402</v>
      </c>
      <c r="T37" s="69"/>
    </row>
    <row r="38" spans="1:27" ht="27">
      <c r="A38" s="701" t="b">
        <v>1</v>
      </c>
      <c r="B38" s="82">
        <v>34</v>
      </c>
      <c r="C38" s="87" t="s">
        <v>351</v>
      </c>
      <c r="D38" s="221"/>
      <c r="E38" s="78" t="s">
        <v>352</v>
      </c>
      <c r="F38" s="717" t="s">
        <v>353</v>
      </c>
      <c r="G38" s="80">
        <v>45627</v>
      </c>
      <c r="H38" s="80">
        <v>45658</v>
      </c>
      <c r="I38" s="81">
        <f t="shared" si="6"/>
        <v>31</v>
      </c>
      <c r="J38" s="128">
        <v>6.3</v>
      </c>
      <c r="K38" s="129">
        <f t="shared" si="1"/>
        <v>560.69999999999993</v>
      </c>
      <c r="L38" s="130">
        <v>135.19</v>
      </c>
      <c r="M38" s="131">
        <f t="shared" si="2"/>
        <v>1081.52</v>
      </c>
      <c r="N38" s="132">
        <f t="shared" si="3"/>
        <v>1642.2199999999998</v>
      </c>
      <c r="O38" s="132">
        <f t="shared" si="4"/>
        <v>114.9554</v>
      </c>
      <c r="P38" s="772">
        <f t="shared" si="5"/>
        <v>1757.1753999999999</v>
      </c>
      <c r="Q38" s="81" t="s">
        <v>218</v>
      </c>
      <c r="R38" s="157" t="s">
        <v>216</v>
      </c>
      <c r="S38" s="163" t="s">
        <v>403</v>
      </c>
      <c r="T38" s="69"/>
    </row>
    <row r="39" spans="1:27" ht="27">
      <c r="A39" s="701" t="b">
        <v>1</v>
      </c>
      <c r="B39" s="82">
        <v>35</v>
      </c>
      <c r="C39" s="87" t="s">
        <v>404</v>
      </c>
      <c r="D39" s="69"/>
      <c r="E39" s="99" t="s">
        <v>405</v>
      </c>
      <c r="F39" s="719" t="s">
        <v>406</v>
      </c>
      <c r="G39" s="764">
        <v>45657</v>
      </c>
      <c r="H39" s="764">
        <v>45658</v>
      </c>
      <c r="I39" s="81">
        <f t="shared" si="6"/>
        <v>1</v>
      </c>
      <c r="J39" s="128">
        <v>0.1</v>
      </c>
      <c r="K39" s="129">
        <f t="shared" si="1"/>
        <v>8.9</v>
      </c>
      <c r="L39" s="130">
        <v>4.79</v>
      </c>
      <c r="M39" s="131">
        <f t="shared" si="2"/>
        <v>38.32</v>
      </c>
      <c r="N39" s="132">
        <f t="shared" si="3"/>
        <v>47.22</v>
      </c>
      <c r="O39" s="132">
        <f t="shared" si="4"/>
        <v>3.3054000000000001</v>
      </c>
      <c r="P39" s="772">
        <f t="shared" si="5"/>
        <v>50.525399999999998</v>
      </c>
      <c r="Q39" s="81" t="s">
        <v>267</v>
      </c>
      <c r="R39" s="157" t="s">
        <v>216</v>
      </c>
      <c r="S39" s="745">
        <v>45839</v>
      </c>
      <c r="T39" s="69"/>
    </row>
    <row r="40" spans="1:27" ht="27">
      <c r="A40" s="701" t="b">
        <v>1</v>
      </c>
      <c r="B40" s="82">
        <v>36</v>
      </c>
      <c r="C40" s="87" t="s">
        <v>321</v>
      </c>
      <c r="D40" s="69"/>
      <c r="E40" s="99" t="s">
        <v>322</v>
      </c>
      <c r="F40" s="95" t="s">
        <v>323</v>
      </c>
      <c r="G40" s="80">
        <v>45627</v>
      </c>
      <c r="H40" s="80">
        <v>45658</v>
      </c>
      <c r="I40" s="81">
        <f t="shared" si="6"/>
        <v>31</v>
      </c>
      <c r="J40" s="128">
        <v>5.0999999999999996</v>
      </c>
      <c r="K40" s="129">
        <f t="shared" si="1"/>
        <v>453.9</v>
      </c>
      <c r="L40" s="130">
        <v>85.81</v>
      </c>
      <c r="M40" s="131">
        <f t="shared" si="2"/>
        <v>686.48</v>
      </c>
      <c r="N40" s="132">
        <f t="shared" si="3"/>
        <v>1140.3800000000001</v>
      </c>
      <c r="O40" s="132">
        <f t="shared" si="4"/>
        <v>79.826600000000013</v>
      </c>
      <c r="P40" s="772">
        <f t="shared" si="5"/>
        <v>1220.2066000000002</v>
      </c>
      <c r="Q40" s="81" t="s">
        <v>267</v>
      </c>
      <c r="R40" s="157" t="s">
        <v>216</v>
      </c>
      <c r="S40" s="745">
        <v>45839</v>
      </c>
      <c r="T40" s="69"/>
    </row>
    <row r="41" spans="1:27" ht="27">
      <c r="A41" s="701" t="b">
        <v>0</v>
      </c>
      <c r="B41" s="82">
        <v>37</v>
      </c>
      <c r="C41" s="112" t="s">
        <v>318</v>
      </c>
      <c r="D41" s="140" t="s">
        <v>156</v>
      </c>
      <c r="E41" s="79" t="s">
        <v>172</v>
      </c>
      <c r="F41" s="79" t="s">
        <v>319</v>
      </c>
      <c r="G41" s="80">
        <v>45627</v>
      </c>
      <c r="H41" s="80">
        <v>45658</v>
      </c>
      <c r="I41" s="81">
        <f t="shared" si="6"/>
        <v>31</v>
      </c>
      <c r="J41" s="128">
        <v>6.8</v>
      </c>
      <c r="K41" s="129">
        <f t="shared" si="1"/>
        <v>605.19999999999993</v>
      </c>
      <c r="L41" s="130">
        <v>107.76</v>
      </c>
      <c r="M41" s="131">
        <f t="shared" si="2"/>
        <v>862.08</v>
      </c>
      <c r="N41" s="132">
        <f t="shared" si="3"/>
        <v>1467.28</v>
      </c>
      <c r="O41" s="132">
        <f t="shared" si="4"/>
        <v>102.70960000000001</v>
      </c>
      <c r="P41" s="772">
        <f t="shared" si="5"/>
        <v>1569.9895999999999</v>
      </c>
      <c r="Q41" s="81" t="s">
        <v>232</v>
      </c>
      <c r="R41" s="157" t="s">
        <v>216</v>
      </c>
      <c r="S41" s="163" t="s">
        <v>407</v>
      </c>
      <c r="T41" s="69"/>
    </row>
    <row r="42" spans="1:27" ht="37.5">
      <c r="A42" s="701" t="b">
        <v>1</v>
      </c>
      <c r="B42" s="82">
        <v>38</v>
      </c>
      <c r="C42" s="90" t="s">
        <v>408</v>
      </c>
      <c r="D42" s="223"/>
      <c r="E42" s="720" t="s">
        <v>409</v>
      </c>
      <c r="F42" s="79" t="s">
        <v>106</v>
      </c>
      <c r="G42" s="93">
        <v>45644</v>
      </c>
      <c r="H42" s="93">
        <v>45658</v>
      </c>
      <c r="I42" s="81">
        <f t="shared" si="6"/>
        <v>14</v>
      </c>
      <c r="J42" s="128">
        <v>0.1</v>
      </c>
      <c r="K42" s="129">
        <f t="shared" si="1"/>
        <v>8.9</v>
      </c>
      <c r="L42" s="134">
        <v>30.37</v>
      </c>
      <c r="M42" s="131">
        <f t="shared" si="2"/>
        <v>242.96</v>
      </c>
      <c r="N42" s="132">
        <f t="shared" si="3"/>
        <v>251.86</v>
      </c>
      <c r="O42" s="132">
        <f t="shared" si="4"/>
        <v>17.630200000000002</v>
      </c>
      <c r="P42" s="772">
        <f t="shared" si="5"/>
        <v>269.49020000000002</v>
      </c>
      <c r="Q42" s="81" t="s">
        <v>267</v>
      </c>
      <c r="R42" s="157"/>
      <c r="S42" s="163" t="s">
        <v>410</v>
      </c>
      <c r="T42" s="69"/>
    </row>
    <row r="43" spans="1:27" ht="75">
      <c r="A43" s="703" t="b">
        <v>1</v>
      </c>
      <c r="B43" s="105">
        <v>39</v>
      </c>
      <c r="C43" s="90" t="s">
        <v>336</v>
      </c>
      <c r="D43" s="223"/>
      <c r="E43" s="720" t="s">
        <v>411</v>
      </c>
      <c r="F43" s="721" t="s">
        <v>412</v>
      </c>
      <c r="G43" s="97">
        <v>45629</v>
      </c>
      <c r="H43" s="97">
        <v>45658</v>
      </c>
      <c r="I43" s="119">
        <f t="shared" si="6"/>
        <v>29</v>
      </c>
      <c r="J43" s="151">
        <v>0</v>
      </c>
      <c r="K43" s="152">
        <f t="shared" si="1"/>
        <v>0</v>
      </c>
      <c r="L43" s="725">
        <v>35.06</v>
      </c>
      <c r="M43" s="154">
        <f t="shared" si="2"/>
        <v>280.48</v>
      </c>
      <c r="N43" s="155">
        <f t="shared" si="3"/>
        <v>280.48</v>
      </c>
      <c r="O43" s="155">
        <f t="shared" si="4"/>
        <v>19.633600000000005</v>
      </c>
      <c r="P43" s="773">
        <f t="shared" si="5"/>
        <v>300.11360000000002</v>
      </c>
      <c r="Q43" s="119" t="s">
        <v>267</v>
      </c>
      <c r="R43" s="190" t="s">
        <v>216</v>
      </c>
      <c r="S43" s="191" t="s">
        <v>377</v>
      </c>
      <c r="T43" s="116"/>
      <c r="U43" s="235"/>
      <c r="V43" s="235"/>
      <c r="W43" s="235"/>
      <c r="X43" s="235"/>
      <c r="Y43" s="235"/>
      <c r="Z43" s="235"/>
      <c r="AA43" s="235"/>
    </row>
    <row r="44" spans="1:27" ht="27">
      <c r="A44" s="701" t="b">
        <v>1</v>
      </c>
      <c r="B44" s="82">
        <v>40</v>
      </c>
      <c r="C44" s="87" t="s">
        <v>256</v>
      </c>
      <c r="D44" s="69"/>
      <c r="E44" s="99" t="s">
        <v>257</v>
      </c>
      <c r="F44" s="99" t="s">
        <v>258</v>
      </c>
      <c r="G44" s="80">
        <v>45627</v>
      </c>
      <c r="H44" s="80">
        <v>45658</v>
      </c>
      <c r="I44" s="81">
        <f t="shared" si="6"/>
        <v>31</v>
      </c>
      <c r="J44" s="128">
        <v>9.4</v>
      </c>
      <c r="K44" s="129">
        <f t="shared" si="1"/>
        <v>836.6</v>
      </c>
      <c r="L44" s="134">
        <v>123.8</v>
      </c>
      <c r="M44" s="131">
        <f t="shared" si="2"/>
        <v>990.4</v>
      </c>
      <c r="N44" s="132">
        <f t="shared" si="3"/>
        <v>1827</v>
      </c>
      <c r="O44" s="132">
        <f t="shared" si="4"/>
        <v>127.89000000000001</v>
      </c>
      <c r="P44" s="772">
        <f t="shared" si="5"/>
        <v>1954.89</v>
      </c>
      <c r="Q44" s="81" t="s">
        <v>267</v>
      </c>
      <c r="R44" s="157" t="s">
        <v>216</v>
      </c>
      <c r="S44" s="163" t="s">
        <v>413</v>
      </c>
      <c r="T44" s="69"/>
    </row>
    <row r="45" spans="1:27" ht="27">
      <c r="A45" s="701" t="b">
        <v>1</v>
      </c>
      <c r="B45" s="82">
        <v>41</v>
      </c>
      <c r="C45" s="87" t="s">
        <v>414</v>
      </c>
      <c r="D45" s="221"/>
      <c r="E45" s="79" t="s">
        <v>415</v>
      </c>
      <c r="F45" s="83" t="s">
        <v>416</v>
      </c>
      <c r="G45" s="97">
        <v>45630</v>
      </c>
      <c r="H45" s="97">
        <v>45658</v>
      </c>
      <c r="I45" s="81">
        <f t="shared" si="6"/>
        <v>28</v>
      </c>
      <c r="J45" s="128">
        <v>14.5</v>
      </c>
      <c r="K45" s="129">
        <f t="shared" si="1"/>
        <v>1290.5</v>
      </c>
      <c r="L45" s="134">
        <v>120.55</v>
      </c>
      <c r="M45" s="131">
        <f t="shared" si="2"/>
        <v>964.4</v>
      </c>
      <c r="N45" s="132">
        <f t="shared" si="3"/>
        <v>2254.9</v>
      </c>
      <c r="O45" s="132">
        <f t="shared" si="4"/>
        <v>157.84300000000002</v>
      </c>
      <c r="P45" s="772">
        <f t="shared" si="5"/>
        <v>2412.7429999999999</v>
      </c>
      <c r="Q45" s="81" t="s">
        <v>267</v>
      </c>
      <c r="R45" s="157" t="s">
        <v>216</v>
      </c>
      <c r="S45" s="163" t="s">
        <v>417</v>
      </c>
      <c r="T45" s="69"/>
    </row>
    <row r="46" spans="1:27" ht="27">
      <c r="A46" s="701" t="b">
        <v>1</v>
      </c>
      <c r="B46" s="82">
        <v>42</v>
      </c>
      <c r="C46" s="87" t="s">
        <v>418</v>
      </c>
      <c r="D46" s="221"/>
      <c r="E46" s="79" t="s">
        <v>419</v>
      </c>
      <c r="F46" s="83" t="s">
        <v>420</v>
      </c>
      <c r="G46" s="97">
        <v>45628</v>
      </c>
      <c r="H46" s="97">
        <v>45658</v>
      </c>
      <c r="I46" s="81">
        <f t="shared" si="6"/>
        <v>30</v>
      </c>
      <c r="J46" s="128">
        <v>4.9000000000000004</v>
      </c>
      <c r="K46" s="129">
        <f t="shared" si="1"/>
        <v>436.1</v>
      </c>
      <c r="L46" s="130">
        <v>89.22</v>
      </c>
      <c r="M46" s="131">
        <f t="shared" si="2"/>
        <v>713.76</v>
      </c>
      <c r="N46" s="132">
        <f t="shared" si="3"/>
        <v>1149.8600000000001</v>
      </c>
      <c r="O46" s="132">
        <f t="shared" si="4"/>
        <v>80.490200000000016</v>
      </c>
      <c r="P46" s="772">
        <f t="shared" si="5"/>
        <v>1230.3502000000001</v>
      </c>
      <c r="Q46" s="81" t="s">
        <v>218</v>
      </c>
      <c r="R46" s="157" t="s">
        <v>216</v>
      </c>
      <c r="S46" s="745">
        <v>45931</v>
      </c>
      <c r="T46" s="69"/>
    </row>
    <row r="47" spans="1:27" ht="27">
      <c r="A47" s="701" t="b">
        <v>1</v>
      </c>
      <c r="B47" s="75">
        <v>43</v>
      </c>
      <c r="C47" s="765" t="s">
        <v>325</v>
      </c>
      <c r="D47" s="221"/>
      <c r="E47" s="79" t="s">
        <v>326</v>
      </c>
      <c r="F47" s="95" t="s">
        <v>327</v>
      </c>
      <c r="G47" s="80">
        <v>45627</v>
      </c>
      <c r="H47" s="80">
        <v>45658</v>
      </c>
      <c r="I47" s="81">
        <f t="shared" si="6"/>
        <v>31</v>
      </c>
      <c r="J47" s="135">
        <v>0.4</v>
      </c>
      <c r="K47" s="129">
        <f t="shared" si="1"/>
        <v>35.6</v>
      </c>
      <c r="L47" s="130">
        <v>51.61</v>
      </c>
      <c r="M47" s="131">
        <f t="shared" si="2"/>
        <v>412.88</v>
      </c>
      <c r="N47" s="132">
        <f t="shared" si="3"/>
        <v>448.48</v>
      </c>
      <c r="O47" s="132">
        <f t="shared" si="4"/>
        <v>31.393600000000003</v>
      </c>
      <c r="P47" s="775">
        <f t="shared" si="5"/>
        <v>479.87360000000001</v>
      </c>
      <c r="Q47" s="81"/>
      <c r="R47" s="157"/>
      <c r="S47" s="175"/>
      <c r="T47" s="69"/>
    </row>
    <row r="48" spans="1:27" ht="27">
      <c r="A48" s="701" t="b">
        <v>1</v>
      </c>
      <c r="B48" s="82">
        <v>44</v>
      </c>
      <c r="C48" s="87" t="s">
        <v>201</v>
      </c>
      <c r="D48" s="221"/>
      <c r="E48" s="79" t="s">
        <v>202</v>
      </c>
      <c r="F48" s="79" t="s">
        <v>203</v>
      </c>
      <c r="G48" s="80">
        <v>45627</v>
      </c>
      <c r="H48" s="80">
        <v>45658</v>
      </c>
      <c r="I48" s="81">
        <f t="shared" si="6"/>
        <v>31</v>
      </c>
      <c r="J48" s="128">
        <v>2.4</v>
      </c>
      <c r="K48" s="129">
        <f t="shared" si="1"/>
        <v>213.6</v>
      </c>
      <c r="L48" s="130">
        <v>49.47</v>
      </c>
      <c r="M48" s="131">
        <f t="shared" si="2"/>
        <v>395.76</v>
      </c>
      <c r="N48" s="132">
        <f t="shared" si="3"/>
        <v>609.36</v>
      </c>
      <c r="O48" s="132">
        <f t="shared" si="4"/>
        <v>42.655200000000008</v>
      </c>
      <c r="P48" s="772">
        <f t="shared" si="5"/>
        <v>652.01520000000005</v>
      </c>
      <c r="Q48" s="81" t="s">
        <v>267</v>
      </c>
      <c r="R48" s="157" t="s">
        <v>216</v>
      </c>
      <c r="S48" s="163" t="s">
        <v>421</v>
      </c>
      <c r="T48" s="69"/>
    </row>
    <row r="49" spans="1:27" ht="27">
      <c r="A49" s="701" t="b">
        <v>1</v>
      </c>
      <c r="B49" s="82">
        <v>45</v>
      </c>
      <c r="C49" s="87" t="s">
        <v>276</v>
      </c>
      <c r="D49" s="69"/>
      <c r="E49" s="99" t="s">
        <v>277</v>
      </c>
      <c r="F49" s="99" t="s">
        <v>278</v>
      </c>
      <c r="G49" s="80">
        <v>45627</v>
      </c>
      <c r="H49" s="80">
        <v>45658</v>
      </c>
      <c r="I49" s="81">
        <f t="shared" si="6"/>
        <v>31</v>
      </c>
      <c r="J49" s="128">
        <v>0.2</v>
      </c>
      <c r="K49" s="129">
        <f t="shared" si="1"/>
        <v>17.8</v>
      </c>
      <c r="L49" s="130">
        <v>38.200000000000003</v>
      </c>
      <c r="M49" s="131">
        <f t="shared" si="2"/>
        <v>305.60000000000002</v>
      </c>
      <c r="N49" s="132">
        <f t="shared" si="3"/>
        <v>323.40000000000003</v>
      </c>
      <c r="O49" s="132">
        <f t="shared" si="4"/>
        <v>22.638000000000005</v>
      </c>
      <c r="P49" s="772">
        <f t="shared" si="5"/>
        <v>346.03800000000001</v>
      </c>
      <c r="Q49" s="81" t="s">
        <v>267</v>
      </c>
      <c r="R49" s="157" t="s">
        <v>216</v>
      </c>
      <c r="S49" s="194" t="s">
        <v>422</v>
      </c>
      <c r="T49" s="69"/>
    </row>
    <row r="50" spans="1:27" ht="27">
      <c r="A50" s="701" t="b">
        <v>1</v>
      </c>
      <c r="B50" s="82">
        <v>46</v>
      </c>
      <c r="C50" s="87" t="s">
        <v>279</v>
      </c>
      <c r="D50" s="69"/>
      <c r="E50" s="99" t="s">
        <v>277</v>
      </c>
      <c r="F50" s="99" t="s">
        <v>278</v>
      </c>
      <c r="G50" s="80">
        <v>45627</v>
      </c>
      <c r="H50" s="80">
        <v>45658</v>
      </c>
      <c r="I50" s="81">
        <f t="shared" si="6"/>
        <v>31</v>
      </c>
      <c r="J50" s="128">
        <v>0.2</v>
      </c>
      <c r="K50" s="129">
        <f t="shared" si="1"/>
        <v>17.8</v>
      </c>
      <c r="L50" s="130">
        <v>29.41</v>
      </c>
      <c r="M50" s="131">
        <f t="shared" si="2"/>
        <v>235.28</v>
      </c>
      <c r="N50" s="132">
        <f t="shared" si="3"/>
        <v>253.08</v>
      </c>
      <c r="O50" s="132">
        <f t="shared" si="4"/>
        <v>17.715600000000002</v>
      </c>
      <c r="P50" s="772">
        <f t="shared" si="5"/>
        <v>270.79560000000004</v>
      </c>
      <c r="Q50" s="81" t="s">
        <v>267</v>
      </c>
      <c r="R50" s="157" t="s">
        <v>216</v>
      </c>
      <c r="S50" s="194" t="s">
        <v>423</v>
      </c>
      <c r="T50" s="69"/>
    </row>
    <row r="51" spans="1:27" ht="27">
      <c r="A51" s="701" t="b">
        <v>1</v>
      </c>
      <c r="B51" s="82">
        <v>47</v>
      </c>
      <c r="C51" s="87" t="s">
        <v>424</v>
      </c>
      <c r="D51" s="722"/>
      <c r="E51" s="99" t="s">
        <v>425</v>
      </c>
      <c r="F51" s="723" t="s">
        <v>426</v>
      </c>
      <c r="G51" s="97">
        <v>45656</v>
      </c>
      <c r="H51" s="97">
        <v>45658</v>
      </c>
      <c r="I51" s="81">
        <f t="shared" si="6"/>
        <v>2</v>
      </c>
      <c r="J51" s="128">
        <v>0.2</v>
      </c>
      <c r="K51" s="129">
        <f t="shared" si="1"/>
        <v>17.8</v>
      </c>
      <c r="L51" s="130">
        <v>6.66</v>
      </c>
      <c r="M51" s="131">
        <f t="shared" si="2"/>
        <v>53.28</v>
      </c>
      <c r="N51" s="132">
        <f t="shared" si="3"/>
        <v>71.08</v>
      </c>
      <c r="O51" s="132">
        <f t="shared" si="4"/>
        <v>4.9756</v>
      </c>
      <c r="P51" s="772">
        <f t="shared" si="5"/>
        <v>76.055599999999998</v>
      </c>
      <c r="Q51" s="81"/>
      <c r="R51" s="157" t="s">
        <v>216</v>
      </c>
      <c r="S51" s="163" t="s">
        <v>427</v>
      </c>
      <c r="T51" s="69"/>
    </row>
    <row r="52" spans="1:27" ht="30.75">
      <c r="A52" s="701" t="b">
        <v>1</v>
      </c>
      <c r="B52" s="82">
        <v>48</v>
      </c>
      <c r="C52" s="87" t="s">
        <v>428</v>
      </c>
      <c r="D52" s="221"/>
      <c r="E52" s="79" t="s">
        <v>429</v>
      </c>
      <c r="F52" s="83" t="s">
        <v>430</v>
      </c>
      <c r="G52" s="97">
        <v>45630</v>
      </c>
      <c r="H52" s="97">
        <v>45658</v>
      </c>
      <c r="I52" s="81">
        <f t="shared" si="6"/>
        <v>28</v>
      </c>
      <c r="J52" s="128">
        <v>0.5</v>
      </c>
      <c r="K52" s="129">
        <f t="shared" si="1"/>
        <v>44.5</v>
      </c>
      <c r="L52" s="130">
        <v>41.67</v>
      </c>
      <c r="M52" s="131">
        <f t="shared" si="2"/>
        <v>333.36</v>
      </c>
      <c r="N52" s="132">
        <f t="shared" si="3"/>
        <v>377.86</v>
      </c>
      <c r="O52" s="132">
        <f t="shared" si="4"/>
        <v>26.450200000000002</v>
      </c>
      <c r="P52" s="772">
        <f t="shared" si="5"/>
        <v>404.31020000000001</v>
      </c>
      <c r="Q52" s="81" t="s">
        <v>267</v>
      </c>
      <c r="R52" s="157" t="s">
        <v>216</v>
      </c>
      <c r="S52" s="780" t="s">
        <v>431</v>
      </c>
      <c r="T52" s="69"/>
    </row>
    <row r="53" spans="1:27" ht="30.75">
      <c r="A53" s="701" t="b">
        <v>1</v>
      </c>
      <c r="B53" s="82">
        <v>49</v>
      </c>
      <c r="C53" s="87" t="s">
        <v>432</v>
      </c>
      <c r="D53" s="221"/>
      <c r="E53" s="79" t="s">
        <v>433</v>
      </c>
      <c r="F53" s="83" t="s">
        <v>430</v>
      </c>
      <c r="G53" s="97">
        <v>45630</v>
      </c>
      <c r="H53" s="97">
        <v>45658</v>
      </c>
      <c r="I53" s="81">
        <f t="shared" si="6"/>
        <v>28</v>
      </c>
      <c r="J53" s="128">
        <v>5.5</v>
      </c>
      <c r="K53" s="129">
        <f t="shared" si="1"/>
        <v>489.5</v>
      </c>
      <c r="L53" s="130">
        <v>65.75</v>
      </c>
      <c r="M53" s="131">
        <f t="shared" si="2"/>
        <v>526</v>
      </c>
      <c r="N53" s="132">
        <f t="shared" si="3"/>
        <v>1015.5</v>
      </c>
      <c r="O53" s="132">
        <f t="shared" si="4"/>
        <v>71.085000000000008</v>
      </c>
      <c r="P53" s="772">
        <f t="shared" si="5"/>
        <v>1086.585</v>
      </c>
      <c r="Q53" s="81" t="s">
        <v>267</v>
      </c>
      <c r="R53" s="157" t="s">
        <v>216</v>
      </c>
      <c r="S53" s="780" t="s">
        <v>431</v>
      </c>
      <c r="T53" s="69"/>
    </row>
    <row r="54" spans="1:27" ht="30.75">
      <c r="A54" s="701" t="b">
        <v>1</v>
      </c>
      <c r="B54" s="82">
        <v>50</v>
      </c>
      <c r="C54" s="87" t="s">
        <v>434</v>
      </c>
      <c r="D54" s="221"/>
      <c r="E54" s="79" t="s">
        <v>435</v>
      </c>
      <c r="F54" s="83" t="s">
        <v>430</v>
      </c>
      <c r="G54" s="97">
        <v>45630</v>
      </c>
      <c r="H54" s="97">
        <v>45658</v>
      </c>
      <c r="I54" s="81">
        <f t="shared" si="6"/>
        <v>28</v>
      </c>
      <c r="J54" s="128">
        <v>2</v>
      </c>
      <c r="K54" s="129">
        <f t="shared" si="1"/>
        <v>178</v>
      </c>
      <c r="L54" s="130">
        <v>74.08</v>
      </c>
      <c r="M54" s="131">
        <f t="shared" si="2"/>
        <v>592.64</v>
      </c>
      <c r="N54" s="132">
        <f t="shared" si="3"/>
        <v>770.64</v>
      </c>
      <c r="O54" s="132">
        <f t="shared" si="4"/>
        <v>53.944800000000001</v>
      </c>
      <c r="P54" s="772">
        <f t="shared" si="5"/>
        <v>824.58479999999997</v>
      </c>
      <c r="Q54" s="81" t="s">
        <v>267</v>
      </c>
      <c r="R54" s="157" t="s">
        <v>216</v>
      </c>
      <c r="S54" s="780" t="s">
        <v>431</v>
      </c>
      <c r="T54" s="69"/>
    </row>
    <row r="55" spans="1:27" ht="27">
      <c r="A55" s="701" t="b">
        <v>1</v>
      </c>
      <c r="B55" s="82">
        <v>51</v>
      </c>
      <c r="C55" s="87" t="s">
        <v>436</v>
      </c>
      <c r="D55" s="221"/>
      <c r="E55" s="747" t="s">
        <v>437</v>
      </c>
      <c r="F55" s="79" t="s">
        <v>438</v>
      </c>
      <c r="G55" s="97">
        <v>45657</v>
      </c>
      <c r="H55" s="97">
        <v>45658</v>
      </c>
      <c r="I55" s="81">
        <f t="shared" si="6"/>
        <v>1</v>
      </c>
      <c r="J55" s="128">
        <v>0.4</v>
      </c>
      <c r="K55" s="129">
        <f t="shared" si="1"/>
        <v>35.6</v>
      </c>
      <c r="L55" s="134">
        <v>4.5599999999999996</v>
      </c>
      <c r="M55" s="131">
        <f t="shared" si="2"/>
        <v>36.479999999999997</v>
      </c>
      <c r="N55" s="132">
        <f t="shared" si="3"/>
        <v>72.08</v>
      </c>
      <c r="O55" s="132">
        <f t="shared" si="4"/>
        <v>5.0456000000000003</v>
      </c>
      <c r="P55" s="772">
        <f t="shared" si="5"/>
        <v>77.125599999999991</v>
      </c>
      <c r="Q55" s="81" t="s">
        <v>267</v>
      </c>
      <c r="R55" s="157" t="s">
        <v>216</v>
      </c>
      <c r="S55" s="757">
        <v>45839</v>
      </c>
      <c r="T55" s="69"/>
    </row>
    <row r="56" spans="1:27" ht="27">
      <c r="A56" s="701" t="b">
        <v>1</v>
      </c>
      <c r="B56" s="82">
        <v>52</v>
      </c>
      <c r="C56" s="87" t="s">
        <v>359</v>
      </c>
      <c r="D56" s="221"/>
      <c r="E56" s="78" t="s">
        <v>439</v>
      </c>
      <c r="F56" s="83" t="s">
        <v>361</v>
      </c>
      <c r="G56" s="80">
        <v>45627</v>
      </c>
      <c r="H56" s="80">
        <v>45658</v>
      </c>
      <c r="I56" s="81">
        <f t="shared" si="6"/>
        <v>31</v>
      </c>
      <c r="J56" s="128">
        <v>0</v>
      </c>
      <c r="K56" s="129">
        <f t="shared" si="1"/>
        <v>0</v>
      </c>
      <c r="L56" s="130">
        <v>49.99</v>
      </c>
      <c r="M56" s="131">
        <f t="shared" si="2"/>
        <v>399.92</v>
      </c>
      <c r="N56" s="132">
        <f t="shared" si="3"/>
        <v>399.92</v>
      </c>
      <c r="O56" s="132">
        <f t="shared" si="4"/>
        <v>27.994400000000002</v>
      </c>
      <c r="P56" s="772">
        <f t="shared" si="5"/>
        <v>427.9144</v>
      </c>
      <c r="Q56" s="81" t="s">
        <v>267</v>
      </c>
      <c r="R56" s="157" t="s">
        <v>216</v>
      </c>
      <c r="S56" s="746" t="s">
        <v>440</v>
      </c>
      <c r="T56" s="69"/>
    </row>
    <row r="57" spans="1:27" ht="27">
      <c r="A57" s="701" t="b">
        <v>1</v>
      </c>
      <c r="B57" s="82">
        <v>53</v>
      </c>
      <c r="C57" s="87" t="s">
        <v>441</v>
      </c>
      <c r="D57" s="69"/>
      <c r="E57" s="99" t="s">
        <v>442</v>
      </c>
      <c r="F57" s="83" t="s">
        <v>443</v>
      </c>
      <c r="G57" s="97">
        <v>45642</v>
      </c>
      <c r="H57" s="97">
        <v>45658</v>
      </c>
      <c r="I57" s="81">
        <f t="shared" si="6"/>
        <v>16</v>
      </c>
      <c r="J57" s="128">
        <v>8</v>
      </c>
      <c r="K57" s="129">
        <f t="shared" si="1"/>
        <v>712</v>
      </c>
      <c r="L57" s="134">
        <v>82.46</v>
      </c>
      <c r="M57" s="131">
        <f t="shared" si="2"/>
        <v>659.68</v>
      </c>
      <c r="N57" s="132">
        <f t="shared" si="3"/>
        <v>1371.6799999999998</v>
      </c>
      <c r="O57" s="132">
        <f t="shared" si="4"/>
        <v>96.017600000000002</v>
      </c>
      <c r="P57" s="772">
        <f t="shared" si="5"/>
        <v>1467.6975999999997</v>
      </c>
      <c r="Q57" s="81" t="s">
        <v>267</v>
      </c>
      <c r="R57" s="157"/>
      <c r="S57" s="163"/>
      <c r="T57" s="69"/>
    </row>
    <row r="58" spans="1:27" ht="27">
      <c r="A58" s="701" t="b">
        <v>1</v>
      </c>
      <c r="B58" s="82">
        <v>54</v>
      </c>
      <c r="C58" s="87" t="s">
        <v>260</v>
      </c>
      <c r="D58" s="69"/>
      <c r="E58" s="99" t="s">
        <v>261</v>
      </c>
      <c r="F58" s="99" t="s">
        <v>262</v>
      </c>
      <c r="G58" s="80">
        <v>45627</v>
      </c>
      <c r="H58" s="80">
        <v>45658</v>
      </c>
      <c r="I58" s="81">
        <f t="shared" si="6"/>
        <v>31</v>
      </c>
      <c r="J58" s="128">
        <v>3.3</v>
      </c>
      <c r="K58" s="129">
        <f t="shared" si="1"/>
        <v>293.7</v>
      </c>
      <c r="L58" s="134">
        <v>80.319999999999993</v>
      </c>
      <c r="M58" s="131">
        <f t="shared" si="2"/>
        <v>642.55999999999995</v>
      </c>
      <c r="N58" s="132">
        <f t="shared" si="3"/>
        <v>936.26</v>
      </c>
      <c r="O58" s="132">
        <f t="shared" si="4"/>
        <v>65.538200000000003</v>
      </c>
      <c r="P58" s="772">
        <f t="shared" si="5"/>
        <v>1001.7982</v>
      </c>
      <c r="Q58" s="81" t="s">
        <v>267</v>
      </c>
      <c r="R58" s="157" t="s">
        <v>216</v>
      </c>
      <c r="S58" s="743">
        <v>45992</v>
      </c>
      <c r="T58" s="69"/>
    </row>
    <row r="59" spans="1:27" ht="27">
      <c r="A59" s="701" t="b">
        <v>1</v>
      </c>
      <c r="B59" s="82">
        <v>55</v>
      </c>
      <c r="C59" s="87" t="s">
        <v>444</v>
      </c>
      <c r="D59" s="221"/>
      <c r="E59" s="79" t="s">
        <v>445</v>
      </c>
      <c r="F59" s="83" t="s">
        <v>446</v>
      </c>
      <c r="G59" s="97">
        <v>45650</v>
      </c>
      <c r="H59" s="97">
        <v>45658</v>
      </c>
      <c r="I59" s="81">
        <f t="shared" si="6"/>
        <v>8</v>
      </c>
      <c r="J59" s="128">
        <v>0.2</v>
      </c>
      <c r="K59" s="129">
        <f t="shared" si="1"/>
        <v>17.8</v>
      </c>
      <c r="L59" s="130">
        <v>8.4700000000000006</v>
      </c>
      <c r="M59" s="131">
        <f t="shared" si="2"/>
        <v>67.760000000000005</v>
      </c>
      <c r="N59" s="132">
        <f t="shared" si="3"/>
        <v>85.56</v>
      </c>
      <c r="O59" s="132">
        <f t="shared" si="4"/>
        <v>5.9892000000000003</v>
      </c>
      <c r="P59" s="772">
        <f t="shared" si="5"/>
        <v>91.549199999999999</v>
      </c>
      <c r="Q59" s="81" t="s">
        <v>267</v>
      </c>
      <c r="R59" s="157" t="s">
        <v>216</v>
      </c>
      <c r="S59" s="163"/>
      <c r="T59" s="69"/>
    </row>
    <row r="60" spans="1:27" ht="27">
      <c r="A60" s="701" t="b">
        <v>1</v>
      </c>
      <c r="B60" s="82">
        <v>56</v>
      </c>
      <c r="C60" s="87" t="s">
        <v>447</v>
      </c>
      <c r="D60" s="221"/>
      <c r="E60" s="79" t="s">
        <v>448</v>
      </c>
      <c r="F60" s="83" t="s">
        <v>449</v>
      </c>
      <c r="G60" s="97">
        <v>45650</v>
      </c>
      <c r="H60" s="97">
        <v>45658</v>
      </c>
      <c r="I60" s="81">
        <f t="shared" si="6"/>
        <v>8</v>
      </c>
      <c r="J60" s="128">
        <v>0.1</v>
      </c>
      <c r="K60" s="129">
        <f t="shared" si="1"/>
        <v>8.9</v>
      </c>
      <c r="L60" s="130">
        <v>9.8699999999999992</v>
      </c>
      <c r="M60" s="131">
        <f t="shared" si="2"/>
        <v>78.959999999999994</v>
      </c>
      <c r="N60" s="132">
        <f t="shared" si="3"/>
        <v>87.86</v>
      </c>
      <c r="O60" s="132">
        <f t="shared" si="4"/>
        <v>6.1502000000000008</v>
      </c>
      <c r="P60" s="772">
        <f t="shared" si="5"/>
        <v>94.010199999999998</v>
      </c>
      <c r="Q60" s="81" t="s">
        <v>267</v>
      </c>
      <c r="R60" s="157" t="s">
        <v>216</v>
      </c>
      <c r="S60" s="163"/>
      <c r="T60" s="69"/>
    </row>
    <row r="61" spans="1:27" ht="27">
      <c r="A61" s="701" t="b">
        <v>1</v>
      </c>
      <c r="B61" s="75">
        <v>57</v>
      </c>
      <c r="C61" s="765" t="s">
        <v>450</v>
      </c>
      <c r="D61" s="766"/>
      <c r="E61" s="767" t="s">
        <v>451</v>
      </c>
      <c r="F61" s="99" t="s">
        <v>452</v>
      </c>
      <c r="G61" s="80">
        <v>45627</v>
      </c>
      <c r="H61" s="80">
        <v>45658</v>
      </c>
      <c r="I61" s="81">
        <f t="shared" si="6"/>
        <v>31</v>
      </c>
      <c r="J61" s="128">
        <v>18.100000000000001</v>
      </c>
      <c r="K61" s="129">
        <f t="shared" si="1"/>
        <v>1610.9</v>
      </c>
      <c r="L61" s="136">
        <v>256.72000000000003</v>
      </c>
      <c r="M61" s="131">
        <f t="shared" si="2"/>
        <v>2053.7600000000002</v>
      </c>
      <c r="N61" s="132">
        <f t="shared" si="3"/>
        <v>3664.6600000000003</v>
      </c>
      <c r="O61" s="132">
        <f t="shared" si="4"/>
        <v>256.52620000000007</v>
      </c>
      <c r="P61" s="772">
        <f t="shared" si="5"/>
        <v>3921.1862000000006</v>
      </c>
      <c r="Q61" s="81" t="s">
        <v>267</v>
      </c>
      <c r="R61" s="157" t="s">
        <v>216</v>
      </c>
      <c r="S61" s="163" t="s">
        <v>453</v>
      </c>
      <c r="T61" s="69"/>
    </row>
    <row r="62" spans="1:27" ht="27">
      <c r="A62" s="701" t="b">
        <v>1</v>
      </c>
      <c r="B62" s="82">
        <v>58</v>
      </c>
      <c r="C62" s="87" t="s">
        <v>204</v>
      </c>
      <c r="D62" s="221"/>
      <c r="E62" s="747" t="s">
        <v>250</v>
      </c>
      <c r="F62" s="79" t="s">
        <v>206</v>
      </c>
      <c r="G62" s="80">
        <v>45627</v>
      </c>
      <c r="H62" s="80">
        <v>45658</v>
      </c>
      <c r="I62" s="81">
        <f t="shared" si="6"/>
        <v>31</v>
      </c>
      <c r="J62" s="128">
        <v>13.3</v>
      </c>
      <c r="K62" s="129">
        <f t="shared" si="1"/>
        <v>1183.7</v>
      </c>
      <c r="L62" s="130">
        <v>167.23</v>
      </c>
      <c r="M62" s="131">
        <f t="shared" si="2"/>
        <v>1337.84</v>
      </c>
      <c r="N62" s="132">
        <f t="shared" si="3"/>
        <v>2521.54</v>
      </c>
      <c r="O62" s="132">
        <f t="shared" si="4"/>
        <v>176.5078</v>
      </c>
      <c r="P62" s="772">
        <f t="shared" si="5"/>
        <v>2698.0477999999998</v>
      </c>
      <c r="Q62" s="81" t="s">
        <v>267</v>
      </c>
      <c r="R62" s="157" t="s">
        <v>216</v>
      </c>
      <c r="S62" s="163" t="s">
        <v>454</v>
      </c>
      <c r="T62" s="69"/>
    </row>
    <row r="63" spans="1:27" ht="27">
      <c r="A63" s="701" t="b">
        <v>1</v>
      </c>
      <c r="B63" s="82">
        <v>59</v>
      </c>
      <c r="C63" s="768" t="s">
        <v>455</v>
      </c>
      <c r="D63" s="769"/>
      <c r="E63" s="770" t="s">
        <v>456</v>
      </c>
      <c r="F63" s="771" t="s">
        <v>457</v>
      </c>
      <c r="G63" s="748">
        <v>45636</v>
      </c>
      <c r="H63" s="748">
        <v>45658</v>
      </c>
      <c r="I63" s="101">
        <f t="shared" si="6"/>
        <v>22</v>
      </c>
      <c r="J63" s="101">
        <v>0.2</v>
      </c>
      <c r="K63" s="137">
        <f t="shared" si="1"/>
        <v>17.8</v>
      </c>
      <c r="L63" s="138">
        <v>29.22</v>
      </c>
      <c r="M63" s="139">
        <f t="shared" si="2"/>
        <v>233.76</v>
      </c>
      <c r="N63" s="139">
        <f t="shared" si="3"/>
        <v>251.56</v>
      </c>
      <c r="O63" s="139">
        <f t="shared" si="4"/>
        <v>17.609200000000001</v>
      </c>
      <c r="P63" s="776">
        <f t="shared" si="5"/>
        <v>269.16919999999999</v>
      </c>
      <c r="Q63" s="101" t="s">
        <v>267</v>
      </c>
      <c r="R63" s="181" t="s">
        <v>216</v>
      </c>
      <c r="S63" s="781">
        <v>45870</v>
      </c>
      <c r="T63" s="782"/>
      <c r="U63" s="783"/>
      <c r="V63" s="783"/>
      <c r="W63" s="783"/>
      <c r="X63" s="783"/>
      <c r="Y63" s="783"/>
      <c r="Z63" s="783"/>
      <c r="AA63" s="783"/>
    </row>
    <row r="64" spans="1:27" ht="27">
      <c r="A64" s="701" t="b">
        <v>1</v>
      </c>
      <c r="B64" s="82">
        <v>60</v>
      </c>
      <c r="C64" s="87" t="s">
        <v>207</v>
      </c>
      <c r="D64" s="221"/>
      <c r="E64" s="79" t="s">
        <v>208</v>
      </c>
      <c r="F64" s="79" t="s">
        <v>458</v>
      </c>
      <c r="G64" s="80">
        <v>45627</v>
      </c>
      <c r="H64" s="80">
        <v>45658</v>
      </c>
      <c r="I64" s="81">
        <f t="shared" si="6"/>
        <v>31</v>
      </c>
      <c r="J64" s="128">
        <v>0.9</v>
      </c>
      <c r="K64" s="129">
        <f t="shared" si="1"/>
        <v>80.100000000000009</v>
      </c>
      <c r="L64" s="134">
        <f>60.35-30</f>
        <v>30.35</v>
      </c>
      <c r="M64" s="131">
        <f t="shared" si="2"/>
        <v>242.8</v>
      </c>
      <c r="N64" s="132">
        <f t="shared" si="3"/>
        <v>322.90000000000003</v>
      </c>
      <c r="O64" s="132">
        <f t="shared" si="4"/>
        <v>22.603000000000005</v>
      </c>
      <c r="P64" s="772">
        <f t="shared" si="5"/>
        <v>345.50300000000004</v>
      </c>
      <c r="Q64" s="81" t="s">
        <v>267</v>
      </c>
      <c r="R64" s="157"/>
      <c r="S64" s="175"/>
      <c r="T64" s="69"/>
    </row>
    <row r="65" spans="1:27" ht="27">
      <c r="A65" s="784" t="b">
        <v>1</v>
      </c>
      <c r="B65" s="785">
        <v>61</v>
      </c>
      <c r="C65" s="786" t="s">
        <v>459</v>
      </c>
      <c r="D65" s="787"/>
      <c r="E65" s="788" t="s">
        <v>460</v>
      </c>
      <c r="F65" s="789" t="s">
        <v>461</v>
      </c>
      <c r="G65" s="86">
        <v>45627</v>
      </c>
      <c r="H65" s="86">
        <v>45658</v>
      </c>
      <c r="I65" s="101">
        <f t="shared" si="6"/>
        <v>31</v>
      </c>
      <c r="J65" s="101">
        <v>0.2</v>
      </c>
      <c r="K65" s="137">
        <f t="shared" si="1"/>
        <v>17.8</v>
      </c>
      <c r="L65" s="790">
        <v>65.94</v>
      </c>
      <c r="M65" s="139">
        <f t="shared" si="2"/>
        <v>527.52</v>
      </c>
      <c r="N65" s="139">
        <f t="shared" si="3"/>
        <v>545.31999999999994</v>
      </c>
      <c r="O65" s="139">
        <f t="shared" si="4"/>
        <v>38.172399999999996</v>
      </c>
      <c r="P65" s="776">
        <f t="shared" si="5"/>
        <v>583.49239999999998</v>
      </c>
      <c r="Q65" s="101" t="s">
        <v>267</v>
      </c>
      <c r="R65" s="181" t="s">
        <v>30</v>
      </c>
      <c r="S65" s="182" t="s">
        <v>462</v>
      </c>
      <c r="T65" s="782"/>
      <c r="U65" s="783"/>
      <c r="V65" s="783"/>
      <c r="W65" s="783"/>
      <c r="X65" s="783"/>
      <c r="Y65" s="783"/>
      <c r="Z65" s="783"/>
      <c r="AA65" s="783"/>
    </row>
    <row r="66" spans="1:27" ht="27">
      <c r="A66" s="784" t="b">
        <v>1</v>
      </c>
      <c r="B66" s="785">
        <v>62</v>
      </c>
      <c r="C66" s="786" t="s">
        <v>463</v>
      </c>
      <c r="D66" s="787"/>
      <c r="E66" s="788" t="s">
        <v>464</v>
      </c>
      <c r="F66" s="100" t="s">
        <v>465</v>
      </c>
      <c r="G66" s="86">
        <v>45654</v>
      </c>
      <c r="H66" s="86">
        <v>45658</v>
      </c>
      <c r="I66" s="101">
        <f t="shared" si="6"/>
        <v>4</v>
      </c>
      <c r="J66" s="101">
        <v>0.4</v>
      </c>
      <c r="K66" s="137">
        <f t="shared" si="1"/>
        <v>35.6</v>
      </c>
      <c r="L66" s="138">
        <v>9.86</v>
      </c>
      <c r="M66" s="139">
        <f t="shared" si="2"/>
        <v>78.88</v>
      </c>
      <c r="N66" s="139">
        <f t="shared" si="3"/>
        <v>114.47999999999999</v>
      </c>
      <c r="O66" s="139">
        <f t="shared" si="4"/>
        <v>8.0136000000000003</v>
      </c>
      <c r="P66" s="776">
        <f t="shared" si="5"/>
        <v>122.49359999999999</v>
      </c>
      <c r="Q66" s="101" t="s">
        <v>267</v>
      </c>
      <c r="R66" s="181"/>
      <c r="S66" s="182"/>
      <c r="T66" s="782"/>
      <c r="U66" s="783"/>
      <c r="V66" s="783"/>
      <c r="W66" s="783"/>
      <c r="X66" s="783"/>
      <c r="Y66" s="783"/>
      <c r="Z66" s="783"/>
      <c r="AA66" s="783"/>
    </row>
    <row r="67" spans="1:27" ht="27">
      <c r="A67" s="701" t="b">
        <v>1</v>
      </c>
      <c r="B67" s="82">
        <v>63</v>
      </c>
      <c r="C67" s="87" t="s">
        <v>466</v>
      </c>
      <c r="D67" s="221"/>
      <c r="E67" s="99" t="s">
        <v>467</v>
      </c>
      <c r="F67" s="83" t="s">
        <v>468</v>
      </c>
      <c r="G67" s="80">
        <v>45627</v>
      </c>
      <c r="H67" s="80">
        <v>45658</v>
      </c>
      <c r="I67" s="81">
        <f t="shared" si="6"/>
        <v>31</v>
      </c>
      <c r="J67" s="128">
        <v>0</v>
      </c>
      <c r="K67" s="129">
        <f t="shared" si="1"/>
        <v>0</v>
      </c>
      <c r="L67" s="134">
        <v>33.4</v>
      </c>
      <c r="M67" s="131">
        <f t="shared" si="2"/>
        <v>267.2</v>
      </c>
      <c r="N67" s="132">
        <f t="shared" si="3"/>
        <v>267.2</v>
      </c>
      <c r="O67" s="132">
        <f t="shared" si="4"/>
        <v>18.704000000000001</v>
      </c>
      <c r="P67" s="772">
        <f t="shared" si="5"/>
        <v>285.904</v>
      </c>
      <c r="Q67" s="81" t="s">
        <v>267</v>
      </c>
      <c r="R67" s="157"/>
      <c r="S67" s="163"/>
      <c r="T67" s="69"/>
    </row>
    <row r="68" spans="1:27" ht="27">
      <c r="A68" s="236"/>
      <c r="B68" s="82"/>
      <c r="C68" s="87"/>
      <c r="D68" s="221"/>
      <c r="E68" s="79"/>
      <c r="F68" s="83"/>
      <c r="G68" s="80"/>
      <c r="H68" s="80"/>
      <c r="I68" s="81">
        <f t="shared" si="6"/>
        <v>0</v>
      </c>
      <c r="J68" s="128">
        <v>5.3</v>
      </c>
      <c r="K68" s="129">
        <f t="shared" si="1"/>
        <v>471.7</v>
      </c>
      <c r="L68" s="130">
        <v>42.5</v>
      </c>
      <c r="M68" s="131">
        <f t="shared" si="2"/>
        <v>340</v>
      </c>
      <c r="N68" s="132">
        <f t="shared" si="3"/>
        <v>811.7</v>
      </c>
      <c r="O68" s="132">
        <f t="shared" si="4"/>
        <v>56.81900000000001</v>
      </c>
      <c r="P68" s="772">
        <f t="shared" si="5"/>
        <v>868.51900000000001</v>
      </c>
      <c r="Q68" s="81"/>
      <c r="R68" s="157"/>
      <c r="S68" s="163"/>
      <c r="T68" s="69"/>
    </row>
    <row r="69" spans="1:27" ht="27">
      <c r="A69" s="236"/>
      <c r="B69" s="82"/>
      <c r="C69" s="90"/>
      <c r="D69" s="223"/>
      <c r="E69" s="720"/>
      <c r="F69" s="721"/>
      <c r="G69" s="118"/>
      <c r="H69" s="118"/>
      <c r="I69" s="81">
        <f t="shared" si="6"/>
        <v>0</v>
      </c>
      <c r="J69" s="128">
        <v>0</v>
      </c>
      <c r="K69" s="129">
        <f t="shared" si="1"/>
        <v>0</v>
      </c>
      <c r="L69" s="130">
        <v>0</v>
      </c>
      <c r="M69" s="131">
        <f t="shared" si="2"/>
        <v>0</v>
      </c>
      <c r="N69" s="132">
        <f t="shared" si="3"/>
        <v>0</v>
      </c>
      <c r="O69" s="132">
        <f t="shared" si="4"/>
        <v>0</v>
      </c>
      <c r="P69" s="772">
        <f t="shared" si="5"/>
        <v>0</v>
      </c>
      <c r="Q69" s="119"/>
      <c r="R69" s="190"/>
      <c r="S69" s="191"/>
      <c r="T69" s="116"/>
      <c r="U69" s="235"/>
      <c r="V69" s="235"/>
      <c r="W69" s="235"/>
      <c r="X69" s="235"/>
      <c r="Y69" s="235"/>
      <c r="Z69" s="235"/>
      <c r="AA69" s="235"/>
    </row>
    <row r="70" spans="1:27" ht="27">
      <c r="A70" s="236"/>
      <c r="B70" s="82"/>
      <c r="C70" s="87"/>
      <c r="D70" s="221"/>
      <c r="E70" s="79"/>
      <c r="F70" s="83" t="s">
        <v>211</v>
      </c>
      <c r="G70" s="118"/>
      <c r="H70" s="118"/>
      <c r="I70" s="81">
        <f t="shared" si="6"/>
        <v>0</v>
      </c>
      <c r="J70" s="128">
        <v>0</v>
      </c>
      <c r="K70" s="129">
        <f t="shared" si="1"/>
        <v>0</v>
      </c>
      <c r="L70" s="130">
        <v>0</v>
      </c>
      <c r="M70" s="131">
        <f t="shared" si="2"/>
        <v>0</v>
      </c>
      <c r="N70" s="132">
        <f t="shared" si="3"/>
        <v>0</v>
      </c>
      <c r="O70" s="132">
        <f t="shared" si="4"/>
        <v>0</v>
      </c>
      <c r="P70" s="772">
        <f t="shared" si="5"/>
        <v>0</v>
      </c>
      <c r="Q70" s="81"/>
      <c r="R70" s="157"/>
      <c r="S70" s="163"/>
      <c r="T70" s="69"/>
    </row>
    <row r="71" spans="1:27" ht="14.25">
      <c r="A71" s="69"/>
      <c r="B71" s="69"/>
      <c r="C71" s="227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</row>
    <row r="72" spans="1:27" ht="14.25">
      <c r="A72" s="69"/>
      <c r="B72" s="69"/>
      <c r="C72" s="227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</row>
    <row r="73" spans="1:27" ht="14.25">
      <c r="A73" s="69"/>
      <c r="B73" s="69"/>
      <c r="C73" s="227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</row>
    <row r="74" spans="1:27" ht="14.25">
      <c r="A74" s="69"/>
      <c r="B74" s="69"/>
      <c r="C74" s="227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</row>
    <row r="75" spans="1:27" ht="14.25">
      <c r="A75" s="69"/>
      <c r="B75" s="69"/>
      <c r="C75" s="227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</row>
    <row r="76" spans="1:27" ht="14.25">
      <c r="A76" s="69"/>
      <c r="B76" s="69"/>
      <c r="C76" s="227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</row>
    <row r="77" spans="1:27" ht="14.25">
      <c r="A77" s="69"/>
      <c r="B77" s="69"/>
      <c r="C77" s="227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</row>
    <row r="78" spans="1:27" ht="14.25">
      <c r="A78" s="69"/>
      <c r="B78" s="69"/>
      <c r="C78" s="227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</row>
    <row r="79" spans="1:27" ht="14.25">
      <c r="A79" s="69"/>
      <c r="B79" s="69"/>
      <c r="C79" s="227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</row>
    <row r="80" spans="1:27" ht="14.25">
      <c r="A80" s="69"/>
      <c r="B80" s="69"/>
      <c r="C80" s="227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</row>
    <row r="81" spans="1:20" ht="14.25">
      <c r="A81" s="69"/>
      <c r="B81" s="69"/>
      <c r="C81" s="227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</row>
    <row r="82" spans="1:20" ht="14.25">
      <c r="A82" s="69"/>
      <c r="B82" s="69"/>
      <c r="C82" s="227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</row>
    <row r="83" spans="1:20" ht="14.25">
      <c r="A83" s="69"/>
      <c r="B83" s="69"/>
      <c r="C83" s="227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</row>
    <row r="84" spans="1:20" ht="14.25">
      <c r="A84" s="69"/>
      <c r="B84" s="69"/>
      <c r="C84" s="227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</row>
    <row r="85" spans="1:20" ht="14.25">
      <c r="A85" s="69"/>
      <c r="B85" s="69"/>
      <c r="C85" s="227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</row>
    <row r="86" spans="1:20" ht="14.25">
      <c r="A86" s="69"/>
      <c r="B86" s="69"/>
      <c r="C86" s="227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</row>
    <row r="87" spans="1:20" ht="14.25">
      <c r="A87" s="69"/>
      <c r="B87" s="69"/>
      <c r="C87" s="227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</row>
    <row r="88" spans="1:20" ht="14.25">
      <c r="A88" s="69"/>
      <c r="B88" s="69"/>
      <c r="C88" s="227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</row>
    <row r="89" spans="1:20" ht="14.25">
      <c r="A89" s="69"/>
      <c r="B89" s="69"/>
      <c r="C89" s="227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</row>
    <row r="90" spans="1:20" ht="14.25">
      <c r="A90" s="69"/>
      <c r="B90" s="69"/>
      <c r="C90" s="227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</row>
    <row r="91" spans="1:20" ht="14.25">
      <c r="A91" s="69"/>
      <c r="B91" s="69"/>
      <c r="C91" s="227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</row>
    <row r="92" spans="1:20" ht="14.25">
      <c r="A92" s="69"/>
      <c r="B92" s="69"/>
      <c r="C92" s="227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</row>
    <row r="93" spans="1:20" ht="14.25">
      <c r="A93" s="69"/>
      <c r="B93" s="69"/>
      <c r="C93" s="227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</row>
    <row r="94" spans="1:20" ht="14.25">
      <c r="A94" s="69"/>
      <c r="B94" s="69"/>
      <c r="C94" s="227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</row>
    <row r="95" spans="1:20" ht="14.25">
      <c r="A95" s="69"/>
      <c r="B95" s="69"/>
      <c r="C95" s="227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</row>
    <row r="96" spans="1:20" ht="14.25">
      <c r="A96" s="69"/>
      <c r="B96" s="69"/>
      <c r="C96" s="227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</row>
    <row r="97" spans="1:20" ht="14.25">
      <c r="A97" s="69"/>
      <c r="B97" s="69"/>
      <c r="C97" s="227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</row>
    <row r="98" spans="1:20" ht="14.25">
      <c r="A98" s="69"/>
      <c r="B98" s="69"/>
      <c r="C98" s="227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</row>
    <row r="99" spans="1:20" ht="14.25">
      <c r="A99" s="69"/>
      <c r="B99" s="69"/>
      <c r="C99" s="227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</row>
    <row r="100" spans="1:20" ht="14.25">
      <c r="A100" s="69"/>
      <c r="B100" s="69"/>
      <c r="C100" s="227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</row>
    <row r="101" spans="1:20" ht="14.25">
      <c r="A101" s="69"/>
      <c r="B101" s="69"/>
      <c r="C101" s="227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</row>
    <row r="102" spans="1:20" ht="14.25">
      <c r="A102" s="69"/>
      <c r="B102" s="69"/>
      <c r="C102" s="227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</row>
    <row r="103" spans="1:20" ht="14.25">
      <c r="A103" s="69"/>
      <c r="B103" s="69"/>
      <c r="C103" s="227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</row>
    <row r="104" spans="1:20" ht="14.25">
      <c r="A104" s="69"/>
      <c r="B104" s="69"/>
      <c r="C104" s="227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</row>
    <row r="105" spans="1:20" ht="14.25">
      <c r="A105" s="69"/>
      <c r="B105" s="69"/>
      <c r="C105" s="227">
        <f>C107+C106</f>
        <v>598.41</v>
      </c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</row>
    <row r="106" spans="1:20" ht="14.25">
      <c r="A106" s="69"/>
      <c r="B106" s="69"/>
      <c r="C106" s="227">
        <v>62.48</v>
      </c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</row>
    <row r="107" spans="1:20" ht="14.25">
      <c r="A107" s="69"/>
      <c r="B107" s="69"/>
      <c r="C107" s="754">
        <v>535.92999999999995</v>
      </c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</row>
    <row r="108" spans="1:20" ht="14.25">
      <c r="A108" s="69"/>
      <c r="B108" s="69"/>
      <c r="C108" s="227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</row>
    <row r="109" spans="1:20" ht="14.25">
      <c r="A109" s="69"/>
      <c r="B109" s="69"/>
      <c r="C109" s="227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</row>
    <row r="110" spans="1:20" ht="14.25">
      <c r="A110" s="69"/>
      <c r="B110" s="69"/>
      <c r="C110" s="227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</row>
    <row r="111" spans="1:20" ht="14.25">
      <c r="A111" s="69"/>
      <c r="B111" s="69"/>
      <c r="C111" s="227">
        <v>598.77</v>
      </c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</row>
    <row r="112" spans="1:20" ht="14.25">
      <c r="A112" s="69"/>
      <c r="B112" s="69"/>
      <c r="C112" s="755">
        <v>62.84</v>
      </c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</row>
    <row r="113" spans="1:20" ht="14.25">
      <c r="A113" s="69"/>
      <c r="B113" s="69"/>
      <c r="C113" s="227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</row>
    <row r="114" spans="1:20" ht="14.25">
      <c r="A114" s="69"/>
      <c r="B114" s="69"/>
      <c r="C114" s="227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</row>
    <row r="115" spans="1:20" ht="14.25">
      <c r="A115" s="69"/>
      <c r="B115" s="69"/>
      <c r="C115" s="227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</row>
    <row r="116" spans="1:20" ht="14.25">
      <c r="A116" s="69"/>
      <c r="B116" s="69"/>
      <c r="C116" s="227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</row>
    <row r="117" spans="1:20" ht="14.25">
      <c r="A117" s="69"/>
      <c r="B117" s="69"/>
      <c r="C117" s="227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</row>
    <row r="118" spans="1:20" ht="14.25">
      <c r="A118" s="69"/>
      <c r="B118" s="69"/>
      <c r="C118" s="227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</row>
    <row r="119" spans="1:20" ht="14.25">
      <c r="A119" s="69"/>
      <c r="B119" s="69"/>
      <c r="C119" s="227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</row>
    <row r="120" spans="1:20" ht="14.25">
      <c r="A120" s="69"/>
      <c r="B120" s="69"/>
      <c r="C120" s="227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</row>
    <row r="121" spans="1:20" ht="14.25">
      <c r="A121" s="69"/>
      <c r="B121" s="69"/>
      <c r="C121" s="227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</row>
    <row r="122" spans="1:20" ht="14.25">
      <c r="A122" s="69"/>
      <c r="B122" s="69"/>
      <c r="C122" s="227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</row>
    <row r="123" spans="1:20" ht="14.25">
      <c r="A123" s="69"/>
      <c r="B123" s="69"/>
      <c r="C123" s="227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</row>
    <row r="124" spans="1:20" ht="14.25">
      <c r="A124" s="69"/>
      <c r="B124" s="69"/>
      <c r="C124" s="227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</row>
    <row r="125" spans="1:20" ht="14.25">
      <c r="A125" s="69"/>
      <c r="B125" s="69"/>
      <c r="C125" s="227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</row>
    <row r="126" spans="1:20" ht="14.25">
      <c r="A126" s="69"/>
      <c r="B126" s="69"/>
      <c r="C126" s="227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</row>
    <row r="127" spans="1:20" ht="14.25">
      <c r="A127" s="69"/>
      <c r="B127" s="69"/>
      <c r="C127" s="227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</row>
    <row r="128" spans="1:20" ht="14.25">
      <c r="A128" s="69"/>
      <c r="B128" s="69"/>
      <c r="C128" s="227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</row>
    <row r="129" spans="1:20" ht="14.25">
      <c r="A129" s="69"/>
      <c r="B129" s="69"/>
      <c r="C129" s="227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</row>
    <row r="130" spans="1:20" ht="14.25">
      <c r="A130" s="69"/>
      <c r="B130" s="69"/>
      <c r="C130" s="227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</row>
    <row r="131" spans="1:20" ht="14.25">
      <c r="A131" s="69"/>
      <c r="B131" s="69"/>
      <c r="C131" s="227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</row>
    <row r="132" spans="1:20" ht="14.25">
      <c r="A132" s="69"/>
      <c r="B132" s="69"/>
      <c r="C132" s="227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</row>
    <row r="133" spans="1:20" ht="14.25">
      <c r="A133" s="69"/>
      <c r="B133" s="69"/>
      <c r="C133" s="227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</row>
    <row r="134" spans="1:20" ht="14.25">
      <c r="A134" s="69"/>
      <c r="B134" s="69"/>
      <c r="C134" s="227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</row>
    <row r="135" spans="1:20" ht="14.25">
      <c r="A135" s="69"/>
      <c r="B135" s="69"/>
      <c r="C135" s="227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</row>
    <row r="136" spans="1:20" ht="14.25">
      <c r="A136" s="69"/>
      <c r="B136" s="69"/>
      <c r="C136" s="227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</row>
    <row r="137" spans="1:20" ht="14.25">
      <c r="A137" s="69"/>
      <c r="B137" s="69"/>
      <c r="C137" s="227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</row>
    <row r="138" spans="1:20" ht="14.25">
      <c r="A138" s="69"/>
      <c r="B138" s="69"/>
      <c r="C138" s="227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</row>
    <row r="139" spans="1:20" ht="14.25">
      <c r="A139" s="69"/>
      <c r="B139" s="69"/>
      <c r="C139" s="227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</row>
    <row r="140" spans="1:20" ht="14.25">
      <c r="A140" s="69"/>
      <c r="B140" s="69"/>
      <c r="C140" s="227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</row>
    <row r="141" spans="1:20" ht="14.25">
      <c r="A141" s="69"/>
      <c r="B141" s="69"/>
      <c r="C141" s="227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</row>
    <row r="142" spans="1:20" ht="14.25">
      <c r="A142" s="69"/>
      <c r="B142" s="69"/>
      <c r="C142" s="227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</row>
    <row r="143" spans="1:20" ht="14.25">
      <c r="A143" s="69"/>
      <c r="B143" s="69"/>
      <c r="C143" s="227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</row>
    <row r="144" spans="1:20" ht="14.25">
      <c r="A144" s="69"/>
      <c r="B144" s="69"/>
      <c r="C144" s="227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</row>
    <row r="145" spans="1:20" ht="14.25">
      <c r="A145" s="69"/>
      <c r="B145" s="69"/>
      <c r="C145" s="227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</row>
    <row r="146" spans="1:20" ht="14.25">
      <c r="A146" s="69"/>
      <c r="B146" s="69"/>
      <c r="C146" s="227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</row>
    <row r="147" spans="1:20" ht="14.25">
      <c r="A147" s="69"/>
      <c r="B147" s="69"/>
      <c r="C147" s="227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</row>
    <row r="148" spans="1:20" ht="14.25">
      <c r="A148" s="69"/>
      <c r="B148" s="69"/>
      <c r="C148" s="227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</row>
    <row r="149" spans="1:20" ht="14.25">
      <c r="A149" s="69"/>
      <c r="B149" s="69"/>
      <c r="C149" s="227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</row>
    <row r="150" spans="1:20" ht="14.25">
      <c r="A150" s="69"/>
      <c r="B150" s="69"/>
      <c r="C150" s="227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</row>
    <row r="151" spans="1:20" ht="14.25">
      <c r="A151" s="69"/>
      <c r="B151" s="69"/>
      <c r="C151" s="227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</row>
    <row r="152" spans="1:20" ht="14.25">
      <c r="A152" s="69"/>
      <c r="B152" s="69"/>
      <c r="C152" s="227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</row>
    <row r="153" spans="1:20" ht="14.25">
      <c r="A153" s="69"/>
      <c r="B153" s="69"/>
      <c r="C153" s="227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</row>
    <row r="154" spans="1:20" ht="14.25">
      <c r="A154" s="69"/>
      <c r="B154" s="69"/>
      <c r="C154" s="227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</row>
    <row r="155" spans="1:20" ht="14.25">
      <c r="A155" s="69"/>
      <c r="B155" s="69"/>
      <c r="C155" s="227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</row>
    <row r="156" spans="1:20" ht="14.25">
      <c r="A156" s="69"/>
      <c r="B156" s="69"/>
      <c r="C156" s="227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</row>
    <row r="157" spans="1:20" ht="14.25">
      <c r="A157" s="69"/>
      <c r="B157" s="69"/>
      <c r="C157" s="227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</row>
    <row r="158" spans="1:20" ht="14.25">
      <c r="A158" s="69"/>
      <c r="B158" s="69"/>
      <c r="C158" s="227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</row>
    <row r="159" spans="1:20" ht="14.25">
      <c r="A159" s="69"/>
      <c r="B159" s="69"/>
      <c r="C159" s="227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</row>
    <row r="160" spans="1:20" ht="14.25">
      <c r="A160" s="69"/>
      <c r="B160" s="69"/>
      <c r="C160" s="227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</row>
    <row r="161" spans="1:20" ht="14.25">
      <c r="A161" s="69"/>
      <c r="B161" s="69"/>
      <c r="C161" s="227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</row>
    <row r="162" spans="1:20" ht="14.25">
      <c r="A162" s="69"/>
      <c r="B162" s="69"/>
      <c r="C162" s="227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</row>
    <row r="163" spans="1:20" ht="14.25">
      <c r="A163" s="69"/>
      <c r="B163" s="69"/>
      <c r="C163" s="227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</row>
    <row r="164" spans="1:20" ht="14.25">
      <c r="A164" s="69"/>
      <c r="B164" s="69"/>
      <c r="C164" s="227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</row>
    <row r="165" spans="1:20" ht="14.25">
      <c r="A165" s="69"/>
      <c r="B165" s="69"/>
      <c r="C165" s="227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</row>
    <row r="166" spans="1:20" ht="14.25">
      <c r="A166" s="69"/>
      <c r="B166" s="69"/>
      <c r="C166" s="227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</row>
    <row r="167" spans="1:20" ht="14.25">
      <c r="A167" s="69"/>
      <c r="B167" s="69"/>
      <c r="C167" s="227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</row>
    <row r="168" spans="1:20" ht="14.25">
      <c r="A168" s="69"/>
      <c r="B168" s="69"/>
      <c r="C168" s="227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</row>
    <row r="169" spans="1:20" ht="14.25">
      <c r="A169" s="69"/>
      <c r="B169" s="69"/>
      <c r="C169" s="227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</row>
    <row r="170" spans="1:20" ht="14.25">
      <c r="A170" s="69"/>
      <c r="B170" s="69"/>
      <c r="C170" s="227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</row>
    <row r="171" spans="1:20" ht="14.25">
      <c r="A171" s="69"/>
      <c r="B171" s="69"/>
      <c r="C171" s="227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</row>
    <row r="172" spans="1:20" ht="14.25">
      <c r="A172" s="69"/>
      <c r="B172" s="69"/>
      <c r="C172" s="227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</row>
    <row r="173" spans="1:20" ht="14.25">
      <c r="A173" s="69"/>
      <c r="B173" s="69"/>
      <c r="C173" s="227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</row>
    <row r="174" spans="1:20" ht="14.25">
      <c r="A174" s="69"/>
      <c r="B174" s="69"/>
      <c r="C174" s="227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</row>
    <row r="175" spans="1:20" ht="14.25">
      <c r="A175" s="69"/>
      <c r="B175" s="69"/>
      <c r="C175" s="227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</row>
    <row r="176" spans="1:20" ht="14.25">
      <c r="A176" s="69"/>
      <c r="B176" s="69"/>
      <c r="C176" s="227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</row>
    <row r="177" spans="1:20" ht="14.25">
      <c r="A177" s="69"/>
      <c r="B177" s="69"/>
      <c r="C177" s="227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</row>
    <row r="178" spans="1:20" ht="14.25">
      <c r="A178" s="69"/>
      <c r="B178" s="69"/>
      <c r="C178" s="227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</row>
    <row r="179" spans="1:20" ht="14.25">
      <c r="A179" s="69"/>
      <c r="B179" s="69"/>
      <c r="C179" s="227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</row>
    <row r="180" spans="1:20" ht="14.25">
      <c r="A180" s="69"/>
      <c r="B180" s="69"/>
      <c r="C180" s="227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</row>
    <row r="181" spans="1:20" ht="14.25">
      <c r="A181" s="69"/>
      <c r="B181" s="69"/>
      <c r="C181" s="227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</row>
    <row r="182" spans="1:20" ht="14.25">
      <c r="A182" s="69"/>
      <c r="B182" s="69"/>
      <c r="C182" s="227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</row>
    <row r="183" spans="1:20" ht="14.25">
      <c r="A183" s="69"/>
      <c r="B183" s="69"/>
      <c r="C183" s="227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</row>
    <row r="184" spans="1:20" ht="14.25">
      <c r="A184" s="69"/>
      <c r="B184" s="69"/>
      <c r="C184" s="227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</row>
    <row r="185" spans="1:20" ht="14.25">
      <c r="A185" s="69"/>
      <c r="B185" s="69"/>
      <c r="C185" s="227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</row>
    <row r="186" spans="1:20" ht="14.25">
      <c r="A186" s="69"/>
      <c r="B186" s="69"/>
      <c r="C186" s="227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</row>
    <row r="187" spans="1:20" ht="14.25">
      <c r="A187" s="69"/>
      <c r="B187" s="69"/>
      <c r="C187" s="227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</row>
    <row r="188" spans="1:20" ht="14.25">
      <c r="A188" s="69"/>
      <c r="B188" s="69"/>
      <c r="C188" s="227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</row>
    <row r="189" spans="1:20" ht="14.25">
      <c r="A189" s="69"/>
      <c r="B189" s="69"/>
      <c r="C189" s="227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</row>
    <row r="190" spans="1:20" ht="14.25">
      <c r="A190" s="69"/>
      <c r="B190" s="69"/>
      <c r="C190" s="227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</row>
    <row r="191" spans="1:20" ht="14.25">
      <c r="A191" s="69"/>
      <c r="B191" s="69"/>
      <c r="C191" s="227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</row>
    <row r="192" spans="1:20" ht="14.25">
      <c r="A192" s="69"/>
      <c r="B192" s="69"/>
      <c r="C192" s="227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</row>
    <row r="193" spans="1:20" ht="14.25">
      <c r="A193" s="69"/>
      <c r="B193" s="69"/>
      <c r="C193" s="227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</row>
    <row r="194" spans="1:20" ht="14.25">
      <c r="A194" s="69"/>
      <c r="B194" s="69"/>
      <c r="C194" s="227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</row>
    <row r="195" spans="1:20" ht="14.25">
      <c r="A195" s="69"/>
      <c r="B195" s="69"/>
      <c r="C195" s="227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</row>
    <row r="196" spans="1:20" ht="14.25">
      <c r="A196" s="69"/>
      <c r="B196" s="69"/>
      <c r="C196" s="227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</row>
    <row r="197" spans="1:20" ht="14.25">
      <c r="A197" s="69"/>
      <c r="B197" s="69"/>
      <c r="C197" s="227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</row>
    <row r="198" spans="1:20" ht="14.25">
      <c r="A198" s="69"/>
      <c r="B198" s="69"/>
      <c r="C198" s="227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</row>
    <row r="199" spans="1:20" ht="14.25">
      <c r="A199" s="69"/>
      <c r="B199" s="69"/>
      <c r="C199" s="227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</row>
    <row r="200" spans="1:20" ht="14.25">
      <c r="A200" s="69"/>
      <c r="B200" s="69"/>
      <c r="C200" s="227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</row>
    <row r="201" spans="1:20" ht="14.25">
      <c r="A201" s="69"/>
      <c r="B201" s="69"/>
      <c r="C201" s="227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</row>
    <row r="202" spans="1:20" ht="14.25">
      <c r="A202" s="69"/>
      <c r="B202" s="69"/>
      <c r="C202" s="227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</row>
    <row r="203" spans="1:20" ht="14.25">
      <c r="A203" s="69"/>
      <c r="B203" s="69"/>
      <c r="C203" s="227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</row>
    <row r="204" spans="1:20" ht="14.25">
      <c r="A204" s="69"/>
      <c r="B204" s="69"/>
      <c r="C204" s="227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</row>
    <row r="205" spans="1:20" ht="14.25">
      <c r="A205" s="69"/>
      <c r="B205" s="69"/>
      <c r="C205" s="227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</row>
    <row r="206" spans="1:20" ht="14.25">
      <c r="A206" s="69"/>
      <c r="B206" s="69"/>
      <c r="C206" s="227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</row>
    <row r="207" spans="1:20" ht="14.25">
      <c r="A207" s="69"/>
      <c r="B207" s="69"/>
      <c r="C207" s="227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</row>
    <row r="208" spans="1:20" ht="14.25">
      <c r="A208" s="69"/>
      <c r="B208" s="69"/>
      <c r="C208" s="227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</row>
    <row r="209" spans="1:20" ht="14.25">
      <c r="A209" s="69"/>
      <c r="B209" s="69"/>
      <c r="C209" s="227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</row>
    <row r="210" spans="1:20" ht="14.25">
      <c r="A210" s="69"/>
      <c r="B210" s="69"/>
      <c r="C210" s="227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</row>
    <row r="211" spans="1:20" ht="14.25">
      <c r="A211" s="69"/>
      <c r="B211" s="69"/>
      <c r="C211" s="227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</row>
    <row r="212" spans="1:20" ht="14.25">
      <c r="A212" s="69"/>
      <c r="B212" s="69"/>
      <c r="C212" s="227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</row>
    <row r="213" spans="1:20" ht="14.25">
      <c r="A213" s="69"/>
      <c r="B213" s="69"/>
      <c r="C213" s="227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</row>
    <row r="214" spans="1:20" ht="14.25">
      <c r="A214" s="69"/>
      <c r="B214" s="69"/>
      <c r="C214" s="227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</row>
    <row r="215" spans="1:20" ht="14.25">
      <c r="A215" s="69"/>
      <c r="B215" s="69"/>
      <c r="C215" s="227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</row>
    <row r="216" spans="1:20" ht="14.25">
      <c r="A216" s="69"/>
      <c r="B216" s="69"/>
      <c r="C216" s="227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</row>
    <row r="217" spans="1:20" ht="14.25">
      <c r="A217" s="69"/>
      <c r="B217" s="69"/>
      <c r="C217" s="227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</row>
    <row r="218" spans="1:20" ht="14.25">
      <c r="A218" s="69"/>
      <c r="B218" s="69"/>
      <c r="C218" s="227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</row>
    <row r="219" spans="1:20" ht="14.25">
      <c r="A219" s="69"/>
      <c r="B219" s="69"/>
      <c r="C219" s="227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</row>
    <row r="220" spans="1:20" ht="14.25">
      <c r="A220" s="69"/>
      <c r="B220" s="69"/>
      <c r="C220" s="227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</row>
    <row r="221" spans="1:20" ht="14.25">
      <c r="A221" s="69"/>
      <c r="B221" s="69"/>
      <c r="C221" s="227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</row>
    <row r="222" spans="1:20" ht="14.25">
      <c r="A222" s="69"/>
      <c r="B222" s="69"/>
      <c r="C222" s="227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</row>
    <row r="223" spans="1:20" ht="14.25">
      <c r="A223" s="69"/>
      <c r="B223" s="69"/>
      <c r="C223" s="227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</row>
    <row r="224" spans="1:20" ht="14.25">
      <c r="A224" s="69"/>
      <c r="B224" s="69"/>
      <c r="C224" s="227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</row>
    <row r="225" spans="1:20" ht="14.25">
      <c r="A225" s="69"/>
      <c r="B225" s="69"/>
      <c r="C225" s="227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</row>
    <row r="226" spans="1:20" ht="14.25">
      <c r="A226" s="69"/>
      <c r="B226" s="69"/>
      <c r="C226" s="227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</row>
    <row r="227" spans="1:20" ht="14.25">
      <c r="A227" s="69"/>
      <c r="B227" s="69"/>
      <c r="C227" s="227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</row>
    <row r="228" spans="1:20" ht="14.25">
      <c r="A228" s="69"/>
      <c r="B228" s="69"/>
      <c r="C228" s="227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</row>
    <row r="229" spans="1:20" ht="14.25">
      <c r="A229" s="69"/>
      <c r="B229" s="69"/>
      <c r="C229" s="227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</row>
    <row r="230" spans="1:20" ht="14.25">
      <c r="A230" s="69"/>
      <c r="B230" s="69"/>
      <c r="C230" s="227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</row>
    <row r="231" spans="1:20" ht="14.25">
      <c r="A231" s="69"/>
      <c r="B231" s="69"/>
      <c r="C231" s="227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</row>
    <row r="232" spans="1:20" ht="14.25">
      <c r="A232" s="69"/>
      <c r="B232" s="69"/>
      <c r="C232" s="227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</row>
    <row r="233" spans="1:20" ht="14.25">
      <c r="A233" s="69"/>
      <c r="B233" s="69"/>
      <c r="C233" s="227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</row>
    <row r="234" spans="1:20" ht="14.25">
      <c r="A234" s="69"/>
      <c r="B234" s="69"/>
      <c r="C234" s="227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</row>
    <row r="235" spans="1:20" ht="14.25">
      <c r="A235" s="69"/>
      <c r="B235" s="69"/>
      <c r="C235" s="227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</row>
    <row r="236" spans="1:20" ht="14.25">
      <c r="A236" s="69"/>
      <c r="B236" s="69"/>
      <c r="C236" s="227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</row>
    <row r="237" spans="1:20" ht="14.25">
      <c r="A237" s="69"/>
      <c r="B237" s="69"/>
      <c r="C237" s="227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</row>
    <row r="238" spans="1:20" ht="14.25">
      <c r="A238" s="69"/>
      <c r="B238" s="69"/>
      <c r="C238" s="227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</row>
    <row r="239" spans="1:20" ht="14.25">
      <c r="A239" s="69"/>
      <c r="B239" s="69"/>
      <c r="C239" s="227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</row>
    <row r="240" spans="1:20" ht="14.25">
      <c r="A240" s="69"/>
      <c r="B240" s="69"/>
      <c r="C240" s="227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</row>
    <row r="241" spans="1:20" ht="14.25">
      <c r="A241" s="69"/>
      <c r="B241" s="69"/>
      <c r="C241" s="227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</row>
    <row r="242" spans="1:20" ht="14.25">
      <c r="A242" s="69"/>
      <c r="B242" s="69"/>
      <c r="C242" s="227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</row>
    <row r="243" spans="1:20" ht="14.25">
      <c r="A243" s="69"/>
      <c r="B243" s="69"/>
      <c r="C243" s="227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</row>
    <row r="244" spans="1:20" ht="14.25">
      <c r="A244" s="69"/>
      <c r="B244" s="69"/>
      <c r="C244" s="227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</row>
    <row r="245" spans="1:20" ht="14.25">
      <c r="A245" s="69"/>
      <c r="B245" s="69"/>
      <c r="C245" s="227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</row>
    <row r="246" spans="1:20" ht="14.25">
      <c r="A246" s="69"/>
      <c r="B246" s="69"/>
      <c r="C246" s="227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</row>
    <row r="247" spans="1:20" ht="14.25">
      <c r="A247" s="69"/>
      <c r="B247" s="69"/>
      <c r="C247" s="227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</row>
    <row r="248" spans="1:20" ht="14.25">
      <c r="A248" s="69"/>
      <c r="B248" s="69"/>
      <c r="C248" s="227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</row>
    <row r="249" spans="1:20" ht="14.25">
      <c r="A249" s="69"/>
      <c r="B249" s="69"/>
      <c r="C249" s="227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</row>
    <row r="250" spans="1:20" ht="14.25">
      <c r="A250" s="69"/>
      <c r="B250" s="69"/>
      <c r="C250" s="227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</row>
    <row r="251" spans="1:20" ht="14.25">
      <c r="A251" s="69"/>
      <c r="B251" s="69"/>
      <c r="C251" s="227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</row>
    <row r="252" spans="1:20" ht="14.25">
      <c r="A252" s="69"/>
      <c r="B252" s="69"/>
      <c r="C252" s="227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</row>
    <row r="253" spans="1:20" ht="14.25">
      <c r="A253" s="69"/>
      <c r="B253" s="69"/>
      <c r="C253" s="227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</row>
    <row r="254" spans="1:20" ht="14.25">
      <c r="A254" s="69"/>
      <c r="B254" s="69"/>
      <c r="C254" s="227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</row>
    <row r="255" spans="1:20" ht="14.25">
      <c r="A255" s="69"/>
      <c r="B255" s="69"/>
      <c r="C255" s="227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</row>
    <row r="256" spans="1:20" ht="14.25">
      <c r="A256" s="69"/>
      <c r="B256" s="69"/>
      <c r="C256" s="227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</row>
    <row r="257" spans="1:20" ht="14.25">
      <c r="A257" s="69"/>
      <c r="B257" s="69"/>
      <c r="C257" s="227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</row>
    <row r="258" spans="1:20" ht="14.25">
      <c r="A258" s="69"/>
      <c r="B258" s="69"/>
      <c r="C258" s="227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</row>
    <row r="259" spans="1:20" ht="14.25">
      <c r="A259" s="69"/>
      <c r="B259" s="69"/>
      <c r="C259" s="227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</row>
    <row r="260" spans="1:20" ht="14.25">
      <c r="A260" s="69"/>
      <c r="B260" s="69"/>
      <c r="C260" s="227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</row>
    <row r="261" spans="1:20" ht="14.25">
      <c r="A261" s="69"/>
      <c r="B261" s="69"/>
      <c r="C261" s="227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</row>
    <row r="262" spans="1:20" ht="14.25">
      <c r="A262" s="69"/>
      <c r="B262" s="69"/>
      <c r="C262" s="227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</row>
    <row r="263" spans="1:20" ht="14.25">
      <c r="A263" s="69"/>
      <c r="B263" s="69"/>
      <c r="C263" s="227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</row>
    <row r="264" spans="1:20" ht="14.25">
      <c r="A264" s="69"/>
      <c r="B264" s="69"/>
      <c r="C264" s="227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</row>
    <row r="265" spans="1:20" ht="14.25">
      <c r="A265" s="69"/>
      <c r="B265" s="69"/>
      <c r="C265" s="227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</row>
    <row r="266" spans="1:20" ht="14.25">
      <c r="A266" s="69"/>
      <c r="B266" s="69"/>
      <c r="C266" s="227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</row>
    <row r="267" spans="1:20" ht="14.25">
      <c r="A267" s="69"/>
      <c r="B267" s="69"/>
      <c r="C267" s="227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</row>
    <row r="268" spans="1:20" ht="14.25">
      <c r="A268" s="69"/>
      <c r="B268" s="69"/>
      <c r="C268" s="227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</row>
    <row r="269" spans="1:20" ht="14.25">
      <c r="A269" s="69"/>
      <c r="B269" s="69"/>
      <c r="C269" s="227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</row>
    <row r="270" spans="1:20" ht="14.25">
      <c r="A270" s="69"/>
      <c r="B270" s="69"/>
      <c r="C270" s="227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</row>
    <row r="271" spans="1:20" ht="14.25">
      <c r="A271" s="69"/>
      <c r="B271" s="69"/>
      <c r="C271" s="227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</row>
    <row r="272" spans="1:20" ht="14.25">
      <c r="A272" s="69"/>
      <c r="B272" s="69"/>
      <c r="C272" s="227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</row>
    <row r="273" spans="1:20" ht="14.25">
      <c r="A273" s="69"/>
      <c r="B273" s="69"/>
      <c r="C273" s="227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</row>
    <row r="274" spans="1:20" ht="14.25">
      <c r="A274" s="69"/>
      <c r="B274" s="69"/>
      <c r="C274" s="227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</row>
    <row r="275" spans="1:20" ht="14.25">
      <c r="A275" s="69"/>
      <c r="B275" s="69"/>
      <c r="C275" s="227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</row>
    <row r="276" spans="1:20" ht="14.25">
      <c r="A276" s="69"/>
      <c r="B276" s="69"/>
      <c r="C276" s="227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</row>
    <row r="277" spans="1:20" ht="14.25">
      <c r="A277" s="69"/>
      <c r="B277" s="69"/>
      <c r="C277" s="227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</row>
    <row r="278" spans="1:20" ht="14.25">
      <c r="A278" s="69"/>
      <c r="B278" s="69"/>
      <c r="C278" s="227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</row>
    <row r="279" spans="1:20" ht="14.25">
      <c r="A279" s="69"/>
      <c r="B279" s="69"/>
      <c r="C279" s="227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</row>
    <row r="280" spans="1:20" ht="14.25">
      <c r="A280" s="69"/>
      <c r="B280" s="69"/>
      <c r="C280" s="227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</row>
    <row r="281" spans="1:20" ht="14.25">
      <c r="A281" s="69"/>
      <c r="B281" s="69"/>
      <c r="C281" s="227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</row>
    <row r="282" spans="1:20" ht="14.25">
      <c r="A282" s="69"/>
      <c r="B282" s="69"/>
      <c r="C282" s="227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</row>
    <row r="283" spans="1:20" ht="14.25">
      <c r="A283" s="69"/>
      <c r="B283" s="69"/>
      <c r="C283" s="227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</row>
    <row r="284" spans="1:20" ht="14.25">
      <c r="A284" s="69"/>
      <c r="B284" s="69"/>
      <c r="C284" s="227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</row>
    <row r="285" spans="1:20" ht="14.25">
      <c r="A285" s="69"/>
      <c r="B285" s="69"/>
      <c r="C285" s="227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</row>
    <row r="286" spans="1:20" ht="14.25">
      <c r="A286" s="69"/>
      <c r="B286" s="69"/>
      <c r="C286" s="227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</row>
    <row r="287" spans="1:20" ht="14.25">
      <c r="A287" s="69"/>
      <c r="B287" s="69"/>
      <c r="C287" s="227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</row>
    <row r="288" spans="1:20" ht="14.25">
      <c r="A288" s="69"/>
      <c r="B288" s="69"/>
      <c r="C288" s="227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</row>
    <row r="289" spans="1:20" ht="14.25">
      <c r="A289" s="69"/>
      <c r="B289" s="69"/>
      <c r="C289" s="227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</row>
    <row r="290" spans="1:20" ht="14.25">
      <c r="A290" s="69"/>
      <c r="B290" s="69"/>
      <c r="C290" s="227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</row>
    <row r="291" spans="1:20" ht="14.25">
      <c r="A291" s="69"/>
      <c r="B291" s="69"/>
      <c r="C291" s="227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</row>
    <row r="292" spans="1:20" ht="14.25">
      <c r="A292" s="69"/>
      <c r="B292" s="69"/>
      <c r="C292" s="227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</row>
    <row r="293" spans="1:20" ht="14.25">
      <c r="A293" s="69"/>
      <c r="B293" s="69"/>
      <c r="C293" s="227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</row>
    <row r="294" spans="1:20" ht="14.25">
      <c r="A294" s="69"/>
      <c r="B294" s="69"/>
      <c r="C294" s="227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</row>
    <row r="295" spans="1:20" ht="14.25">
      <c r="A295" s="69"/>
      <c r="B295" s="69"/>
      <c r="C295" s="227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</row>
    <row r="296" spans="1:20" ht="14.25">
      <c r="A296" s="69"/>
      <c r="B296" s="69"/>
      <c r="C296" s="227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</row>
    <row r="297" spans="1:20" ht="14.25">
      <c r="A297" s="69"/>
      <c r="B297" s="69"/>
      <c r="C297" s="227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</row>
    <row r="298" spans="1:20" ht="14.25">
      <c r="A298" s="69"/>
      <c r="B298" s="69"/>
      <c r="C298" s="227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</row>
    <row r="299" spans="1:20" ht="14.25">
      <c r="A299" s="69"/>
      <c r="B299" s="69"/>
      <c r="C299" s="227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</row>
    <row r="300" spans="1:20" ht="14.25">
      <c r="A300" s="69"/>
      <c r="B300" s="69"/>
      <c r="C300" s="227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</row>
    <row r="301" spans="1:20" ht="14.25">
      <c r="A301" s="69"/>
      <c r="B301" s="69"/>
      <c r="C301" s="227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</row>
    <row r="302" spans="1:20" ht="14.25">
      <c r="A302" s="69"/>
      <c r="B302" s="69"/>
      <c r="C302" s="227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</row>
    <row r="303" spans="1:20" ht="14.25">
      <c r="A303" s="69"/>
      <c r="B303" s="69"/>
      <c r="C303" s="227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</row>
    <row r="304" spans="1:20" ht="14.25">
      <c r="A304" s="69"/>
      <c r="B304" s="69"/>
      <c r="C304" s="227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</row>
    <row r="305" spans="1:20" ht="14.25">
      <c r="A305" s="69"/>
      <c r="B305" s="69"/>
      <c r="C305" s="227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</row>
    <row r="306" spans="1:20" ht="14.25">
      <c r="A306" s="69"/>
      <c r="B306" s="69"/>
      <c r="C306" s="227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</row>
    <row r="307" spans="1:20" ht="14.25">
      <c r="A307" s="69"/>
      <c r="B307" s="69"/>
      <c r="C307" s="227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</row>
    <row r="308" spans="1:20" ht="14.25">
      <c r="A308" s="69"/>
      <c r="B308" s="69"/>
      <c r="C308" s="227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</row>
    <row r="309" spans="1:20" ht="14.25">
      <c r="A309" s="69"/>
      <c r="B309" s="69"/>
      <c r="C309" s="227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</row>
    <row r="310" spans="1:20" ht="14.25">
      <c r="A310" s="69"/>
      <c r="B310" s="69"/>
      <c r="C310" s="227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</row>
    <row r="311" spans="1:20" ht="14.25">
      <c r="A311" s="69"/>
      <c r="B311" s="69"/>
      <c r="C311" s="227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</row>
    <row r="312" spans="1:20" ht="14.25">
      <c r="A312" s="69"/>
      <c r="B312" s="69"/>
      <c r="C312" s="227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</row>
    <row r="313" spans="1:20" ht="14.25">
      <c r="A313" s="69"/>
      <c r="B313" s="69"/>
      <c r="C313" s="227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</row>
    <row r="314" spans="1:20" ht="14.25">
      <c r="A314" s="69"/>
      <c r="B314" s="69"/>
      <c r="C314" s="227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</row>
    <row r="315" spans="1:20" ht="14.25">
      <c r="A315" s="69"/>
      <c r="B315" s="69"/>
      <c r="C315" s="227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</row>
    <row r="316" spans="1:20" ht="14.25">
      <c r="A316" s="69"/>
      <c r="B316" s="69"/>
      <c r="C316" s="227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</row>
    <row r="317" spans="1:20" ht="14.25">
      <c r="A317" s="69"/>
      <c r="B317" s="69"/>
      <c r="C317" s="227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</row>
    <row r="318" spans="1:20" ht="14.25">
      <c r="A318" s="69"/>
      <c r="B318" s="69"/>
      <c r="C318" s="227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</row>
    <row r="319" spans="1:20" ht="14.25">
      <c r="A319" s="69"/>
      <c r="B319" s="69"/>
      <c r="C319" s="227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</row>
    <row r="320" spans="1:20" ht="14.25">
      <c r="A320" s="69"/>
      <c r="B320" s="69"/>
      <c r="C320" s="227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</row>
    <row r="321" spans="1:20" ht="14.25">
      <c r="A321" s="69"/>
      <c r="B321" s="69"/>
      <c r="C321" s="227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</row>
    <row r="322" spans="1:20" ht="14.25">
      <c r="A322" s="69"/>
      <c r="B322" s="69"/>
      <c r="C322" s="227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</row>
    <row r="323" spans="1:20" ht="14.25">
      <c r="A323" s="69"/>
      <c r="B323" s="69"/>
      <c r="C323" s="227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</row>
    <row r="324" spans="1:20" ht="14.25">
      <c r="A324" s="69"/>
      <c r="B324" s="69"/>
      <c r="C324" s="227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</row>
    <row r="325" spans="1:20" ht="14.25">
      <c r="A325" s="69"/>
      <c r="B325" s="69"/>
      <c r="C325" s="227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</row>
    <row r="326" spans="1:20" ht="14.25">
      <c r="A326" s="69"/>
      <c r="B326" s="69"/>
      <c r="C326" s="227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</row>
    <row r="327" spans="1:20" ht="14.25">
      <c r="A327" s="69"/>
      <c r="B327" s="69"/>
      <c r="C327" s="227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</row>
    <row r="328" spans="1:20" ht="14.25">
      <c r="A328" s="69"/>
      <c r="B328" s="69"/>
      <c r="C328" s="227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</row>
    <row r="329" spans="1:20" ht="14.25">
      <c r="A329" s="69"/>
      <c r="B329" s="69"/>
      <c r="C329" s="227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</row>
    <row r="330" spans="1:20" ht="14.25">
      <c r="A330" s="69"/>
      <c r="B330" s="69"/>
      <c r="C330" s="227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</row>
    <row r="331" spans="1:20" ht="14.25">
      <c r="A331" s="69"/>
      <c r="B331" s="69"/>
      <c r="C331" s="227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</row>
    <row r="332" spans="1:20" ht="14.25">
      <c r="A332" s="69"/>
      <c r="B332" s="69"/>
      <c r="C332" s="227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</row>
    <row r="333" spans="1:20" ht="14.25">
      <c r="A333" s="69"/>
      <c r="B333" s="69"/>
      <c r="C333" s="227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</row>
    <row r="334" spans="1:20" ht="14.25">
      <c r="A334" s="69"/>
      <c r="B334" s="69"/>
      <c r="C334" s="227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</row>
    <row r="335" spans="1:20" ht="14.25">
      <c r="A335" s="69"/>
      <c r="B335" s="69"/>
      <c r="C335" s="227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</row>
    <row r="336" spans="1:20" ht="14.25">
      <c r="A336" s="69"/>
      <c r="B336" s="69"/>
      <c r="C336" s="227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</row>
    <row r="337" spans="1:20" ht="14.25">
      <c r="A337" s="69"/>
      <c r="B337" s="69"/>
      <c r="C337" s="227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</row>
    <row r="338" spans="1:20" ht="14.25">
      <c r="A338" s="69"/>
      <c r="B338" s="69"/>
      <c r="C338" s="227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</row>
    <row r="339" spans="1:20" ht="14.25">
      <c r="A339" s="69"/>
      <c r="B339" s="69"/>
      <c r="C339" s="227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</row>
    <row r="340" spans="1:20" ht="14.25">
      <c r="A340" s="69"/>
      <c r="B340" s="69"/>
      <c r="C340" s="227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</row>
    <row r="341" spans="1:20" ht="14.25">
      <c r="A341" s="69"/>
      <c r="B341" s="69"/>
      <c r="C341" s="227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</row>
    <row r="342" spans="1:20" ht="14.25">
      <c r="A342" s="69"/>
      <c r="B342" s="69"/>
      <c r="C342" s="227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</row>
    <row r="343" spans="1:20" ht="14.25">
      <c r="A343" s="69"/>
      <c r="B343" s="69"/>
      <c r="C343" s="227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</row>
    <row r="344" spans="1:20" ht="14.25">
      <c r="A344" s="69"/>
      <c r="B344" s="69"/>
      <c r="C344" s="227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</row>
    <row r="345" spans="1:20" ht="14.25">
      <c r="A345" s="69"/>
      <c r="B345" s="69"/>
      <c r="C345" s="227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</row>
    <row r="346" spans="1:20" ht="14.25">
      <c r="A346" s="69"/>
      <c r="B346" s="69"/>
      <c r="C346" s="227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</row>
    <row r="347" spans="1:20" ht="14.25">
      <c r="A347" s="69"/>
      <c r="B347" s="69"/>
      <c r="C347" s="227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</row>
    <row r="348" spans="1:20" ht="14.25">
      <c r="A348" s="69"/>
      <c r="B348" s="69"/>
      <c r="C348" s="227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</row>
    <row r="349" spans="1:20" ht="14.25">
      <c r="A349" s="69"/>
      <c r="B349" s="69"/>
      <c r="C349" s="227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</row>
    <row r="350" spans="1:20" ht="14.25">
      <c r="A350" s="69"/>
      <c r="B350" s="69"/>
      <c r="C350" s="227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</row>
    <row r="351" spans="1:20" ht="14.25">
      <c r="A351" s="69"/>
      <c r="B351" s="69"/>
      <c r="C351" s="227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</row>
    <row r="352" spans="1:20" ht="14.25">
      <c r="A352" s="69"/>
      <c r="B352" s="69"/>
      <c r="C352" s="227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</row>
    <row r="353" spans="1:20" ht="14.25">
      <c r="A353" s="69"/>
      <c r="B353" s="69"/>
      <c r="C353" s="227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</row>
    <row r="354" spans="1:20" ht="14.25">
      <c r="A354" s="69"/>
      <c r="B354" s="69"/>
      <c r="C354" s="227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</row>
    <row r="355" spans="1:20" ht="14.25">
      <c r="A355" s="69"/>
      <c r="B355" s="69"/>
      <c r="C355" s="227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</row>
    <row r="356" spans="1:20" ht="14.25">
      <c r="A356" s="69"/>
      <c r="B356" s="69"/>
      <c r="C356" s="227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</row>
    <row r="357" spans="1:20" ht="14.25">
      <c r="A357" s="69"/>
      <c r="B357" s="69"/>
      <c r="C357" s="227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</row>
    <row r="358" spans="1:20" ht="14.25">
      <c r="A358" s="69"/>
      <c r="B358" s="69"/>
      <c r="C358" s="227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</row>
    <row r="359" spans="1:20" ht="14.25">
      <c r="A359" s="69"/>
      <c r="B359" s="69"/>
      <c r="C359" s="227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</row>
    <row r="360" spans="1:20" ht="14.25">
      <c r="A360" s="69"/>
      <c r="B360" s="69"/>
      <c r="C360" s="227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</row>
    <row r="361" spans="1:20" ht="14.25">
      <c r="A361" s="69"/>
      <c r="B361" s="69"/>
      <c r="C361" s="227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</row>
    <row r="362" spans="1:20" ht="14.25">
      <c r="A362" s="69"/>
      <c r="B362" s="69"/>
      <c r="C362" s="227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</row>
    <row r="363" spans="1:20" ht="14.25">
      <c r="A363" s="69"/>
      <c r="B363" s="69"/>
      <c r="C363" s="227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</row>
    <row r="364" spans="1:20" ht="14.25">
      <c r="A364" s="69"/>
      <c r="B364" s="69"/>
      <c r="C364" s="227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</row>
    <row r="365" spans="1:20" ht="14.25">
      <c r="A365" s="69"/>
      <c r="B365" s="69"/>
      <c r="C365" s="227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</row>
    <row r="366" spans="1:20" ht="14.25">
      <c r="A366" s="69"/>
      <c r="B366" s="69"/>
      <c r="C366" s="227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</row>
    <row r="367" spans="1:20" ht="14.25">
      <c r="A367" s="69"/>
      <c r="B367" s="69"/>
      <c r="C367" s="227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</row>
    <row r="368" spans="1:20" ht="14.25">
      <c r="A368" s="69"/>
      <c r="B368" s="69"/>
      <c r="C368" s="227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</row>
    <row r="369" spans="1:20" ht="14.25">
      <c r="A369" s="69"/>
      <c r="B369" s="69"/>
      <c r="C369" s="227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</row>
    <row r="370" spans="1:20" ht="14.25">
      <c r="A370" s="69"/>
      <c r="B370" s="69"/>
      <c r="C370" s="227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</row>
    <row r="371" spans="1:20" ht="14.25">
      <c r="A371" s="69"/>
      <c r="B371" s="69"/>
      <c r="C371" s="227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</row>
    <row r="372" spans="1:20" ht="14.25">
      <c r="A372" s="69"/>
      <c r="B372" s="69"/>
      <c r="C372" s="227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</row>
    <row r="373" spans="1:20" ht="14.25">
      <c r="A373" s="69"/>
      <c r="B373" s="69"/>
      <c r="C373" s="227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</row>
    <row r="374" spans="1:20" ht="14.25">
      <c r="A374" s="69"/>
      <c r="B374" s="69"/>
      <c r="C374" s="227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</row>
    <row r="375" spans="1:20" ht="14.25">
      <c r="A375" s="69"/>
      <c r="B375" s="69"/>
      <c r="C375" s="227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</row>
    <row r="376" spans="1:20" ht="14.25">
      <c r="A376" s="69"/>
      <c r="B376" s="69"/>
      <c r="C376" s="227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</row>
    <row r="377" spans="1:20" ht="14.25">
      <c r="A377" s="69"/>
      <c r="B377" s="69"/>
      <c r="C377" s="227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</row>
    <row r="378" spans="1:20" ht="14.25">
      <c r="A378" s="69"/>
      <c r="B378" s="69"/>
      <c r="C378" s="227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</row>
    <row r="379" spans="1:20" ht="14.25">
      <c r="A379" s="69"/>
      <c r="B379" s="69"/>
      <c r="C379" s="227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</row>
    <row r="380" spans="1:20" ht="14.25">
      <c r="A380" s="69"/>
      <c r="B380" s="69"/>
      <c r="C380" s="227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</row>
    <row r="381" spans="1:20" ht="14.25">
      <c r="A381" s="69"/>
      <c r="B381" s="69"/>
      <c r="C381" s="227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</row>
    <row r="382" spans="1:20" ht="14.25">
      <c r="A382" s="69"/>
      <c r="B382" s="69"/>
      <c r="C382" s="227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</row>
    <row r="383" spans="1:20" ht="14.25">
      <c r="A383" s="69"/>
      <c r="B383" s="69"/>
      <c r="C383" s="227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</row>
    <row r="384" spans="1:20" ht="14.25">
      <c r="A384" s="69"/>
      <c r="B384" s="69"/>
      <c r="C384" s="227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</row>
    <row r="385" spans="1:20" ht="14.25">
      <c r="A385" s="69"/>
      <c r="B385" s="69"/>
      <c r="C385" s="227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</row>
    <row r="386" spans="1:20" ht="14.25">
      <c r="A386" s="69"/>
      <c r="B386" s="69"/>
      <c r="C386" s="227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</row>
    <row r="387" spans="1:20" ht="14.25">
      <c r="A387" s="69"/>
      <c r="B387" s="69"/>
      <c r="C387" s="227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</row>
    <row r="388" spans="1:20" ht="14.25">
      <c r="A388" s="69"/>
      <c r="B388" s="69"/>
      <c r="C388" s="227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</row>
    <row r="389" spans="1:20" ht="14.25">
      <c r="A389" s="69"/>
      <c r="B389" s="69"/>
      <c r="C389" s="227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</row>
    <row r="390" spans="1:20" ht="14.25">
      <c r="A390" s="69"/>
      <c r="B390" s="69"/>
      <c r="C390" s="227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</row>
    <row r="391" spans="1:20" ht="14.25">
      <c r="A391" s="69"/>
      <c r="B391" s="69"/>
      <c r="C391" s="227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</row>
    <row r="392" spans="1:20" ht="14.25">
      <c r="A392" s="69"/>
      <c r="B392" s="69"/>
      <c r="C392" s="227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</row>
    <row r="393" spans="1:20" ht="14.25">
      <c r="A393" s="69"/>
      <c r="B393" s="69"/>
      <c r="C393" s="227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</row>
    <row r="394" spans="1:20" ht="14.25">
      <c r="A394" s="69"/>
      <c r="B394" s="69"/>
      <c r="C394" s="227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</row>
    <row r="395" spans="1:20" ht="14.25">
      <c r="A395" s="69"/>
      <c r="B395" s="69"/>
      <c r="C395" s="227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</row>
    <row r="396" spans="1:20" ht="14.25">
      <c r="A396" s="69"/>
      <c r="B396" s="69"/>
      <c r="C396" s="227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</row>
    <row r="397" spans="1:20" ht="14.25">
      <c r="A397" s="69"/>
      <c r="B397" s="69"/>
      <c r="C397" s="227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</row>
    <row r="398" spans="1:20" ht="14.25">
      <c r="A398" s="69"/>
      <c r="B398" s="69"/>
      <c r="C398" s="227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</row>
    <row r="399" spans="1:20" ht="14.25">
      <c r="A399" s="69"/>
      <c r="B399" s="69"/>
      <c r="C399" s="227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</row>
    <row r="400" spans="1:20" ht="14.25">
      <c r="A400" s="69"/>
      <c r="B400" s="69"/>
      <c r="C400" s="227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</row>
    <row r="401" spans="1:20" ht="14.25">
      <c r="A401" s="69"/>
      <c r="B401" s="69"/>
      <c r="C401" s="227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</row>
    <row r="402" spans="1:20" ht="14.25">
      <c r="A402" s="69"/>
      <c r="B402" s="69"/>
      <c r="C402" s="227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</row>
    <row r="403" spans="1:20" ht="14.25">
      <c r="A403" s="69"/>
      <c r="B403" s="69"/>
      <c r="C403" s="227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</row>
    <row r="404" spans="1:20" ht="14.25">
      <c r="A404" s="69"/>
      <c r="B404" s="69"/>
      <c r="C404" s="227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</row>
    <row r="405" spans="1:20" ht="14.25">
      <c r="A405" s="69"/>
      <c r="B405" s="69"/>
      <c r="C405" s="227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</row>
    <row r="406" spans="1:20" ht="14.25">
      <c r="A406" s="69"/>
      <c r="B406" s="69"/>
      <c r="C406" s="227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</row>
    <row r="407" spans="1:20" ht="14.25">
      <c r="A407" s="69"/>
      <c r="B407" s="69"/>
      <c r="C407" s="227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</row>
    <row r="408" spans="1:20" ht="14.25">
      <c r="A408" s="69"/>
      <c r="B408" s="69"/>
      <c r="C408" s="227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</row>
    <row r="409" spans="1:20" ht="14.25">
      <c r="A409" s="69"/>
      <c r="B409" s="69"/>
      <c r="C409" s="227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</row>
    <row r="410" spans="1:20" ht="14.25">
      <c r="A410" s="69"/>
      <c r="B410" s="69"/>
      <c r="C410" s="227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</row>
    <row r="411" spans="1:20" ht="14.25">
      <c r="A411" s="69"/>
      <c r="B411" s="69"/>
      <c r="C411" s="227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</row>
    <row r="412" spans="1:20" ht="14.25">
      <c r="A412" s="69"/>
      <c r="B412" s="69"/>
      <c r="C412" s="227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</row>
    <row r="413" spans="1:20" ht="14.25">
      <c r="A413" s="69"/>
      <c r="B413" s="69"/>
      <c r="C413" s="227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</row>
    <row r="414" spans="1:20" ht="14.25">
      <c r="A414" s="69"/>
      <c r="B414" s="69"/>
      <c r="C414" s="227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</row>
    <row r="415" spans="1:20" ht="14.25">
      <c r="A415" s="69"/>
      <c r="B415" s="69"/>
      <c r="C415" s="227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</row>
    <row r="416" spans="1:20" ht="14.25">
      <c r="A416" s="69"/>
      <c r="B416" s="69"/>
      <c r="C416" s="227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</row>
    <row r="417" spans="1:20" ht="14.25">
      <c r="A417" s="69"/>
      <c r="B417" s="69"/>
      <c r="C417" s="227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</row>
    <row r="418" spans="1:20" ht="14.25">
      <c r="A418" s="69"/>
      <c r="B418" s="69"/>
      <c r="C418" s="227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</row>
    <row r="419" spans="1:20" ht="14.25">
      <c r="A419" s="69"/>
      <c r="B419" s="69"/>
      <c r="C419" s="227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</row>
    <row r="420" spans="1:20" ht="14.25">
      <c r="A420" s="69"/>
      <c r="B420" s="69"/>
      <c r="C420" s="227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</row>
    <row r="421" spans="1:20" ht="14.25">
      <c r="A421" s="69"/>
      <c r="B421" s="69"/>
      <c r="C421" s="227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</row>
    <row r="422" spans="1:20" ht="14.25">
      <c r="A422" s="69"/>
      <c r="B422" s="69"/>
      <c r="C422" s="227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</row>
    <row r="423" spans="1:20" ht="14.25">
      <c r="A423" s="69"/>
      <c r="B423" s="69"/>
      <c r="C423" s="227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</row>
    <row r="424" spans="1:20" ht="14.25">
      <c r="A424" s="69"/>
      <c r="B424" s="69"/>
      <c r="C424" s="227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</row>
    <row r="425" spans="1:20" ht="14.25">
      <c r="A425" s="69"/>
      <c r="B425" s="69"/>
      <c r="C425" s="227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</row>
    <row r="426" spans="1:20" ht="14.25">
      <c r="A426" s="69"/>
      <c r="B426" s="69"/>
      <c r="C426" s="227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</row>
    <row r="427" spans="1:20" ht="14.25">
      <c r="A427" s="69"/>
      <c r="B427" s="69"/>
      <c r="C427" s="227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</row>
    <row r="428" spans="1:20" ht="14.25">
      <c r="A428" s="69"/>
      <c r="B428" s="69"/>
      <c r="C428" s="227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</row>
    <row r="429" spans="1:20" ht="14.25">
      <c r="A429" s="69"/>
      <c r="B429" s="69"/>
      <c r="C429" s="227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</row>
    <row r="430" spans="1:20" ht="14.25">
      <c r="A430" s="69"/>
      <c r="B430" s="69"/>
      <c r="C430" s="227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</row>
    <row r="431" spans="1:20" ht="14.25">
      <c r="A431" s="69"/>
      <c r="B431" s="69"/>
      <c r="C431" s="227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</row>
    <row r="432" spans="1:20" ht="14.25">
      <c r="A432" s="69"/>
      <c r="B432" s="69"/>
      <c r="C432" s="227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</row>
    <row r="433" spans="1:20" ht="14.25">
      <c r="A433" s="69"/>
      <c r="B433" s="69"/>
      <c r="C433" s="227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</row>
    <row r="434" spans="1:20" ht="14.25">
      <c r="A434" s="69"/>
      <c r="B434" s="69"/>
      <c r="C434" s="227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</row>
    <row r="435" spans="1:20" ht="14.25">
      <c r="A435" s="69"/>
      <c r="B435" s="69"/>
      <c r="C435" s="227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</row>
    <row r="436" spans="1:20" ht="14.25">
      <c r="A436" s="69"/>
      <c r="B436" s="69"/>
      <c r="C436" s="227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</row>
    <row r="437" spans="1:20" ht="14.25">
      <c r="A437" s="69"/>
      <c r="B437" s="69"/>
      <c r="C437" s="227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</row>
    <row r="438" spans="1:20" ht="14.25">
      <c r="A438" s="69"/>
      <c r="B438" s="69"/>
      <c r="C438" s="227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</row>
    <row r="439" spans="1:20" ht="14.25">
      <c r="A439" s="69"/>
      <c r="B439" s="69"/>
      <c r="C439" s="227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</row>
    <row r="440" spans="1:20" ht="14.25">
      <c r="A440" s="69"/>
      <c r="B440" s="69"/>
      <c r="C440" s="227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</row>
    <row r="441" spans="1:20" ht="14.25">
      <c r="A441" s="69"/>
      <c r="B441" s="69"/>
      <c r="C441" s="227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</row>
    <row r="442" spans="1:20" ht="14.25">
      <c r="A442" s="69"/>
      <c r="B442" s="69"/>
      <c r="C442" s="227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</row>
    <row r="443" spans="1:20" ht="14.25">
      <c r="A443" s="69"/>
      <c r="B443" s="69"/>
      <c r="C443" s="227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</row>
    <row r="444" spans="1:20" ht="14.25">
      <c r="A444" s="69"/>
      <c r="B444" s="69"/>
      <c r="C444" s="227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</row>
    <row r="445" spans="1:20" ht="14.25">
      <c r="A445" s="69"/>
      <c r="B445" s="69"/>
      <c r="C445" s="227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</row>
    <row r="446" spans="1:20" ht="14.25">
      <c r="A446" s="69"/>
      <c r="B446" s="69"/>
      <c r="C446" s="227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</row>
    <row r="447" spans="1:20" ht="14.25">
      <c r="A447" s="69"/>
      <c r="B447" s="69"/>
      <c r="C447" s="227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</row>
    <row r="448" spans="1:20" ht="14.25">
      <c r="A448" s="69"/>
      <c r="B448" s="69"/>
      <c r="C448" s="227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</row>
    <row r="449" spans="1:20" ht="14.25">
      <c r="A449" s="69"/>
      <c r="B449" s="69"/>
      <c r="C449" s="227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</row>
    <row r="450" spans="1:20" ht="14.25">
      <c r="A450" s="69"/>
      <c r="B450" s="69"/>
      <c r="C450" s="227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</row>
    <row r="451" spans="1:20" ht="14.25">
      <c r="A451" s="69"/>
      <c r="B451" s="69"/>
      <c r="C451" s="227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</row>
    <row r="452" spans="1:20" ht="14.25">
      <c r="A452" s="69"/>
      <c r="B452" s="69"/>
      <c r="C452" s="227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</row>
    <row r="453" spans="1:20" ht="14.25">
      <c r="A453" s="69"/>
      <c r="B453" s="69"/>
      <c r="C453" s="227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</row>
    <row r="454" spans="1:20" ht="14.25">
      <c r="A454" s="69"/>
      <c r="B454" s="69"/>
      <c r="C454" s="227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</row>
    <row r="455" spans="1:20" ht="14.25">
      <c r="A455" s="69"/>
      <c r="B455" s="69"/>
      <c r="C455" s="227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</row>
    <row r="456" spans="1:20" ht="14.25">
      <c r="A456" s="69"/>
      <c r="B456" s="69"/>
      <c r="C456" s="227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</row>
    <row r="457" spans="1:20" ht="14.25">
      <c r="A457" s="69"/>
      <c r="B457" s="69"/>
      <c r="C457" s="227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</row>
    <row r="458" spans="1:20" ht="14.25">
      <c r="A458" s="69"/>
      <c r="B458" s="69"/>
      <c r="C458" s="227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</row>
    <row r="459" spans="1:20" ht="14.25">
      <c r="A459" s="69"/>
      <c r="B459" s="69"/>
      <c r="C459" s="227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</row>
    <row r="460" spans="1:20" ht="14.25">
      <c r="A460" s="69"/>
      <c r="B460" s="69"/>
      <c r="C460" s="227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</row>
    <row r="461" spans="1:20" ht="14.25">
      <c r="A461" s="69"/>
      <c r="B461" s="69"/>
      <c r="C461" s="227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</row>
    <row r="462" spans="1:20" ht="14.25">
      <c r="A462" s="69"/>
      <c r="B462" s="69"/>
      <c r="C462" s="227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</row>
    <row r="463" spans="1:20" ht="14.25">
      <c r="A463" s="69"/>
      <c r="B463" s="69"/>
      <c r="C463" s="227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</row>
    <row r="464" spans="1:20" ht="14.25">
      <c r="A464" s="69"/>
      <c r="B464" s="69"/>
      <c r="C464" s="227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</row>
    <row r="465" spans="1:20" ht="14.25">
      <c r="A465" s="69"/>
      <c r="B465" s="69"/>
      <c r="C465" s="227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</row>
    <row r="466" spans="1:20" ht="14.25">
      <c r="A466" s="69"/>
      <c r="B466" s="69"/>
      <c r="C466" s="227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</row>
    <row r="467" spans="1:20" ht="14.25">
      <c r="A467" s="69"/>
      <c r="B467" s="69"/>
      <c r="C467" s="227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</row>
    <row r="468" spans="1:20" ht="14.25">
      <c r="A468" s="69"/>
      <c r="B468" s="69"/>
      <c r="C468" s="227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</row>
    <row r="469" spans="1:20" ht="14.25">
      <c r="A469" s="69"/>
      <c r="B469" s="69"/>
      <c r="C469" s="227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</row>
    <row r="470" spans="1:20" ht="14.25">
      <c r="A470" s="69"/>
      <c r="B470" s="69"/>
      <c r="C470" s="227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</row>
    <row r="471" spans="1:20" ht="14.25">
      <c r="A471" s="69"/>
      <c r="B471" s="69"/>
      <c r="C471" s="227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</row>
    <row r="472" spans="1:20" ht="14.25">
      <c r="A472" s="69"/>
      <c r="B472" s="69"/>
      <c r="C472" s="227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</row>
    <row r="473" spans="1:20" ht="14.25">
      <c r="A473" s="69"/>
      <c r="B473" s="69"/>
      <c r="C473" s="227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</row>
    <row r="474" spans="1:20" ht="14.25">
      <c r="A474" s="69"/>
      <c r="B474" s="69"/>
      <c r="C474" s="227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</row>
    <row r="475" spans="1:20" ht="14.25">
      <c r="A475" s="69"/>
      <c r="B475" s="69"/>
      <c r="C475" s="227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</row>
    <row r="476" spans="1:20" ht="14.25">
      <c r="A476" s="69"/>
      <c r="B476" s="69"/>
      <c r="C476" s="227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</row>
    <row r="477" spans="1:20" ht="14.25">
      <c r="A477" s="69"/>
      <c r="B477" s="69"/>
      <c r="C477" s="227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</row>
    <row r="478" spans="1:20" ht="14.25">
      <c r="A478" s="69"/>
      <c r="B478" s="69"/>
      <c r="C478" s="227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</row>
    <row r="479" spans="1:20" ht="14.25">
      <c r="A479" s="69"/>
      <c r="B479" s="69"/>
      <c r="C479" s="227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</row>
    <row r="480" spans="1:20" ht="14.25">
      <c r="A480" s="69"/>
      <c r="B480" s="69"/>
      <c r="C480" s="227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</row>
    <row r="481" spans="1:20" ht="14.25">
      <c r="A481" s="69"/>
      <c r="B481" s="69"/>
      <c r="C481" s="227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</row>
    <row r="482" spans="1:20" ht="14.25">
      <c r="A482" s="69"/>
      <c r="B482" s="69"/>
      <c r="C482" s="227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</row>
    <row r="483" spans="1:20" ht="14.25">
      <c r="A483" s="69"/>
      <c r="B483" s="69"/>
      <c r="C483" s="227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</row>
    <row r="484" spans="1:20" ht="14.25">
      <c r="A484" s="69"/>
      <c r="B484" s="69"/>
      <c r="C484" s="227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</row>
    <row r="485" spans="1:20" ht="14.25">
      <c r="A485" s="69"/>
      <c r="B485" s="69"/>
      <c r="C485" s="227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</row>
    <row r="486" spans="1:20" ht="14.25">
      <c r="A486" s="69"/>
      <c r="B486" s="69"/>
      <c r="C486" s="227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</row>
    <row r="487" spans="1:20" ht="14.25">
      <c r="A487" s="69"/>
      <c r="B487" s="69"/>
      <c r="C487" s="227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</row>
    <row r="488" spans="1:20" ht="14.25">
      <c r="A488" s="69"/>
      <c r="B488" s="69"/>
      <c r="C488" s="227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</row>
    <row r="489" spans="1:20" ht="14.25">
      <c r="A489" s="69"/>
      <c r="B489" s="69"/>
      <c r="C489" s="227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</row>
    <row r="490" spans="1:20" ht="14.25">
      <c r="A490" s="69"/>
      <c r="B490" s="69"/>
      <c r="C490" s="227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</row>
    <row r="491" spans="1:20" ht="14.25">
      <c r="A491" s="69"/>
      <c r="B491" s="69"/>
      <c r="C491" s="227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</row>
    <row r="492" spans="1:20" ht="14.25">
      <c r="A492" s="69"/>
      <c r="B492" s="69"/>
      <c r="C492" s="227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</row>
    <row r="493" spans="1:20" ht="14.25">
      <c r="A493" s="69"/>
      <c r="B493" s="69"/>
      <c r="C493" s="227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</row>
    <row r="494" spans="1:20" ht="14.25">
      <c r="A494" s="69"/>
      <c r="B494" s="69"/>
      <c r="C494" s="227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</row>
    <row r="495" spans="1:20" ht="14.25">
      <c r="A495" s="69"/>
      <c r="B495" s="69"/>
      <c r="C495" s="227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</row>
    <row r="496" spans="1:20" ht="14.25">
      <c r="A496" s="69"/>
      <c r="B496" s="69"/>
      <c r="C496" s="227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</row>
    <row r="497" spans="1:20" ht="14.25">
      <c r="A497" s="69"/>
      <c r="B497" s="69"/>
      <c r="C497" s="227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</row>
    <row r="498" spans="1:20" ht="14.25">
      <c r="A498" s="69"/>
      <c r="B498" s="69"/>
      <c r="C498" s="227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</row>
    <row r="499" spans="1:20" ht="14.25">
      <c r="A499" s="69"/>
      <c r="B499" s="69"/>
      <c r="C499" s="227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</row>
    <row r="500" spans="1:20" ht="14.25">
      <c r="A500" s="69"/>
      <c r="B500" s="69"/>
      <c r="C500" s="227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</row>
    <row r="501" spans="1:20" ht="14.25">
      <c r="A501" s="69"/>
      <c r="B501" s="69"/>
      <c r="C501" s="227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</row>
    <row r="502" spans="1:20" ht="14.25">
      <c r="A502" s="69"/>
      <c r="B502" s="69"/>
      <c r="C502" s="227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</row>
    <row r="503" spans="1:20" ht="14.25">
      <c r="A503" s="69"/>
      <c r="B503" s="69"/>
      <c r="C503" s="227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</row>
    <row r="504" spans="1:20" ht="14.25">
      <c r="A504" s="69"/>
      <c r="B504" s="69"/>
      <c r="C504" s="227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</row>
    <row r="505" spans="1:20" ht="14.25">
      <c r="A505" s="69"/>
      <c r="B505" s="69"/>
      <c r="C505" s="227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</row>
    <row r="506" spans="1:20" ht="14.25">
      <c r="A506" s="69"/>
      <c r="B506" s="69"/>
      <c r="C506" s="227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</row>
    <row r="507" spans="1:20" ht="14.25">
      <c r="A507" s="69"/>
      <c r="B507" s="69"/>
      <c r="C507" s="227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</row>
    <row r="508" spans="1:20" ht="14.25">
      <c r="A508" s="69"/>
      <c r="B508" s="69"/>
      <c r="C508" s="227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</row>
    <row r="509" spans="1:20" ht="14.25">
      <c r="A509" s="69"/>
      <c r="B509" s="69"/>
      <c r="C509" s="227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</row>
    <row r="510" spans="1:20" ht="14.25">
      <c r="A510" s="69"/>
      <c r="B510" s="69"/>
      <c r="C510" s="227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</row>
    <row r="511" spans="1:20" ht="14.25">
      <c r="A511" s="69"/>
      <c r="B511" s="69"/>
      <c r="C511" s="227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</row>
    <row r="512" spans="1:20" ht="14.25">
      <c r="A512" s="69"/>
      <c r="B512" s="69"/>
      <c r="C512" s="227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</row>
    <row r="513" spans="1:20" ht="14.25">
      <c r="A513" s="69"/>
      <c r="B513" s="69"/>
      <c r="C513" s="227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</row>
    <row r="514" spans="1:20" ht="14.25">
      <c r="A514" s="69"/>
      <c r="B514" s="69"/>
      <c r="C514" s="227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</row>
    <row r="515" spans="1:20" ht="14.25">
      <c r="A515" s="69"/>
      <c r="B515" s="69"/>
      <c r="C515" s="227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</row>
    <row r="516" spans="1:20" ht="14.25">
      <c r="A516" s="69"/>
      <c r="B516" s="69"/>
      <c r="C516" s="227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</row>
    <row r="517" spans="1:20" ht="14.25">
      <c r="A517" s="69"/>
      <c r="B517" s="69"/>
      <c r="C517" s="227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</row>
    <row r="518" spans="1:20" ht="14.25">
      <c r="A518" s="69"/>
      <c r="B518" s="69"/>
      <c r="C518" s="227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</row>
    <row r="519" spans="1:20" ht="14.25">
      <c r="A519" s="69"/>
      <c r="B519" s="69"/>
      <c r="C519" s="227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</row>
    <row r="520" spans="1:20" ht="14.25">
      <c r="A520" s="69"/>
      <c r="B520" s="69"/>
      <c r="C520" s="227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</row>
    <row r="521" spans="1:20" ht="14.25">
      <c r="A521" s="69"/>
      <c r="B521" s="69"/>
      <c r="C521" s="227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</row>
    <row r="522" spans="1:20" ht="14.25">
      <c r="A522" s="69"/>
      <c r="B522" s="69"/>
      <c r="C522" s="227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</row>
    <row r="523" spans="1:20" ht="14.25">
      <c r="A523" s="69"/>
      <c r="B523" s="69"/>
      <c r="C523" s="227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</row>
    <row r="524" spans="1:20" ht="14.25">
      <c r="A524" s="69"/>
      <c r="B524" s="69"/>
      <c r="C524" s="227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</row>
    <row r="525" spans="1:20" ht="14.25">
      <c r="A525" s="69"/>
      <c r="B525" s="69"/>
      <c r="C525" s="227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</row>
    <row r="526" spans="1:20" ht="14.25">
      <c r="A526" s="69"/>
      <c r="B526" s="69"/>
      <c r="C526" s="227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</row>
    <row r="527" spans="1:20" ht="14.25">
      <c r="A527" s="69"/>
      <c r="B527" s="69"/>
      <c r="C527" s="227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</row>
    <row r="528" spans="1:20" ht="14.25">
      <c r="A528" s="69"/>
      <c r="B528" s="69"/>
      <c r="C528" s="227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</row>
    <row r="529" spans="1:20" ht="14.25">
      <c r="A529" s="69"/>
      <c r="B529" s="69"/>
      <c r="C529" s="227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</row>
    <row r="530" spans="1:20" ht="14.25">
      <c r="A530" s="69"/>
      <c r="B530" s="69"/>
      <c r="C530" s="227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</row>
    <row r="531" spans="1:20" ht="14.25">
      <c r="A531" s="69"/>
      <c r="B531" s="69"/>
      <c r="C531" s="227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</row>
    <row r="532" spans="1:20" ht="14.25">
      <c r="A532" s="69"/>
      <c r="B532" s="69"/>
      <c r="C532" s="227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</row>
    <row r="533" spans="1:20" ht="14.25">
      <c r="A533" s="69"/>
      <c r="B533" s="69"/>
      <c r="C533" s="227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</row>
    <row r="534" spans="1:20" ht="14.25">
      <c r="A534" s="69"/>
      <c r="B534" s="69"/>
      <c r="C534" s="227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</row>
    <row r="535" spans="1:20" ht="14.25">
      <c r="A535" s="69"/>
      <c r="B535" s="69"/>
      <c r="C535" s="227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</row>
    <row r="536" spans="1:20" ht="14.25">
      <c r="A536" s="69"/>
      <c r="B536" s="69"/>
      <c r="C536" s="227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</row>
    <row r="537" spans="1:20" ht="14.25">
      <c r="A537" s="69"/>
      <c r="B537" s="69"/>
      <c r="C537" s="227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</row>
    <row r="538" spans="1:20" ht="14.25">
      <c r="A538" s="69"/>
      <c r="B538" s="69"/>
      <c r="C538" s="227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</row>
    <row r="539" spans="1:20" ht="14.25">
      <c r="A539" s="69"/>
      <c r="B539" s="69"/>
      <c r="C539" s="227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</row>
    <row r="540" spans="1:20" ht="14.25">
      <c r="A540" s="69"/>
      <c r="B540" s="69"/>
      <c r="C540" s="227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</row>
    <row r="541" spans="1:20" ht="14.25">
      <c r="A541" s="69"/>
      <c r="B541" s="69"/>
      <c r="C541" s="227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</row>
    <row r="542" spans="1:20" ht="14.25">
      <c r="A542" s="69"/>
      <c r="B542" s="69"/>
      <c r="C542" s="227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</row>
    <row r="543" spans="1:20" ht="14.25">
      <c r="A543" s="69"/>
      <c r="B543" s="69"/>
      <c r="C543" s="227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</row>
    <row r="544" spans="1:20" ht="14.25">
      <c r="A544" s="69"/>
      <c r="B544" s="69"/>
      <c r="C544" s="227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</row>
    <row r="545" spans="1:20" ht="14.25">
      <c r="A545" s="69"/>
      <c r="B545" s="69"/>
      <c r="C545" s="227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</row>
    <row r="546" spans="1:20" ht="14.25">
      <c r="A546" s="69"/>
      <c r="B546" s="69"/>
      <c r="C546" s="227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</row>
    <row r="547" spans="1:20" ht="14.25">
      <c r="A547" s="69"/>
      <c r="B547" s="69"/>
      <c r="C547" s="227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</row>
    <row r="548" spans="1:20" ht="14.25">
      <c r="A548" s="69"/>
      <c r="B548" s="69"/>
      <c r="C548" s="227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</row>
    <row r="549" spans="1:20" ht="14.25">
      <c r="A549" s="69"/>
      <c r="B549" s="69"/>
      <c r="C549" s="227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</row>
    <row r="550" spans="1:20" ht="14.25">
      <c r="A550" s="69"/>
      <c r="B550" s="69"/>
      <c r="C550" s="227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</row>
    <row r="551" spans="1:20" ht="14.25">
      <c r="A551" s="69"/>
      <c r="B551" s="69"/>
      <c r="C551" s="227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</row>
    <row r="552" spans="1:20" ht="14.25">
      <c r="A552" s="69"/>
      <c r="B552" s="69"/>
      <c r="C552" s="227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</row>
    <row r="553" spans="1:20" ht="14.25">
      <c r="A553" s="69"/>
      <c r="B553" s="69"/>
      <c r="C553" s="227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</row>
    <row r="554" spans="1:20" ht="14.25">
      <c r="A554" s="69"/>
      <c r="B554" s="69"/>
      <c r="C554" s="227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</row>
    <row r="555" spans="1:20" ht="14.25">
      <c r="A555" s="69"/>
      <c r="B555" s="69"/>
      <c r="C555" s="227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</row>
    <row r="556" spans="1:20" ht="14.25">
      <c r="A556" s="69"/>
      <c r="B556" s="69"/>
      <c r="C556" s="227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</row>
    <row r="557" spans="1:20" ht="14.25">
      <c r="A557" s="69"/>
      <c r="B557" s="69"/>
      <c r="C557" s="227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</row>
    <row r="558" spans="1:20" ht="14.25">
      <c r="A558" s="69"/>
      <c r="B558" s="69"/>
      <c r="C558" s="227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</row>
    <row r="559" spans="1:20" ht="14.25">
      <c r="A559" s="69"/>
      <c r="B559" s="69"/>
      <c r="C559" s="227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</row>
    <row r="560" spans="1:20" ht="14.25">
      <c r="A560" s="69"/>
      <c r="B560" s="69"/>
      <c r="C560" s="227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</row>
    <row r="561" spans="1:20" ht="14.25">
      <c r="A561" s="69"/>
      <c r="B561" s="69"/>
      <c r="C561" s="227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</row>
    <row r="562" spans="1:20" ht="14.25">
      <c r="A562" s="69"/>
      <c r="B562" s="69"/>
      <c r="C562" s="227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</row>
    <row r="563" spans="1:20" ht="14.25">
      <c r="A563" s="69"/>
      <c r="B563" s="69"/>
      <c r="C563" s="227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</row>
    <row r="564" spans="1:20" ht="14.25">
      <c r="A564" s="69"/>
      <c r="B564" s="69"/>
      <c r="C564" s="227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</row>
    <row r="565" spans="1:20" ht="14.25">
      <c r="A565" s="69"/>
      <c r="B565" s="69"/>
      <c r="C565" s="227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</row>
    <row r="566" spans="1:20" ht="14.25">
      <c r="A566" s="69"/>
      <c r="B566" s="69"/>
      <c r="C566" s="227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</row>
    <row r="567" spans="1:20" ht="14.25">
      <c r="A567" s="69"/>
      <c r="B567" s="69"/>
      <c r="C567" s="227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</row>
    <row r="568" spans="1:20" ht="14.25">
      <c r="A568" s="69"/>
      <c r="B568" s="69"/>
      <c r="C568" s="227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</row>
    <row r="569" spans="1:20" ht="14.25">
      <c r="A569" s="69"/>
      <c r="B569" s="69"/>
      <c r="C569" s="227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</row>
    <row r="570" spans="1:20" ht="14.25">
      <c r="A570" s="69"/>
      <c r="B570" s="69"/>
      <c r="C570" s="227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</row>
    <row r="571" spans="1:20" ht="14.25">
      <c r="A571" s="69"/>
      <c r="B571" s="69"/>
      <c r="C571" s="227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</row>
    <row r="572" spans="1:20" ht="14.25">
      <c r="A572" s="69"/>
      <c r="B572" s="69"/>
      <c r="C572" s="227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</row>
    <row r="573" spans="1:20" ht="14.25">
      <c r="A573" s="69"/>
      <c r="B573" s="69"/>
      <c r="C573" s="227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</row>
    <row r="574" spans="1:20" ht="14.25">
      <c r="A574" s="69"/>
      <c r="B574" s="69"/>
      <c r="C574" s="227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</row>
    <row r="575" spans="1:20" ht="14.25">
      <c r="A575" s="69"/>
      <c r="B575" s="69"/>
      <c r="C575" s="227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</row>
    <row r="576" spans="1:20" ht="14.25">
      <c r="A576" s="69"/>
      <c r="B576" s="69"/>
      <c r="C576" s="227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</row>
    <row r="577" spans="1:20" ht="14.25">
      <c r="A577" s="69"/>
      <c r="B577" s="69"/>
      <c r="C577" s="227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</row>
    <row r="578" spans="1:20" ht="14.25">
      <c r="A578" s="69"/>
      <c r="B578" s="69"/>
      <c r="C578" s="227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</row>
    <row r="579" spans="1:20" ht="14.25">
      <c r="A579" s="69"/>
      <c r="B579" s="69"/>
      <c r="C579" s="227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</row>
    <row r="580" spans="1:20" ht="14.25">
      <c r="A580" s="69"/>
      <c r="B580" s="69"/>
      <c r="C580" s="227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</row>
    <row r="581" spans="1:20" ht="14.25">
      <c r="A581" s="69"/>
      <c r="B581" s="69"/>
      <c r="C581" s="227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</row>
    <row r="582" spans="1:20" ht="14.25">
      <c r="A582" s="69"/>
      <c r="B582" s="69"/>
      <c r="C582" s="227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</row>
    <row r="583" spans="1:20" ht="14.25">
      <c r="A583" s="69"/>
      <c r="B583" s="69"/>
      <c r="C583" s="227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</row>
    <row r="584" spans="1:20" ht="14.25">
      <c r="A584" s="69"/>
      <c r="B584" s="69"/>
      <c r="C584" s="227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</row>
    <row r="585" spans="1:20" ht="14.25">
      <c r="A585" s="69"/>
      <c r="B585" s="69"/>
      <c r="C585" s="227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</row>
    <row r="586" spans="1:20" ht="14.25">
      <c r="A586" s="69"/>
      <c r="B586" s="69"/>
      <c r="C586" s="227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</row>
    <row r="587" spans="1:20" ht="14.25">
      <c r="A587" s="69"/>
      <c r="B587" s="69"/>
      <c r="C587" s="227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</row>
    <row r="588" spans="1:20" ht="14.25">
      <c r="A588" s="69"/>
      <c r="B588" s="69"/>
      <c r="C588" s="227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</row>
    <row r="589" spans="1:20" ht="14.25">
      <c r="A589" s="69"/>
      <c r="B589" s="69"/>
      <c r="C589" s="227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</row>
    <row r="590" spans="1:20" ht="14.25">
      <c r="A590" s="69"/>
      <c r="B590" s="69"/>
      <c r="C590" s="227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</row>
    <row r="591" spans="1:20" ht="14.25">
      <c r="A591" s="69"/>
      <c r="B591" s="69"/>
      <c r="C591" s="227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</row>
    <row r="592" spans="1:20" ht="14.25">
      <c r="A592" s="69"/>
      <c r="B592" s="69"/>
      <c r="C592" s="227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</row>
    <row r="593" spans="1:20" ht="14.25">
      <c r="A593" s="69"/>
      <c r="B593" s="69"/>
      <c r="C593" s="227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</row>
    <row r="594" spans="1:20" ht="14.25">
      <c r="A594" s="69"/>
      <c r="B594" s="69"/>
      <c r="C594" s="227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</row>
    <row r="595" spans="1:20" ht="14.25">
      <c r="A595" s="69"/>
      <c r="B595" s="69"/>
      <c r="C595" s="227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</row>
    <row r="596" spans="1:20" ht="14.25">
      <c r="A596" s="69"/>
      <c r="B596" s="69"/>
      <c r="C596" s="227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</row>
    <row r="597" spans="1:20" ht="14.25">
      <c r="A597" s="69"/>
      <c r="B597" s="69"/>
      <c r="C597" s="227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</row>
    <row r="598" spans="1:20" ht="14.25">
      <c r="A598" s="69"/>
      <c r="B598" s="69"/>
      <c r="C598" s="227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</row>
    <row r="599" spans="1:20" ht="14.25">
      <c r="A599" s="69"/>
      <c r="B599" s="69"/>
      <c r="C599" s="227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</row>
    <row r="600" spans="1:20" ht="14.25">
      <c r="A600" s="69"/>
      <c r="B600" s="69"/>
      <c r="C600" s="227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</row>
    <row r="601" spans="1:20" ht="14.25">
      <c r="A601" s="69"/>
      <c r="B601" s="69"/>
      <c r="C601" s="227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</row>
    <row r="602" spans="1:20" ht="14.25">
      <c r="A602" s="69"/>
      <c r="B602" s="69"/>
      <c r="C602" s="227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</row>
    <row r="603" spans="1:20" ht="14.25">
      <c r="A603" s="69"/>
      <c r="B603" s="69"/>
      <c r="C603" s="227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</row>
    <row r="604" spans="1:20" ht="14.25">
      <c r="A604" s="69"/>
      <c r="B604" s="69"/>
      <c r="C604" s="227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</row>
    <row r="605" spans="1:20" ht="14.25">
      <c r="A605" s="69"/>
      <c r="B605" s="69"/>
      <c r="C605" s="227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</row>
    <row r="606" spans="1:20" ht="14.25">
      <c r="A606" s="69"/>
      <c r="B606" s="69"/>
      <c r="C606" s="227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</row>
    <row r="607" spans="1:20" ht="14.25">
      <c r="A607" s="69"/>
      <c r="B607" s="69"/>
      <c r="C607" s="227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</row>
    <row r="608" spans="1:20" ht="14.25">
      <c r="A608" s="69"/>
      <c r="B608" s="69"/>
      <c r="C608" s="227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</row>
    <row r="609" spans="1:20" ht="14.25">
      <c r="A609" s="69"/>
      <c r="B609" s="69"/>
      <c r="C609" s="227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</row>
    <row r="610" spans="1:20" ht="14.25">
      <c r="A610" s="69"/>
      <c r="B610" s="69"/>
      <c r="C610" s="227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</row>
    <row r="611" spans="1:20" ht="14.25">
      <c r="A611" s="69"/>
      <c r="B611" s="69"/>
      <c r="C611" s="227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</row>
    <row r="612" spans="1:20" ht="14.25">
      <c r="A612" s="69"/>
      <c r="B612" s="69"/>
      <c r="C612" s="227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</row>
    <row r="613" spans="1:20" ht="14.25">
      <c r="A613" s="69"/>
      <c r="B613" s="69"/>
      <c r="C613" s="227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</row>
    <row r="614" spans="1:20" ht="14.25">
      <c r="A614" s="69"/>
      <c r="B614" s="69"/>
      <c r="C614" s="227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</row>
    <row r="615" spans="1:20" ht="14.25">
      <c r="A615" s="69"/>
      <c r="B615" s="69"/>
      <c r="C615" s="227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</row>
    <row r="616" spans="1:20" ht="14.25">
      <c r="A616" s="69"/>
      <c r="B616" s="69"/>
      <c r="C616" s="227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</row>
    <row r="617" spans="1:20" ht="14.25">
      <c r="A617" s="69"/>
      <c r="B617" s="69"/>
      <c r="C617" s="227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</row>
    <row r="618" spans="1:20" ht="14.25">
      <c r="A618" s="69"/>
      <c r="B618" s="69"/>
      <c r="C618" s="227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</row>
    <row r="619" spans="1:20" ht="14.25">
      <c r="A619" s="69"/>
      <c r="B619" s="69"/>
      <c r="C619" s="227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</row>
    <row r="620" spans="1:20" ht="14.25">
      <c r="A620" s="69"/>
      <c r="B620" s="69"/>
      <c r="C620" s="227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</row>
    <row r="621" spans="1:20" ht="14.25">
      <c r="A621" s="69"/>
      <c r="B621" s="69"/>
      <c r="C621" s="227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</row>
    <row r="622" spans="1:20" ht="14.25">
      <c r="A622" s="69"/>
      <c r="B622" s="69"/>
      <c r="C622" s="227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</row>
    <row r="623" spans="1:20" ht="14.25">
      <c r="A623" s="69"/>
      <c r="B623" s="69"/>
      <c r="C623" s="227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</row>
    <row r="624" spans="1:20" ht="14.25">
      <c r="A624" s="69"/>
      <c r="B624" s="69"/>
      <c r="C624" s="227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</row>
    <row r="625" spans="1:20" ht="14.25">
      <c r="A625" s="69"/>
      <c r="B625" s="69"/>
      <c r="C625" s="227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</row>
    <row r="626" spans="1:20" ht="14.25">
      <c r="A626" s="69"/>
      <c r="B626" s="69"/>
      <c r="C626" s="227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</row>
    <row r="627" spans="1:20" ht="14.25">
      <c r="A627" s="69"/>
      <c r="B627" s="69"/>
      <c r="C627" s="227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</row>
    <row r="628" spans="1:20" ht="14.25">
      <c r="A628" s="69"/>
      <c r="B628" s="69"/>
      <c r="C628" s="227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</row>
    <row r="629" spans="1:20" ht="14.25">
      <c r="A629" s="69"/>
      <c r="B629" s="69"/>
      <c r="C629" s="227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</row>
    <row r="630" spans="1:20" ht="14.25">
      <c r="A630" s="69"/>
      <c r="B630" s="69"/>
      <c r="C630" s="227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</row>
    <row r="631" spans="1:20" ht="14.25">
      <c r="A631" s="69"/>
      <c r="B631" s="69"/>
      <c r="C631" s="227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</row>
    <row r="632" spans="1:20" ht="14.25">
      <c r="A632" s="69"/>
      <c r="B632" s="69"/>
      <c r="C632" s="227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</row>
    <row r="633" spans="1:20" ht="14.25">
      <c r="A633" s="69"/>
      <c r="B633" s="69"/>
      <c r="C633" s="227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</row>
    <row r="634" spans="1:20" ht="14.25">
      <c r="A634" s="69"/>
      <c r="B634" s="69"/>
      <c r="C634" s="227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</row>
    <row r="635" spans="1:20" ht="14.25">
      <c r="A635" s="69"/>
      <c r="B635" s="69"/>
      <c r="C635" s="227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</row>
    <row r="636" spans="1:20" ht="14.25">
      <c r="A636" s="69"/>
      <c r="B636" s="69"/>
      <c r="C636" s="227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</row>
    <row r="637" spans="1:20" ht="14.25">
      <c r="A637" s="69"/>
      <c r="B637" s="69"/>
      <c r="C637" s="227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</row>
    <row r="638" spans="1:20" ht="14.25">
      <c r="A638" s="69"/>
      <c r="B638" s="69"/>
      <c r="C638" s="227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</row>
    <row r="639" spans="1:20" ht="14.25">
      <c r="A639" s="69"/>
      <c r="B639" s="69"/>
      <c r="C639" s="227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</row>
    <row r="640" spans="1:20" ht="14.25">
      <c r="A640" s="69"/>
      <c r="B640" s="69"/>
      <c r="C640" s="227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</row>
    <row r="641" spans="1:20" ht="14.25">
      <c r="A641" s="69"/>
      <c r="B641" s="69"/>
      <c r="C641" s="227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</row>
    <row r="642" spans="1:20" ht="14.25">
      <c r="A642" s="69"/>
      <c r="B642" s="69"/>
      <c r="C642" s="227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</row>
    <row r="643" spans="1:20" ht="14.25">
      <c r="A643" s="69"/>
      <c r="B643" s="69"/>
      <c r="C643" s="227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</row>
    <row r="644" spans="1:20" ht="14.25">
      <c r="A644" s="69"/>
      <c r="B644" s="69"/>
      <c r="C644" s="227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</row>
    <row r="645" spans="1:20" ht="14.25">
      <c r="A645" s="69"/>
      <c r="B645" s="69"/>
      <c r="C645" s="227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</row>
    <row r="646" spans="1:20" ht="14.25">
      <c r="A646" s="69"/>
      <c r="B646" s="69"/>
      <c r="C646" s="227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</row>
    <row r="647" spans="1:20" ht="14.25">
      <c r="A647" s="69"/>
      <c r="B647" s="69"/>
      <c r="C647" s="227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</row>
    <row r="648" spans="1:20" ht="14.25">
      <c r="A648" s="69"/>
      <c r="B648" s="69"/>
      <c r="C648" s="227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</row>
    <row r="649" spans="1:20" ht="14.25">
      <c r="A649" s="69"/>
      <c r="B649" s="69"/>
      <c r="C649" s="227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</row>
    <row r="650" spans="1:20" ht="14.25">
      <c r="A650" s="69"/>
      <c r="B650" s="69"/>
      <c r="C650" s="227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</row>
    <row r="651" spans="1:20" ht="14.25">
      <c r="A651" s="69"/>
      <c r="B651" s="69"/>
      <c r="C651" s="227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</row>
    <row r="652" spans="1:20" ht="14.25">
      <c r="A652" s="69"/>
      <c r="B652" s="69"/>
      <c r="C652" s="227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</row>
    <row r="653" spans="1:20" ht="14.25">
      <c r="A653" s="69"/>
      <c r="B653" s="69"/>
      <c r="C653" s="227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</row>
    <row r="654" spans="1:20" ht="14.25">
      <c r="A654" s="69"/>
      <c r="B654" s="69"/>
      <c r="C654" s="227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</row>
    <row r="655" spans="1:20" ht="14.25">
      <c r="A655" s="69"/>
      <c r="B655" s="69"/>
      <c r="C655" s="227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</row>
    <row r="656" spans="1:20" ht="14.25">
      <c r="A656" s="69"/>
      <c r="B656" s="69"/>
      <c r="C656" s="227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</row>
    <row r="657" spans="1:20" ht="14.25">
      <c r="A657" s="69"/>
      <c r="B657" s="69"/>
      <c r="C657" s="227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</row>
    <row r="658" spans="1:20" ht="14.25">
      <c r="A658" s="69"/>
      <c r="B658" s="69"/>
      <c r="C658" s="227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</row>
    <row r="659" spans="1:20" ht="14.25">
      <c r="A659" s="69"/>
      <c r="B659" s="69"/>
      <c r="C659" s="227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</row>
    <row r="660" spans="1:20" ht="14.25">
      <c r="A660" s="69"/>
      <c r="B660" s="69"/>
      <c r="C660" s="227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</row>
    <row r="661" spans="1:20" ht="14.25">
      <c r="A661" s="69"/>
      <c r="B661" s="69"/>
      <c r="C661" s="227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</row>
    <row r="662" spans="1:20" ht="14.25">
      <c r="A662" s="69"/>
      <c r="B662" s="69"/>
      <c r="C662" s="227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</row>
    <row r="663" spans="1:20" ht="14.25">
      <c r="A663" s="69"/>
      <c r="B663" s="69"/>
      <c r="C663" s="227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</row>
    <row r="664" spans="1:20" ht="14.25">
      <c r="A664" s="69"/>
      <c r="B664" s="69"/>
      <c r="C664" s="227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</row>
    <row r="665" spans="1:20" ht="14.25">
      <c r="A665" s="69"/>
      <c r="B665" s="69"/>
      <c r="C665" s="227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</row>
    <row r="666" spans="1:20" ht="14.25">
      <c r="A666" s="69"/>
      <c r="B666" s="69"/>
      <c r="C666" s="227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</row>
    <row r="667" spans="1:20" ht="14.25">
      <c r="A667" s="69"/>
      <c r="B667" s="69"/>
      <c r="C667" s="227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</row>
    <row r="668" spans="1:20" ht="14.25">
      <c r="A668" s="69"/>
      <c r="B668" s="69"/>
      <c r="C668" s="227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</row>
    <row r="669" spans="1:20" ht="14.25">
      <c r="A669" s="69"/>
      <c r="B669" s="69"/>
      <c r="C669" s="227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</row>
    <row r="670" spans="1:20" ht="14.25">
      <c r="A670" s="69"/>
      <c r="B670" s="69"/>
      <c r="C670" s="227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</row>
    <row r="671" spans="1:20" ht="14.25">
      <c r="A671" s="69"/>
      <c r="B671" s="69"/>
      <c r="C671" s="227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</row>
    <row r="672" spans="1:20" ht="14.25">
      <c r="A672" s="69"/>
      <c r="B672" s="69"/>
      <c r="C672" s="227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</row>
    <row r="673" spans="1:20" ht="14.25">
      <c r="A673" s="69"/>
      <c r="B673" s="69"/>
      <c r="C673" s="227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</row>
    <row r="674" spans="1:20" ht="14.25">
      <c r="A674" s="69"/>
      <c r="B674" s="69"/>
      <c r="C674" s="227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</row>
    <row r="675" spans="1:20" ht="14.25">
      <c r="A675" s="69"/>
      <c r="B675" s="69"/>
      <c r="C675" s="227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</row>
    <row r="676" spans="1:20" ht="14.25">
      <c r="A676" s="69"/>
      <c r="B676" s="69"/>
      <c r="C676" s="227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</row>
    <row r="677" spans="1:20" ht="14.25">
      <c r="A677" s="69"/>
      <c r="B677" s="69"/>
      <c r="C677" s="227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</row>
    <row r="678" spans="1:20" ht="14.25">
      <c r="A678" s="69"/>
      <c r="B678" s="69"/>
      <c r="C678" s="227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</row>
    <row r="679" spans="1:20" ht="14.25">
      <c r="A679" s="69"/>
      <c r="B679" s="69"/>
      <c r="C679" s="227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</row>
    <row r="680" spans="1:20" ht="14.25">
      <c r="A680" s="69"/>
      <c r="B680" s="69"/>
      <c r="C680" s="227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</row>
    <row r="681" spans="1:20" ht="14.25">
      <c r="A681" s="69"/>
      <c r="B681" s="69"/>
      <c r="C681" s="227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</row>
    <row r="682" spans="1:20" ht="14.25">
      <c r="A682" s="69"/>
      <c r="B682" s="69"/>
      <c r="C682" s="227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</row>
    <row r="683" spans="1:20" ht="14.25">
      <c r="A683" s="69"/>
      <c r="B683" s="69"/>
      <c r="C683" s="227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</row>
    <row r="684" spans="1:20" ht="14.25">
      <c r="A684" s="69"/>
      <c r="B684" s="69"/>
      <c r="C684" s="227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</row>
    <row r="685" spans="1:20" ht="14.25">
      <c r="A685" s="69"/>
      <c r="B685" s="69"/>
      <c r="C685" s="227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</row>
    <row r="686" spans="1:20" ht="14.25">
      <c r="A686" s="69"/>
      <c r="B686" s="69"/>
      <c r="C686" s="227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</row>
    <row r="687" spans="1:20" ht="14.25">
      <c r="A687" s="69"/>
      <c r="B687" s="69"/>
      <c r="C687" s="227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</row>
    <row r="688" spans="1:20" ht="14.25">
      <c r="A688" s="69"/>
      <c r="B688" s="69"/>
      <c r="C688" s="227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</row>
    <row r="689" spans="1:20" ht="14.25">
      <c r="A689" s="69"/>
      <c r="B689" s="69"/>
      <c r="C689" s="227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</row>
    <row r="690" spans="1:20" ht="14.25">
      <c r="A690" s="69"/>
      <c r="B690" s="69"/>
      <c r="C690" s="227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</row>
    <row r="691" spans="1:20" ht="14.25">
      <c r="A691" s="69"/>
      <c r="B691" s="69"/>
      <c r="C691" s="227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</row>
    <row r="692" spans="1:20" ht="14.25">
      <c r="A692" s="69"/>
      <c r="B692" s="69"/>
      <c r="C692" s="227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</row>
    <row r="693" spans="1:20" ht="14.25">
      <c r="A693" s="69"/>
      <c r="B693" s="69"/>
      <c r="C693" s="227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</row>
    <row r="694" spans="1:20" ht="14.25">
      <c r="A694" s="69"/>
      <c r="B694" s="69"/>
      <c r="C694" s="227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</row>
    <row r="695" spans="1:20" ht="14.25">
      <c r="A695" s="69"/>
      <c r="B695" s="69"/>
      <c r="C695" s="227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</row>
    <row r="696" spans="1:20" ht="14.25">
      <c r="A696" s="69"/>
      <c r="B696" s="69"/>
      <c r="C696" s="227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</row>
    <row r="697" spans="1:20" ht="14.25">
      <c r="A697" s="69"/>
      <c r="B697" s="69"/>
      <c r="C697" s="227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</row>
    <row r="698" spans="1:20" ht="14.25">
      <c r="A698" s="69"/>
      <c r="B698" s="69"/>
      <c r="C698" s="227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</row>
    <row r="699" spans="1:20" ht="14.25">
      <c r="A699" s="69"/>
      <c r="B699" s="69"/>
      <c r="C699" s="227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</row>
    <row r="700" spans="1:20" ht="14.25">
      <c r="A700" s="69"/>
      <c r="B700" s="69"/>
      <c r="C700" s="227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</row>
    <row r="701" spans="1:20" ht="14.25">
      <c r="A701" s="69"/>
      <c r="B701" s="69"/>
      <c r="C701" s="227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</row>
    <row r="702" spans="1:20" ht="14.25">
      <c r="A702" s="69"/>
      <c r="B702" s="69"/>
      <c r="C702" s="227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</row>
    <row r="703" spans="1:20" ht="14.25">
      <c r="A703" s="69"/>
      <c r="B703" s="69"/>
      <c r="C703" s="227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</row>
    <row r="704" spans="1:20" ht="14.25">
      <c r="A704" s="69"/>
      <c r="B704" s="69"/>
      <c r="C704" s="227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</row>
    <row r="705" spans="1:20" ht="14.25">
      <c r="A705" s="69"/>
      <c r="B705" s="69"/>
      <c r="C705" s="227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</row>
    <row r="706" spans="1:20" ht="14.25">
      <c r="A706" s="69"/>
      <c r="B706" s="69"/>
      <c r="C706" s="227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</row>
    <row r="707" spans="1:20" ht="14.25">
      <c r="A707" s="69"/>
      <c r="B707" s="69"/>
      <c r="C707" s="227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</row>
    <row r="708" spans="1:20" ht="14.25">
      <c r="A708" s="69"/>
      <c r="B708" s="69"/>
      <c r="C708" s="227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</row>
    <row r="709" spans="1:20" ht="14.25">
      <c r="A709" s="69"/>
      <c r="B709" s="69"/>
      <c r="C709" s="227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</row>
    <row r="710" spans="1:20" ht="14.25">
      <c r="A710" s="69"/>
      <c r="B710" s="69"/>
      <c r="C710" s="227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</row>
    <row r="711" spans="1:20" ht="14.25">
      <c r="A711" s="69"/>
      <c r="B711" s="69"/>
      <c r="C711" s="227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</row>
    <row r="712" spans="1:20" ht="14.25">
      <c r="A712" s="69"/>
      <c r="B712" s="69"/>
      <c r="C712" s="227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</row>
    <row r="713" spans="1:20" ht="14.25">
      <c r="A713" s="69"/>
      <c r="B713" s="69"/>
      <c r="C713" s="227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</row>
    <row r="714" spans="1:20" ht="14.25">
      <c r="A714" s="69"/>
      <c r="B714" s="69"/>
      <c r="C714" s="227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</row>
    <row r="715" spans="1:20" ht="14.25">
      <c r="A715" s="69"/>
      <c r="B715" s="69"/>
      <c r="C715" s="227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</row>
    <row r="716" spans="1:20" ht="14.25">
      <c r="A716" s="69"/>
      <c r="B716" s="69"/>
      <c r="C716" s="227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</row>
    <row r="717" spans="1:20" ht="14.25">
      <c r="A717" s="69"/>
      <c r="B717" s="69"/>
      <c r="C717" s="227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</row>
    <row r="718" spans="1:20" ht="14.25">
      <c r="A718" s="69"/>
      <c r="B718" s="69"/>
      <c r="C718" s="227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</row>
    <row r="719" spans="1:20" ht="14.25">
      <c r="A719" s="69"/>
      <c r="B719" s="69"/>
      <c r="C719" s="227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</row>
    <row r="720" spans="1:20" ht="14.25">
      <c r="A720" s="69"/>
      <c r="B720" s="69"/>
      <c r="C720" s="227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</row>
    <row r="721" spans="1:20" ht="14.25">
      <c r="A721" s="69"/>
      <c r="B721" s="69"/>
      <c r="C721" s="227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</row>
    <row r="722" spans="1:20" ht="14.25">
      <c r="A722" s="69"/>
      <c r="B722" s="69"/>
      <c r="C722" s="227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</row>
    <row r="723" spans="1:20" ht="14.25">
      <c r="A723" s="69"/>
      <c r="B723" s="69"/>
      <c r="C723" s="227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</row>
    <row r="724" spans="1:20" ht="14.25">
      <c r="A724" s="69"/>
      <c r="B724" s="69"/>
      <c r="C724" s="227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</row>
    <row r="725" spans="1:20" ht="14.25">
      <c r="A725" s="69"/>
      <c r="B725" s="69"/>
      <c r="C725" s="227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</row>
    <row r="726" spans="1:20" ht="14.25">
      <c r="A726" s="69"/>
      <c r="B726" s="69"/>
      <c r="C726" s="227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</row>
    <row r="727" spans="1:20" ht="14.25">
      <c r="A727" s="69"/>
      <c r="B727" s="69"/>
      <c r="C727" s="227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</row>
    <row r="728" spans="1:20" ht="14.25">
      <c r="A728" s="69"/>
      <c r="B728" s="69"/>
      <c r="C728" s="227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</row>
    <row r="729" spans="1:20" ht="14.25">
      <c r="A729" s="69"/>
      <c r="B729" s="69"/>
      <c r="C729" s="227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</row>
    <row r="730" spans="1:20" ht="14.25">
      <c r="A730" s="69"/>
      <c r="B730" s="69"/>
      <c r="C730" s="227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</row>
    <row r="731" spans="1:20" ht="14.25">
      <c r="A731" s="69"/>
      <c r="B731" s="69"/>
      <c r="C731" s="227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</row>
    <row r="732" spans="1:20" ht="14.25">
      <c r="A732" s="69"/>
      <c r="B732" s="69"/>
      <c r="C732" s="227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</row>
    <row r="733" spans="1:20" ht="14.25">
      <c r="A733" s="69"/>
      <c r="B733" s="69"/>
      <c r="C733" s="227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</row>
    <row r="734" spans="1:20" ht="14.25">
      <c r="A734" s="69"/>
      <c r="B734" s="69"/>
      <c r="C734" s="227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</row>
    <row r="735" spans="1:20" ht="14.25">
      <c r="A735" s="69"/>
      <c r="B735" s="69"/>
      <c r="C735" s="227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</row>
    <row r="736" spans="1:20" ht="14.25">
      <c r="A736" s="69"/>
      <c r="B736" s="69"/>
      <c r="C736" s="227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</row>
    <row r="737" spans="1:20" ht="14.25">
      <c r="A737" s="69"/>
      <c r="B737" s="69"/>
      <c r="C737" s="227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</row>
    <row r="738" spans="1:20" ht="14.25">
      <c r="A738" s="69"/>
      <c r="B738" s="69"/>
      <c r="C738" s="227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</row>
    <row r="739" spans="1:20" ht="14.25">
      <c r="A739" s="69"/>
      <c r="B739" s="69"/>
      <c r="C739" s="227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</row>
    <row r="740" spans="1:20" ht="14.25">
      <c r="A740" s="69"/>
      <c r="B740" s="69"/>
      <c r="C740" s="227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</row>
    <row r="741" spans="1:20" ht="14.25">
      <c r="A741" s="69"/>
      <c r="B741" s="69"/>
      <c r="C741" s="227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</row>
    <row r="742" spans="1:20" ht="14.25">
      <c r="A742" s="69"/>
      <c r="B742" s="69"/>
      <c r="C742" s="227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</row>
    <row r="743" spans="1:20" ht="14.25">
      <c r="A743" s="69"/>
      <c r="B743" s="69"/>
      <c r="C743" s="227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</row>
    <row r="744" spans="1:20" ht="14.25">
      <c r="A744" s="69"/>
      <c r="B744" s="69"/>
      <c r="C744" s="227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</row>
    <row r="745" spans="1:20" ht="14.25">
      <c r="A745" s="69"/>
      <c r="B745" s="69"/>
      <c r="C745" s="227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</row>
    <row r="746" spans="1:20" ht="14.25">
      <c r="A746" s="69"/>
      <c r="B746" s="69"/>
      <c r="C746" s="227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</row>
    <row r="747" spans="1:20" ht="14.25">
      <c r="A747" s="69"/>
      <c r="B747" s="69"/>
      <c r="C747" s="227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</row>
    <row r="748" spans="1:20" ht="14.25">
      <c r="A748" s="69"/>
      <c r="B748" s="69"/>
      <c r="C748" s="227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</row>
    <row r="749" spans="1:20" ht="14.25">
      <c r="A749" s="69"/>
      <c r="B749" s="69"/>
      <c r="C749" s="227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</row>
    <row r="750" spans="1:20" ht="14.25">
      <c r="A750" s="69"/>
      <c r="B750" s="69"/>
      <c r="C750" s="227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</row>
    <row r="751" spans="1:20" ht="14.25">
      <c r="A751" s="69"/>
      <c r="B751" s="69"/>
      <c r="C751" s="227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</row>
    <row r="752" spans="1:20" ht="14.25">
      <c r="A752" s="69"/>
      <c r="B752" s="69"/>
      <c r="C752" s="227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</row>
    <row r="753" spans="1:20" ht="14.25">
      <c r="A753" s="69"/>
      <c r="B753" s="69"/>
      <c r="C753" s="227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</row>
    <row r="754" spans="1:20" ht="14.25">
      <c r="A754" s="69"/>
      <c r="B754" s="69"/>
      <c r="C754" s="227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</row>
    <row r="755" spans="1:20" ht="14.25">
      <c r="A755" s="69"/>
      <c r="B755" s="69"/>
      <c r="C755" s="227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</row>
    <row r="756" spans="1:20" ht="14.25">
      <c r="A756" s="69"/>
      <c r="B756" s="69"/>
      <c r="C756" s="227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</row>
    <row r="757" spans="1:20" ht="14.25">
      <c r="A757" s="69"/>
      <c r="B757" s="69"/>
      <c r="C757" s="227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</row>
    <row r="758" spans="1:20" ht="14.25">
      <c r="A758" s="69"/>
      <c r="B758" s="69"/>
      <c r="C758" s="227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</row>
    <row r="759" spans="1:20" ht="14.25">
      <c r="A759" s="69"/>
      <c r="B759" s="69"/>
      <c r="C759" s="227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</row>
    <row r="760" spans="1:20" ht="14.25">
      <c r="A760" s="69"/>
      <c r="B760" s="69"/>
      <c r="C760" s="227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</row>
    <row r="761" spans="1:20" ht="14.25">
      <c r="A761" s="69"/>
      <c r="B761" s="69"/>
      <c r="C761" s="227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</row>
    <row r="762" spans="1:20" ht="14.25">
      <c r="A762" s="69"/>
      <c r="B762" s="69"/>
      <c r="C762" s="227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</row>
    <row r="763" spans="1:20" ht="14.25">
      <c r="A763" s="69"/>
      <c r="B763" s="69"/>
      <c r="C763" s="227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</row>
    <row r="764" spans="1:20" ht="14.25">
      <c r="A764" s="69"/>
      <c r="B764" s="69"/>
      <c r="C764" s="227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</row>
    <row r="765" spans="1:20" ht="14.25">
      <c r="A765" s="69"/>
      <c r="B765" s="69"/>
      <c r="C765" s="227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</row>
    <row r="766" spans="1:20" ht="14.25">
      <c r="A766" s="69"/>
      <c r="B766" s="69"/>
      <c r="C766" s="227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</row>
    <row r="767" spans="1:20" ht="14.25">
      <c r="A767" s="69"/>
      <c r="B767" s="69"/>
      <c r="C767" s="227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</row>
    <row r="768" spans="1:20" ht="14.25">
      <c r="A768" s="69"/>
      <c r="B768" s="69"/>
      <c r="C768" s="227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</row>
    <row r="769" spans="1:20" ht="14.25">
      <c r="A769" s="69"/>
      <c r="B769" s="69"/>
      <c r="C769" s="227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</row>
    <row r="770" spans="1:20" ht="14.25">
      <c r="A770" s="69"/>
      <c r="B770" s="69"/>
      <c r="C770" s="227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</row>
    <row r="771" spans="1:20" ht="14.25">
      <c r="A771" s="69"/>
      <c r="B771" s="69"/>
      <c r="C771" s="227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</row>
    <row r="772" spans="1:20" ht="14.25">
      <c r="A772" s="69"/>
      <c r="B772" s="69"/>
      <c r="C772" s="227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</row>
    <row r="773" spans="1:20" ht="14.25">
      <c r="A773" s="69"/>
      <c r="B773" s="69"/>
      <c r="C773" s="227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</row>
    <row r="774" spans="1:20" ht="14.25">
      <c r="A774" s="69"/>
      <c r="B774" s="69"/>
      <c r="C774" s="227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</row>
    <row r="775" spans="1:20" ht="14.25">
      <c r="A775" s="69"/>
      <c r="B775" s="69"/>
      <c r="C775" s="227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</row>
    <row r="776" spans="1:20" ht="14.25">
      <c r="A776" s="69"/>
      <c r="B776" s="69"/>
      <c r="C776" s="227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</row>
    <row r="777" spans="1:20" ht="14.25">
      <c r="A777" s="69"/>
      <c r="B777" s="69"/>
      <c r="C777" s="227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</row>
    <row r="778" spans="1:20" ht="14.25">
      <c r="A778" s="69"/>
      <c r="B778" s="69"/>
      <c r="C778" s="227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</row>
    <row r="779" spans="1:20" ht="14.25">
      <c r="A779" s="69"/>
      <c r="B779" s="69"/>
      <c r="C779" s="227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</row>
    <row r="780" spans="1:20" ht="14.25">
      <c r="A780" s="69"/>
      <c r="B780" s="69"/>
      <c r="C780" s="227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</row>
    <row r="781" spans="1:20" ht="14.25">
      <c r="A781" s="69"/>
      <c r="B781" s="69"/>
      <c r="C781" s="227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</row>
    <row r="782" spans="1:20" ht="14.25">
      <c r="A782" s="69"/>
      <c r="B782" s="69"/>
      <c r="C782" s="227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</row>
    <row r="783" spans="1:20" ht="14.25">
      <c r="A783" s="69"/>
      <c r="B783" s="69"/>
      <c r="C783" s="227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</row>
    <row r="784" spans="1:20" ht="14.25">
      <c r="A784" s="69"/>
      <c r="B784" s="69"/>
      <c r="C784" s="227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</row>
    <row r="785" spans="1:20" ht="14.25">
      <c r="A785" s="69"/>
      <c r="B785" s="69"/>
      <c r="C785" s="227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</row>
    <row r="786" spans="1:20" ht="14.25">
      <c r="A786" s="69"/>
      <c r="B786" s="69"/>
      <c r="C786" s="227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</row>
    <row r="787" spans="1:20" ht="14.25">
      <c r="A787" s="69"/>
      <c r="B787" s="69"/>
      <c r="C787" s="227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</row>
    <row r="788" spans="1:20" ht="14.25">
      <c r="A788" s="69"/>
      <c r="B788" s="69"/>
      <c r="C788" s="227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</row>
    <row r="789" spans="1:20" ht="14.25">
      <c r="A789" s="69"/>
      <c r="B789" s="69"/>
      <c r="C789" s="227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</row>
    <row r="790" spans="1:20" ht="14.25">
      <c r="A790" s="69"/>
      <c r="B790" s="69"/>
      <c r="C790" s="227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</row>
    <row r="791" spans="1:20" ht="14.25">
      <c r="A791" s="69"/>
      <c r="B791" s="69"/>
      <c r="C791" s="227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</row>
    <row r="792" spans="1:20" ht="14.25">
      <c r="A792" s="69"/>
      <c r="B792" s="69"/>
      <c r="C792" s="227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</row>
    <row r="793" spans="1:20" ht="14.25">
      <c r="A793" s="69"/>
      <c r="B793" s="69"/>
      <c r="C793" s="227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</row>
    <row r="794" spans="1:20" ht="14.25">
      <c r="A794" s="69"/>
      <c r="B794" s="69"/>
      <c r="C794" s="227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</row>
    <row r="795" spans="1:20" ht="14.25">
      <c r="A795" s="69"/>
      <c r="B795" s="69"/>
      <c r="C795" s="227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</row>
    <row r="796" spans="1:20" ht="14.25">
      <c r="A796" s="69"/>
      <c r="B796" s="69"/>
      <c r="C796" s="227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</row>
    <row r="797" spans="1:20" ht="14.25">
      <c r="A797" s="69"/>
      <c r="B797" s="69"/>
      <c r="C797" s="227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</row>
    <row r="798" spans="1:20" ht="14.25">
      <c r="A798" s="69"/>
      <c r="B798" s="69"/>
      <c r="C798" s="227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</row>
    <row r="799" spans="1:20" ht="14.25">
      <c r="A799" s="69"/>
      <c r="B799" s="69"/>
      <c r="C799" s="227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</row>
    <row r="800" spans="1:20" ht="14.25">
      <c r="A800" s="69"/>
      <c r="B800" s="69"/>
      <c r="C800" s="227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</row>
    <row r="801" spans="1:20" ht="14.25">
      <c r="A801" s="69"/>
      <c r="B801" s="69"/>
      <c r="C801" s="227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</row>
    <row r="802" spans="1:20" ht="14.25">
      <c r="A802" s="69"/>
      <c r="B802" s="69"/>
      <c r="C802" s="227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</row>
    <row r="803" spans="1:20" ht="14.25">
      <c r="A803" s="69"/>
      <c r="B803" s="69"/>
      <c r="C803" s="227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</row>
    <row r="804" spans="1:20" ht="14.25">
      <c r="A804" s="69"/>
      <c r="B804" s="69"/>
      <c r="C804" s="227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</row>
    <row r="805" spans="1:20" ht="14.25">
      <c r="A805" s="69"/>
      <c r="B805" s="69"/>
      <c r="C805" s="227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</row>
    <row r="806" spans="1:20" ht="14.25">
      <c r="A806" s="69"/>
      <c r="B806" s="69"/>
      <c r="C806" s="227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</row>
    <row r="807" spans="1:20" ht="14.25">
      <c r="A807" s="69"/>
      <c r="B807" s="69"/>
      <c r="C807" s="227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</row>
    <row r="808" spans="1:20" ht="14.25">
      <c r="A808" s="69"/>
      <c r="B808" s="69"/>
      <c r="C808" s="227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</row>
    <row r="809" spans="1:20" ht="14.25">
      <c r="A809" s="69"/>
      <c r="B809" s="69"/>
      <c r="C809" s="227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</row>
    <row r="810" spans="1:20" ht="14.25">
      <c r="A810" s="69"/>
      <c r="B810" s="69"/>
      <c r="C810" s="227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</row>
    <row r="811" spans="1:20" ht="14.25">
      <c r="A811" s="69"/>
      <c r="B811" s="69"/>
      <c r="C811" s="227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</row>
    <row r="812" spans="1:20" ht="14.25">
      <c r="A812" s="69"/>
      <c r="B812" s="69"/>
      <c r="C812" s="227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</row>
    <row r="813" spans="1:20" ht="14.25">
      <c r="A813" s="69"/>
      <c r="B813" s="69"/>
      <c r="C813" s="227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</row>
    <row r="814" spans="1:20" ht="14.25">
      <c r="A814" s="69"/>
      <c r="B814" s="69"/>
      <c r="C814" s="227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</row>
    <row r="815" spans="1:20" ht="14.25">
      <c r="A815" s="69"/>
      <c r="B815" s="69"/>
      <c r="C815" s="227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</row>
    <row r="816" spans="1:20" ht="14.25">
      <c r="A816" s="69"/>
      <c r="B816" s="69"/>
      <c r="C816" s="227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</row>
    <row r="817" spans="1:20" ht="14.25">
      <c r="A817" s="69"/>
      <c r="B817" s="69"/>
      <c r="C817" s="227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</row>
    <row r="818" spans="1:20" ht="14.25">
      <c r="A818" s="69"/>
      <c r="B818" s="69"/>
      <c r="C818" s="227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</row>
    <row r="819" spans="1:20" ht="14.25">
      <c r="A819" s="69"/>
      <c r="B819" s="69"/>
      <c r="C819" s="227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</row>
    <row r="820" spans="1:20" ht="14.25">
      <c r="A820" s="69"/>
      <c r="B820" s="69"/>
      <c r="C820" s="227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</row>
    <row r="821" spans="1:20" ht="14.25">
      <c r="A821" s="69"/>
      <c r="B821" s="69"/>
      <c r="C821" s="227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</row>
    <row r="822" spans="1:20" ht="14.25">
      <c r="A822" s="69"/>
      <c r="B822" s="69"/>
      <c r="C822" s="227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</row>
    <row r="823" spans="1:20" ht="14.25">
      <c r="A823" s="69"/>
      <c r="B823" s="69"/>
      <c r="C823" s="227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</row>
    <row r="824" spans="1:20" ht="14.25">
      <c r="A824" s="69"/>
      <c r="B824" s="69"/>
      <c r="C824" s="227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</row>
    <row r="825" spans="1:20" ht="14.25">
      <c r="A825" s="69"/>
      <c r="B825" s="69"/>
      <c r="C825" s="227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</row>
    <row r="826" spans="1:20" ht="14.25">
      <c r="A826" s="69"/>
      <c r="B826" s="69"/>
      <c r="C826" s="227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</row>
    <row r="827" spans="1:20" ht="14.25">
      <c r="A827" s="69"/>
      <c r="B827" s="69"/>
      <c r="C827" s="227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</row>
    <row r="828" spans="1:20" ht="14.25">
      <c r="A828" s="69"/>
      <c r="B828" s="69"/>
      <c r="C828" s="227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</row>
    <row r="829" spans="1:20" ht="14.25">
      <c r="A829" s="69"/>
      <c r="B829" s="69"/>
      <c r="C829" s="227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</row>
    <row r="830" spans="1:20" ht="14.25">
      <c r="A830" s="69"/>
      <c r="B830" s="69"/>
      <c r="C830" s="227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</row>
    <row r="831" spans="1:20" ht="14.25">
      <c r="A831" s="69"/>
      <c r="B831" s="69"/>
      <c r="C831" s="227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</row>
    <row r="832" spans="1:20" ht="14.25">
      <c r="A832" s="69"/>
      <c r="B832" s="69"/>
      <c r="C832" s="227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</row>
    <row r="833" spans="1:20" ht="14.25">
      <c r="A833" s="69"/>
      <c r="B833" s="69"/>
      <c r="C833" s="227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</row>
    <row r="834" spans="1:20" ht="14.25">
      <c r="A834" s="69"/>
      <c r="B834" s="69"/>
      <c r="C834" s="227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</row>
    <row r="835" spans="1:20" ht="14.25">
      <c r="A835" s="69"/>
      <c r="B835" s="69"/>
      <c r="C835" s="227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</row>
    <row r="836" spans="1:20" ht="14.25">
      <c r="A836" s="69"/>
      <c r="B836" s="69"/>
      <c r="C836" s="227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</row>
    <row r="837" spans="1:20" ht="14.25">
      <c r="A837" s="69"/>
      <c r="B837" s="69"/>
      <c r="C837" s="227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</row>
    <row r="838" spans="1:20" ht="14.25">
      <c r="A838" s="69"/>
      <c r="B838" s="69"/>
      <c r="C838" s="227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</row>
    <row r="839" spans="1:20" ht="14.25">
      <c r="A839" s="69"/>
      <c r="B839" s="69"/>
      <c r="C839" s="227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</row>
    <row r="840" spans="1:20" ht="14.25">
      <c r="A840" s="69"/>
      <c r="B840" s="69"/>
      <c r="C840" s="227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</row>
    <row r="841" spans="1:20" ht="14.25">
      <c r="A841" s="69"/>
      <c r="B841" s="69"/>
      <c r="C841" s="227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</row>
    <row r="842" spans="1:20" ht="14.25">
      <c r="A842" s="69"/>
      <c r="B842" s="69"/>
      <c r="C842" s="227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</row>
    <row r="843" spans="1:20" ht="14.25">
      <c r="A843" s="69"/>
      <c r="B843" s="69"/>
      <c r="C843" s="227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</row>
    <row r="844" spans="1:20" ht="14.25">
      <c r="A844" s="69"/>
      <c r="B844" s="69"/>
      <c r="C844" s="227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</row>
    <row r="845" spans="1:20" ht="14.25">
      <c r="A845" s="69"/>
      <c r="B845" s="69"/>
      <c r="C845" s="227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</row>
    <row r="846" spans="1:20" ht="14.25">
      <c r="A846" s="69"/>
      <c r="B846" s="69"/>
      <c r="C846" s="227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</row>
    <row r="847" spans="1:20" ht="14.25">
      <c r="A847" s="69"/>
      <c r="B847" s="69"/>
      <c r="C847" s="227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</row>
    <row r="848" spans="1:20" ht="14.25">
      <c r="A848" s="69"/>
      <c r="B848" s="69"/>
      <c r="C848" s="227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</row>
    <row r="849" spans="1:20" ht="14.25">
      <c r="A849" s="69"/>
      <c r="B849" s="69"/>
      <c r="C849" s="227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</row>
    <row r="850" spans="1:20" ht="14.25">
      <c r="A850" s="69"/>
      <c r="B850" s="69"/>
      <c r="C850" s="227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</row>
    <row r="851" spans="1:20" ht="14.25">
      <c r="A851" s="69"/>
      <c r="B851" s="69"/>
      <c r="C851" s="227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</row>
    <row r="852" spans="1:20" ht="14.25">
      <c r="A852" s="69"/>
      <c r="B852" s="69"/>
      <c r="C852" s="227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</row>
    <row r="853" spans="1:20" ht="14.25">
      <c r="A853" s="69"/>
      <c r="B853" s="69"/>
      <c r="C853" s="227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</row>
    <row r="854" spans="1:20" ht="14.25">
      <c r="A854" s="69"/>
      <c r="B854" s="69"/>
      <c r="C854" s="227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</row>
    <row r="855" spans="1:20" ht="14.25">
      <c r="A855" s="69"/>
      <c r="B855" s="69"/>
      <c r="C855" s="227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</row>
    <row r="856" spans="1:20" ht="14.25">
      <c r="A856" s="69"/>
      <c r="B856" s="69"/>
      <c r="C856" s="227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</row>
    <row r="857" spans="1:20" ht="14.25">
      <c r="A857" s="69"/>
      <c r="B857" s="69"/>
      <c r="C857" s="227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</row>
    <row r="858" spans="1:20" ht="14.25">
      <c r="A858" s="69"/>
      <c r="B858" s="69"/>
      <c r="C858" s="227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</row>
    <row r="859" spans="1:20" ht="14.25">
      <c r="A859" s="69"/>
      <c r="B859" s="69"/>
      <c r="C859" s="227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</row>
    <row r="860" spans="1:20" ht="14.25">
      <c r="A860" s="69"/>
      <c r="B860" s="69"/>
      <c r="C860" s="227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</row>
    <row r="861" spans="1:20" ht="14.25">
      <c r="A861" s="69"/>
      <c r="B861" s="69"/>
      <c r="C861" s="227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</row>
    <row r="862" spans="1:20" ht="14.25">
      <c r="A862" s="69"/>
      <c r="B862" s="69"/>
      <c r="C862" s="227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</row>
    <row r="863" spans="1:20" ht="14.25">
      <c r="A863" s="69"/>
      <c r="B863" s="69"/>
      <c r="C863" s="227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</row>
    <row r="864" spans="1:20" ht="14.25">
      <c r="A864" s="69"/>
      <c r="B864" s="69"/>
      <c r="C864" s="227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</row>
    <row r="865" spans="1:20" ht="14.25">
      <c r="A865" s="69"/>
      <c r="B865" s="69"/>
      <c r="C865" s="227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</row>
    <row r="866" spans="1:20" ht="14.25">
      <c r="A866" s="69"/>
      <c r="B866" s="69"/>
      <c r="C866" s="227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</row>
    <row r="867" spans="1:20" ht="14.25">
      <c r="A867" s="69"/>
      <c r="B867" s="69"/>
      <c r="C867" s="227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</row>
    <row r="868" spans="1:20" ht="14.25">
      <c r="A868" s="69"/>
      <c r="B868" s="69"/>
      <c r="C868" s="227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</row>
    <row r="869" spans="1:20" ht="14.25">
      <c r="A869" s="69"/>
      <c r="B869" s="69"/>
      <c r="C869" s="227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</row>
    <row r="870" spans="1:20" ht="14.25">
      <c r="A870" s="69"/>
      <c r="B870" s="69"/>
      <c r="C870" s="227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</row>
    <row r="871" spans="1:20" ht="14.25">
      <c r="A871" s="69"/>
      <c r="B871" s="69"/>
      <c r="C871" s="227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</row>
    <row r="872" spans="1:20" ht="14.25">
      <c r="A872" s="69"/>
      <c r="B872" s="69"/>
      <c r="C872" s="227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</row>
    <row r="873" spans="1:20" ht="14.25">
      <c r="A873" s="69"/>
      <c r="B873" s="69"/>
      <c r="C873" s="227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</row>
    <row r="874" spans="1:20" ht="14.25">
      <c r="A874" s="69"/>
      <c r="B874" s="69"/>
      <c r="C874" s="227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</row>
    <row r="875" spans="1:20" ht="14.25">
      <c r="A875" s="69"/>
      <c r="B875" s="69"/>
      <c r="C875" s="227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</row>
    <row r="876" spans="1:20" ht="14.25">
      <c r="A876" s="69"/>
      <c r="B876" s="69"/>
      <c r="C876" s="227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</row>
    <row r="877" spans="1:20" ht="14.25">
      <c r="A877" s="69"/>
      <c r="B877" s="69"/>
      <c r="C877" s="227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</row>
    <row r="878" spans="1:20" ht="14.25">
      <c r="A878" s="69"/>
      <c r="B878" s="69"/>
      <c r="C878" s="227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</row>
    <row r="879" spans="1:20" ht="14.25">
      <c r="A879" s="69"/>
      <c r="B879" s="69"/>
      <c r="C879" s="227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</row>
    <row r="880" spans="1:20" ht="14.25">
      <c r="A880" s="69"/>
      <c r="B880" s="69"/>
      <c r="C880" s="227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</row>
    <row r="881" spans="1:20" ht="14.25">
      <c r="A881" s="69"/>
      <c r="B881" s="69"/>
      <c r="C881" s="227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</row>
    <row r="882" spans="1:20" ht="14.25">
      <c r="A882" s="69"/>
      <c r="B882" s="69"/>
      <c r="C882" s="227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</row>
    <row r="883" spans="1:20" ht="14.25">
      <c r="A883" s="69"/>
      <c r="B883" s="69"/>
      <c r="C883" s="227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</row>
    <row r="884" spans="1:20" ht="14.25">
      <c r="A884" s="69"/>
      <c r="B884" s="69"/>
      <c r="C884" s="227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</row>
    <row r="885" spans="1:20" ht="14.25">
      <c r="A885" s="69"/>
      <c r="B885" s="69"/>
      <c r="C885" s="227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</row>
    <row r="886" spans="1:20" ht="14.25">
      <c r="A886" s="69"/>
      <c r="B886" s="69"/>
      <c r="C886" s="227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</row>
    <row r="887" spans="1:20" ht="14.25">
      <c r="A887" s="69"/>
      <c r="B887" s="69"/>
      <c r="C887" s="227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</row>
    <row r="888" spans="1:20" ht="14.25">
      <c r="A888" s="69"/>
      <c r="B888" s="69"/>
      <c r="C888" s="227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</row>
    <row r="889" spans="1:20" ht="14.25">
      <c r="A889" s="69"/>
      <c r="B889" s="69"/>
      <c r="C889" s="227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</row>
    <row r="890" spans="1:20" ht="14.25">
      <c r="A890" s="69"/>
      <c r="B890" s="69"/>
      <c r="C890" s="227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</row>
    <row r="891" spans="1:20" ht="14.25">
      <c r="A891" s="69"/>
      <c r="B891" s="69"/>
      <c r="C891" s="227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</row>
    <row r="892" spans="1:20" ht="14.25">
      <c r="A892" s="69"/>
      <c r="B892" s="69"/>
      <c r="C892" s="227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</row>
    <row r="893" spans="1:20" ht="14.25">
      <c r="A893" s="69"/>
      <c r="B893" s="69"/>
      <c r="C893" s="227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</row>
    <row r="894" spans="1:20" ht="14.25">
      <c r="A894" s="69"/>
      <c r="B894" s="69"/>
      <c r="C894" s="227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</row>
    <row r="895" spans="1:20" ht="14.25">
      <c r="A895" s="69"/>
      <c r="B895" s="69"/>
      <c r="C895" s="227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</row>
    <row r="896" spans="1:20" ht="14.25">
      <c r="A896" s="69"/>
      <c r="B896" s="69"/>
      <c r="C896" s="227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</row>
    <row r="897" spans="1:20" ht="14.25">
      <c r="A897" s="69"/>
      <c r="B897" s="69"/>
      <c r="C897" s="227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</row>
    <row r="898" spans="1:20" ht="14.25">
      <c r="A898" s="69"/>
      <c r="B898" s="69"/>
      <c r="C898" s="227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</row>
    <row r="899" spans="1:20" ht="14.25">
      <c r="A899" s="69"/>
      <c r="B899" s="69"/>
      <c r="C899" s="227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</row>
    <row r="900" spans="1:20" ht="14.25">
      <c r="A900" s="69"/>
      <c r="B900" s="69"/>
      <c r="C900" s="227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</row>
    <row r="901" spans="1:20" ht="14.25">
      <c r="A901" s="69"/>
      <c r="B901" s="69"/>
      <c r="C901" s="227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</row>
    <row r="902" spans="1:20" ht="14.25">
      <c r="A902" s="69"/>
      <c r="B902" s="69"/>
      <c r="C902" s="227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</row>
    <row r="903" spans="1:20" ht="14.25">
      <c r="A903" s="69"/>
      <c r="B903" s="69"/>
      <c r="C903" s="227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</row>
    <row r="904" spans="1:20" ht="14.25">
      <c r="A904" s="69"/>
      <c r="B904" s="69"/>
      <c r="C904" s="227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</row>
    <row r="905" spans="1:20" ht="14.25">
      <c r="A905" s="69"/>
      <c r="B905" s="69"/>
      <c r="C905" s="227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</row>
    <row r="906" spans="1:20" ht="14.25">
      <c r="A906" s="69"/>
      <c r="B906" s="69"/>
      <c r="C906" s="227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</row>
    <row r="907" spans="1:20" ht="14.25">
      <c r="A907" s="69"/>
      <c r="B907" s="69"/>
      <c r="C907" s="227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</row>
    <row r="908" spans="1:20" ht="14.25">
      <c r="A908" s="69"/>
      <c r="B908" s="69"/>
      <c r="C908" s="227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</row>
    <row r="909" spans="1:20" ht="14.25">
      <c r="A909" s="69"/>
      <c r="B909" s="69"/>
      <c r="C909" s="227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</row>
    <row r="910" spans="1:20" ht="14.25">
      <c r="A910" s="69"/>
      <c r="B910" s="69"/>
      <c r="C910" s="227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</row>
    <row r="911" spans="1:20" ht="14.25">
      <c r="A911" s="69"/>
      <c r="B911" s="69"/>
      <c r="C911" s="227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</row>
    <row r="912" spans="1:20" ht="14.25">
      <c r="A912" s="69"/>
      <c r="B912" s="69"/>
      <c r="C912" s="227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</row>
    <row r="913" spans="1:20" ht="14.25">
      <c r="A913" s="69"/>
      <c r="B913" s="69"/>
      <c r="C913" s="227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</row>
    <row r="914" spans="1:20" ht="14.25">
      <c r="A914" s="69"/>
      <c r="B914" s="69"/>
      <c r="C914" s="227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</row>
    <row r="915" spans="1:20" ht="14.25">
      <c r="A915" s="69"/>
      <c r="B915" s="69"/>
      <c r="C915" s="227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</row>
    <row r="916" spans="1:20" ht="14.25">
      <c r="A916" s="69"/>
      <c r="B916" s="69"/>
      <c r="C916" s="227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</row>
    <row r="917" spans="1:20" ht="14.25">
      <c r="A917" s="69"/>
      <c r="B917" s="69"/>
      <c r="C917" s="227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</row>
    <row r="918" spans="1:20" ht="14.25">
      <c r="A918" s="69"/>
      <c r="B918" s="69"/>
      <c r="C918" s="227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</row>
    <row r="919" spans="1:20" ht="14.25">
      <c r="A919" s="69"/>
      <c r="B919" s="69"/>
      <c r="C919" s="227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</row>
    <row r="920" spans="1:20" ht="14.25">
      <c r="A920" s="69"/>
      <c r="B920" s="69"/>
      <c r="C920" s="227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</row>
    <row r="921" spans="1:20" ht="14.25">
      <c r="A921" s="69"/>
      <c r="B921" s="69"/>
      <c r="C921" s="227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</row>
    <row r="922" spans="1:20" ht="14.25">
      <c r="A922" s="69"/>
      <c r="B922" s="69"/>
      <c r="C922" s="227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</row>
    <row r="923" spans="1:20" ht="14.25">
      <c r="A923" s="69"/>
      <c r="B923" s="69"/>
      <c r="C923" s="227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</row>
    <row r="924" spans="1:20" ht="14.25">
      <c r="A924" s="69"/>
      <c r="B924" s="69"/>
      <c r="C924" s="227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</row>
    <row r="925" spans="1:20" ht="14.25">
      <c r="A925" s="69"/>
      <c r="B925" s="69"/>
      <c r="C925" s="227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</row>
    <row r="926" spans="1:20" ht="14.25">
      <c r="A926" s="69"/>
      <c r="B926" s="69"/>
      <c r="C926" s="227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</row>
    <row r="927" spans="1:20" ht="14.25">
      <c r="A927" s="69"/>
      <c r="B927" s="69"/>
      <c r="C927" s="227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</row>
    <row r="928" spans="1:20" ht="14.25">
      <c r="A928" s="69"/>
      <c r="B928" s="69"/>
      <c r="C928" s="227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</row>
    <row r="929" spans="1:20" ht="14.25">
      <c r="A929" s="69"/>
      <c r="B929" s="69"/>
      <c r="C929" s="227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</row>
    <row r="930" spans="1:20" ht="14.25">
      <c r="A930" s="69"/>
      <c r="B930" s="69"/>
      <c r="C930" s="227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</row>
    <row r="931" spans="1:20" ht="14.25">
      <c r="A931" s="69"/>
      <c r="B931" s="69"/>
      <c r="C931" s="227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</row>
    <row r="932" spans="1:20" ht="14.25">
      <c r="A932" s="69"/>
      <c r="B932" s="69"/>
      <c r="C932" s="227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</row>
    <row r="933" spans="1:20" ht="14.25">
      <c r="A933" s="69"/>
      <c r="B933" s="69"/>
      <c r="C933" s="227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</row>
    <row r="934" spans="1:20" ht="14.25">
      <c r="A934" s="69"/>
      <c r="B934" s="69"/>
      <c r="C934" s="227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</row>
    <row r="935" spans="1:20" ht="14.25">
      <c r="A935" s="69"/>
      <c r="B935" s="69"/>
      <c r="C935" s="227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</row>
    <row r="936" spans="1:20" ht="14.25">
      <c r="A936" s="69"/>
      <c r="B936" s="69"/>
      <c r="C936" s="227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</row>
    <row r="937" spans="1:20" ht="14.25">
      <c r="A937" s="69"/>
      <c r="B937" s="69"/>
      <c r="C937" s="227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</row>
    <row r="938" spans="1:20" ht="14.25">
      <c r="A938" s="69"/>
      <c r="B938" s="69"/>
      <c r="C938" s="227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</row>
    <row r="939" spans="1:20" ht="14.25">
      <c r="A939" s="69"/>
      <c r="B939" s="69"/>
      <c r="C939" s="227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</row>
    <row r="940" spans="1:20" ht="14.25">
      <c r="A940" s="69"/>
      <c r="B940" s="69"/>
      <c r="C940" s="227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</row>
    <row r="941" spans="1:20" ht="14.25">
      <c r="A941" s="69"/>
      <c r="B941" s="69"/>
      <c r="C941" s="227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</row>
    <row r="942" spans="1:20" ht="14.25">
      <c r="A942" s="69"/>
      <c r="B942" s="69"/>
      <c r="C942" s="227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</row>
    <row r="943" spans="1:20" ht="14.25">
      <c r="A943" s="69"/>
      <c r="B943" s="69"/>
      <c r="C943" s="227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</row>
    <row r="944" spans="1:20" ht="14.25">
      <c r="A944" s="69"/>
      <c r="B944" s="69"/>
      <c r="C944" s="227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</row>
    <row r="945" spans="1:20" ht="14.25">
      <c r="A945" s="69"/>
      <c r="B945" s="69"/>
      <c r="C945" s="227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</row>
    <row r="946" spans="1:20" ht="14.25">
      <c r="A946" s="69"/>
      <c r="B946" s="69"/>
      <c r="C946" s="227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</row>
    <row r="947" spans="1:20" ht="14.25">
      <c r="A947" s="69"/>
      <c r="B947" s="69"/>
      <c r="C947" s="227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</row>
    <row r="948" spans="1:20" ht="14.25">
      <c r="A948" s="69"/>
      <c r="B948" s="69"/>
      <c r="C948" s="227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</row>
    <row r="949" spans="1:20" ht="14.25">
      <c r="A949" s="69"/>
      <c r="B949" s="69"/>
      <c r="C949" s="227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</row>
    <row r="950" spans="1:20" ht="14.25">
      <c r="A950" s="69"/>
      <c r="B950" s="69"/>
      <c r="C950" s="227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</row>
    <row r="951" spans="1:20" ht="14.25">
      <c r="A951" s="69"/>
      <c r="B951" s="69"/>
      <c r="C951" s="227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</row>
    <row r="952" spans="1:20" ht="14.25">
      <c r="A952" s="69"/>
      <c r="B952" s="69"/>
      <c r="C952" s="227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</row>
    <row r="953" spans="1:20" ht="14.25">
      <c r="A953" s="69"/>
      <c r="B953" s="69"/>
      <c r="C953" s="227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</row>
    <row r="954" spans="1:20" ht="14.25">
      <c r="A954" s="69"/>
      <c r="B954" s="69"/>
      <c r="C954" s="227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</row>
    <row r="955" spans="1:20" ht="14.25">
      <c r="A955" s="69"/>
      <c r="B955" s="69"/>
      <c r="C955" s="227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</row>
    <row r="956" spans="1:20" ht="14.25">
      <c r="A956" s="69"/>
      <c r="B956" s="69"/>
      <c r="C956" s="227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</row>
    <row r="957" spans="1:20" ht="14.25">
      <c r="A957" s="69"/>
      <c r="B957" s="69"/>
      <c r="C957" s="227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</row>
    <row r="958" spans="1:20" ht="14.25">
      <c r="A958" s="69"/>
      <c r="B958" s="69"/>
      <c r="C958" s="227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</row>
    <row r="959" spans="1:20" ht="14.25">
      <c r="A959" s="69"/>
      <c r="B959" s="69"/>
      <c r="C959" s="227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</row>
    <row r="960" spans="1:20" ht="14.25">
      <c r="A960" s="69"/>
      <c r="B960" s="69"/>
      <c r="C960" s="227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</row>
    <row r="961" spans="1:20" ht="14.25">
      <c r="A961" s="69"/>
      <c r="B961" s="69"/>
      <c r="C961" s="227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</row>
    <row r="962" spans="1:20" ht="14.25">
      <c r="A962" s="69"/>
      <c r="B962" s="69"/>
      <c r="C962" s="227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</row>
    <row r="963" spans="1:20" ht="14.25">
      <c r="A963" s="69"/>
      <c r="B963" s="69"/>
      <c r="C963" s="227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</row>
    <row r="964" spans="1:20" ht="14.25">
      <c r="A964" s="69"/>
      <c r="B964" s="69"/>
      <c r="C964" s="227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</row>
    <row r="965" spans="1:20" ht="14.25">
      <c r="A965" s="69"/>
      <c r="B965" s="69"/>
      <c r="C965" s="227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</row>
    <row r="966" spans="1:20" ht="14.25">
      <c r="A966" s="69"/>
      <c r="B966" s="69"/>
      <c r="C966" s="227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</row>
    <row r="967" spans="1:20" ht="14.25">
      <c r="A967" s="69"/>
      <c r="B967" s="69"/>
      <c r="C967" s="227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</row>
    <row r="968" spans="1:20" ht="14.25">
      <c r="A968" s="69"/>
      <c r="B968" s="69"/>
      <c r="C968" s="227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</row>
    <row r="969" spans="1:20" ht="14.25">
      <c r="A969" s="69"/>
      <c r="B969" s="69"/>
      <c r="C969" s="227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</row>
    <row r="970" spans="1:20" ht="14.25">
      <c r="A970" s="69"/>
      <c r="B970" s="69"/>
      <c r="C970" s="227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</row>
    <row r="971" spans="1:20" ht="14.25">
      <c r="A971" s="69"/>
      <c r="B971" s="69"/>
      <c r="C971" s="227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</row>
    <row r="972" spans="1:20" ht="14.25">
      <c r="A972" s="69"/>
      <c r="B972" s="69"/>
      <c r="C972" s="227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</row>
    <row r="973" spans="1:20" ht="14.25">
      <c r="A973" s="69"/>
      <c r="B973" s="69"/>
      <c r="C973" s="227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</row>
    <row r="974" spans="1:20" ht="14.25">
      <c r="A974" s="69"/>
      <c r="B974" s="69"/>
      <c r="C974" s="227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</row>
    <row r="975" spans="1:20" ht="14.25">
      <c r="A975" s="69"/>
      <c r="B975" s="69"/>
      <c r="C975" s="227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</row>
    <row r="976" spans="1:20" ht="14.25">
      <c r="A976" s="69"/>
      <c r="B976" s="69"/>
      <c r="C976" s="227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</row>
    <row r="977" spans="1:20" ht="14.25">
      <c r="A977" s="69"/>
      <c r="B977" s="69"/>
      <c r="C977" s="227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</row>
    <row r="978" spans="1:20" ht="14.25">
      <c r="A978" s="69"/>
      <c r="B978" s="69"/>
      <c r="C978" s="227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</row>
    <row r="979" spans="1:20" ht="14.25">
      <c r="A979" s="69"/>
      <c r="B979" s="69"/>
      <c r="C979" s="227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</row>
    <row r="980" spans="1:20" ht="14.25">
      <c r="C980" s="161"/>
      <c r="Q980" s="69"/>
      <c r="R980" s="69"/>
      <c r="S980" s="69"/>
      <c r="T980" s="69"/>
    </row>
    <row r="981" spans="1:20" ht="14.25">
      <c r="C981" s="161"/>
      <c r="Q981" s="69"/>
      <c r="R981" s="69"/>
      <c r="S981" s="69"/>
      <c r="T981" s="69"/>
    </row>
    <row r="982" spans="1:20" ht="14.25">
      <c r="C982" s="161"/>
      <c r="Q982" s="69"/>
      <c r="R982" s="69"/>
      <c r="S982" s="69"/>
      <c r="T982" s="69"/>
    </row>
    <row r="983" spans="1:20" ht="14.25">
      <c r="C983" s="161"/>
      <c r="Q983" s="69"/>
      <c r="R983" s="69"/>
      <c r="S983" s="69"/>
      <c r="T983" s="69"/>
    </row>
    <row r="984" spans="1:20" ht="12.75">
      <c r="C984" s="161"/>
    </row>
    <row r="985" spans="1:20" ht="12.75">
      <c r="C985" s="161"/>
    </row>
    <row r="986" spans="1:20" ht="12.75">
      <c r="C986" s="161"/>
    </row>
  </sheetData>
  <autoFilter ref="R1:R1004" xr:uid="{00000000-0009-0000-0000-00000A000000}"/>
  <mergeCells count="15">
    <mergeCell ref="N3:N4"/>
    <mergeCell ref="P3:P4"/>
    <mergeCell ref="R3:R4"/>
    <mergeCell ref="S3:S4"/>
    <mergeCell ref="B1:E1"/>
    <mergeCell ref="B2:C2"/>
    <mergeCell ref="G3:H3"/>
    <mergeCell ref="J3:K3"/>
    <mergeCell ref="L3:M3"/>
    <mergeCell ref="B3:B4"/>
    <mergeCell ref="C3:C4"/>
    <mergeCell ref="D3:D4"/>
    <mergeCell ref="E3:E4"/>
    <mergeCell ref="F3:F4"/>
    <mergeCell ref="I3:I4"/>
  </mergeCells>
  <dataValidations count="2">
    <dataValidation type="list" allowBlank="1" showErrorMessage="1" sqref="Q5:Q70" xr:uid="{00000000-0002-0000-0A00-000000000000}">
      <formula1>"whats app,email,LGP,email+Whats app"</formula1>
    </dataValidation>
    <dataValidation type="list" allowBlank="1" showErrorMessage="1" sqref="R5:R70" xr:uid="{00000000-0002-0000-0A00-000001000000}">
      <formula1>"PAID,Pending,partly paid"</formula1>
    </dataValidation>
  </dataValidations>
  <hyperlinks>
    <hyperlink ref="F9" r:id="rId1" xr:uid="{00000000-0004-0000-0A00-000000000000}"/>
    <hyperlink ref="F26" r:id="rId2" xr:uid="{00000000-0004-0000-0A00-000001000000}"/>
  </hyperlinks>
  <printOptions horizontalCentered="1" gridLines="1"/>
  <pageMargins left="0.7" right="0.7" top="0.75" bottom="0.75" header="0" footer="0"/>
  <pageSetup paperSize="9" scale="2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fitToPage="1"/>
  </sheetPr>
  <dimension ref="A1:AB1011"/>
  <sheetViews>
    <sheetView topLeftCell="A52" zoomScale="50" zoomScaleNormal="50" workbookViewId="0">
      <pane xSplit="6" topLeftCell="G1" activePane="topRight" state="frozen"/>
      <selection pane="topRight" activeCell="A81" sqref="A81:XFD81"/>
    </sheetView>
  </sheetViews>
  <sheetFormatPr defaultColWidth="12.5703125" defaultRowHeight="15.75" customHeight="1"/>
  <cols>
    <col min="1" max="1" width="5.7109375" customWidth="1"/>
    <col min="2" max="3" width="10" customWidth="1"/>
    <col min="5" max="5" width="12.5703125" hidden="1"/>
    <col min="6" max="6" width="33.5703125" customWidth="1"/>
    <col min="7" max="7" width="49.5703125" customWidth="1"/>
    <col min="8" max="9" width="29.5703125" customWidth="1"/>
    <col min="10" max="10" width="10.28515625" customWidth="1"/>
    <col min="12" max="12" width="17" customWidth="1"/>
    <col min="13" max="13" width="12.5703125" customWidth="1"/>
    <col min="14" max="14" width="15.85546875" customWidth="1"/>
    <col min="15" max="15" width="16.140625" customWidth="1"/>
    <col min="17" max="17" width="16.42578125" customWidth="1"/>
    <col min="18" max="18" width="29.85546875" customWidth="1"/>
    <col min="19" max="19" width="23" customWidth="1"/>
    <col min="20" max="20" width="52" customWidth="1"/>
    <col min="21" max="21" width="41.140625" customWidth="1"/>
  </cols>
  <sheetData>
    <row r="1" spans="1:28" ht="45.75">
      <c r="A1" s="694"/>
      <c r="B1" s="1036" t="s">
        <v>469</v>
      </c>
      <c r="C1" s="993"/>
      <c r="D1" s="993"/>
      <c r="E1" s="993"/>
      <c r="F1" s="993"/>
      <c r="G1" s="69"/>
      <c r="H1" s="70"/>
      <c r="I1" s="70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spans="1:28" ht="32.25">
      <c r="A2" s="695"/>
      <c r="B2" s="1037" t="s">
        <v>120</v>
      </c>
      <c r="C2" s="1026"/>
      <c r="D2" s="1026"/>
      <c r="E2" s="72"/>
      <c r="F2" s="72"/>
      <c r="G2" s="72"/>
      <c r="H2" s="73"/>
      <c r="I2" s="73"/>
      <c r="J2" s="72"/>
      <c r="K2" s="72"/>
      <c r="L2" s="72"/>
      <c r="M2" s="72"/>
      <c r="N2" s="72"/>
      <c r="O2" s="72"/>
      <c r="P2" s="72"/>
      <c r="Q2" s="72"/>
      <c r="R2" s="72"/>
      <c r="S2" s="72"/>
      <c r="T2" s="69"/>
      <c r="U2" s="69"/>
    </row>
    <row r="3" spans="1:28" ht="18.75">
      <c r="A3" s="696"/>
      <c r="B3" s="1039" t="s">
        <v>1</v>
      </c>
      <c r="C3" s="697"/>
      <c r="D3" s="1032" t="s">
        <v>76</v>
      </c>
      <c r="E3" s="1032" t="s">
        <v>121</v>
      </c>
      <c r="F3" s="1032" t="s">
        <v>77</v>
      </c>
      <c r="G3" s="1032" t="s">
        <v>78</v>
      </c>
      <c r="H3" s="1038" t="s">
        <v>79</v>
      </c>
      <c r="I3" s="1022"/>
      <c r="J3" s="1024" t="s">
        <v>80</v>
      </c>
      <c r="K3" s="1028" t="s">
        <v>82</v>
      </c>
      <c r="L3" s="1022"/>
      <c r="M3" s="1029" t="s">
        <v>83</v>
      </c>
      <c r="N3" s="1022"/>
      <c r="O3" s="1021" t="s">
        <v>122</v>
      </c>
      <c r="P3" s="123" t="s">
        <v>123</v>
      </c>
      <c r="Q3" s="1021" t="s">
        <v>84</v>
      </c>
      <c r="R3" s="124"/>
      <c r="S3" s="1033" t="s">
        <v>212</v>
      </c>
      <c r="T3" s="1034" t="s">
        <v>213</v>
      </c>
      <c r="U3" s="69"/>
    </row>
    <row r="4" spans="1:28" ht="18.75">
      <c r="A4" s="696"/>
      <c r="B4" s="1031"/>
      <c r="C4" s="697"/>
      <c r="D4" s="1022"/>
      <c r="E4" s="1022"/>
      <c r="F4" s="1022"/>
      <c r="G4" s="1022"/>
      <c r="H4" s="74" t="s">
        <v>88</v>
      </c>
      <c r="I4" s="74" t="s">
        <v>89</v>
      </c>
      <c r="J4" s="1022"/>
      <c r="K4" s="125" t="s">
        <v>90</v>
      </c>
      <c r="L4" s="125">
        <v>89</v>
      </c>
      <c r="M4" s="126" t="s">
        <v>90</v>
      </c>
      <c r="N4" s="126">
        <v>8</v>
      </c>
      <c r="O4" s="1022"/>
      <c r="P4" s="127">
        <v>7.0000000000000007E-2</v>
      </c>
      <c r="Q4" s="1022"/>
      <c r="R4" s="124" t="s">
        <v>214</v>
      </c>
      <c r="S4" s="1026"/>
      <c r="T4" s="1035"/>
      <c r="U4" s="69"/>
    </row>
    <row r="5" spans="1:28" ht="27">
      <c r="A5" s="698" t="b">
        <v>0</v>
      </c>
      <c r="B5" s="82">
        <v>1</v>
      </c>
      <c r="C5" s="135" t="s">
        <v>470</v>
      </c>
      <c r="D5" s="699" t="s">
        <v>179</v>
      </c>
      <c r="E5" s="140"/>
      <c r="F5" s="79" t="s">
        <v>180</v>
      </c>
      <c r="G5" s="79" t="s">
        <v>181</v>
      </c>
      <c r="H5" s="700">
        <v>45658</v>
      </c>
      <c r="I5" s="700">
        <v>45689</v>
      </c>
      <c r="J5" s="81">
        <f t="shared" ref="J5:J9" si="0">DATEDIF(H5,I5,"d")</f>
        <v>31</v>
      </c>
      <c r="K5" s="128">
        <v>27.8</v>
      </c>
      <c r="L5" s="129">
        <f t="shared" ref="L5:L83" si="1">89*K5</f>
        <v>2474.2000000000003</v>
      </c>
      <c r="M5" s="130">
        <f>591.36-277.21</f>
        <v>314.15000000000003</v>
      </c>
      <c r="N5" s="131">
        <f t="shared" ref="N5:N83" si="2">8*M5</f>
        <v>2513.2000000000003</v>
      </c>
      <c r="O5" s="132">
        <f t="shared" ref="O5:O83" si="3">L5+N5</f>
        <v>4987.4000000000005</v>
      </c>
      <c r="P5" s="132">
        <f t="shared" ref="P5:P83" si="4">O5*7%</f>
        <v>349.11800000000005</v>
      </c>
      <c r="Q5" s="729">
        <f t="shared" ref="Q5:Q83" si="5">O5+P5</f>
        <v>5336.5180000000009</v>
      </c>
      <c r="R5" s="81"/>
      <c r="S5" s="157"/>
      <c r="T5" s="163"/>
      <c r="U5" s="69"/>
    </row>
    <row r="6" spans="1:28" ht="27">
      <c r="A6" s="698" t="b">
        <v>0</v>
      </c>
      <c r="B6" s="82">
        <v>2</v>
      </c>
      <c r="C6" s="135" t="s">
        <v>471</v>
      </c>
      <c r="D6" s="699" t="s">
        <v>182</v>
      </c>
      <c r="E6" s="140"/>
      <c r="F6" s="79" t="s">
        <v>180</v>
      </c>
      <c r="G6" s="79" t="s">
        <v>181</v>
      </c>
      <c r="H6" s="700">
        <v>45658</v>
      </c>
      <c r="I6" s="700">
        <v>45689</v>
      </c>
      <c r="J6" s="81">
        <f t="shared" si="0"/>
        <v>31</v>
      </c>
      <c r="K6" s="128">
        <v>35.6</v>
      </c>
      <c r="L6" s="129">
        <f t="shared" si="1"/>
        <v>3168.4</v>
      </c>
      <c r="M6" s="130">
        <f>734.33-327.37</f>
        <v>406.96000000000004</v>
      </c>
      <c r="N6" s="131">
        <f t="shared" si="2"/>
        <v>3255.6800000000003</v>
      </c>
      <c r="O6" s="132">
        <f t="shared" si="3"/>
        <v>6424.08</v>
      </c>
      <c r="P6" s="132">
        <f t="shared" si="4"/>
        <v>449.68560000000002</v>
      </c>
      <c r="Q6" s="729">
        <f t="shared" si="5"/>
        <v>6873.7655999999997</v>
      </c>
      <c r="R6" s="81"/>
      <c r="S6" s="157"/>
      <c r="T6" s="163"/>
      <c r="U6" s="69"/>
    </row>
    <row r="7" spans="1:28" ht="27">
      <c r="A7" s="701" t="b">
        <v>0</v>
      </c>
      <c r="B7" s="82">
        <v>3</v>
      </c>
      <c r="C7" s="135" t="s">
        <v>472</v>
      </c>
      <c r="D7" s="699" t="s">
        <v>183</v>
      </c>
      <c r="E7" s="140"/>
      <c r="F7" s="79" t="s">
        <v>184</v>
      </c>
      <c r="G7" s="79" t="s">
        <v>181</v>
      </c>
      <c r="H7" s="700">
        <v>45658</v>
      </c>
      <c r="I7" s="700">
        <v>45689</v>
      </c>
      <c r="J7" s="81">
        <f t="shared" si="0"/>
        <v>31</v>
      </c>
      <c r="K7" s="128">
        <v>14.4</v>
      </c>
      <c r="L7" s="129">
        <f t="shared" si="1"/>
        <v>1281.6000000000001</v>
      </c>
      <c r="M7" s="130">
        <v>227.44</v>
      </c>
      <c r="N7" s="131">
        <f t="shared" si="2"/>
        <v>1819.52</v>
      </c>
      <c r="O7" s="132">
        <f t="shared" si="3"/>
        <v>3101.12</v>
      </c>
      <c r="P7" s="132">
        <f t="shared" si="4"/>
        <v>217.07840000000002</v>
      </c>
      <c r="Q7" s="729">
        <f t="shared" si="5"/>
        <v>3318.1983999999998</v>
      </c>
      <c r="R7" s="81"/>
      <c r="S7" s="157"/>
      <c r="T7" s="163"/>
      <c r="U7" s="69"/>
    </row>
    <row r="8" spans="1:28" ht="27">
      <c r="A8" s="701" t="b">
        <v>1</v>
      </c>
      <c r="B8" s="82">
        <v>4</v>
      </c>
      <c r="C8" s="702" t="s">
        <v>473</v>
      </c>
      <c r="D8" s="76" t="s">
        <v>367</v>
      </c>
      <c r="E8" s="140"/>
      <c r="F8" s="79" t="s">
        <v>368</v>
      </c>
      <c r="G8" s="83" t="s">
        <v>369</v>
      </c>
      <c r="H8" s="700">
        <v>45658</v>
      </c>
      <c r="I8" s="700">
        <v>45689</v>
      </c>
      <c r="J8" s="81">
        <f t="shared" si="0"/>
        <v>31</v>
      </c>
      <c r="K8" s="128">
        <v>18.3</v>
      </c>
      <c r="L8" s="129">
        <f t="shared" si="1"/>
        <v>1628.7</v>
      </c>
      <c r="M8" s="130">
        <v>163.04</v>
      </c>
      <c r="N8" s="131">
        <f t="shared" si="2"/>
        <v>1304.32</v>
      </c>
      <c r="O8" s="132">
        <f t="shared" si="3"/>
        <v>2933.02</v>
      </c>
      <c r="P8" s="132">
        <f t="shared" si="4"/>
        <v>205.31140000000002</v>
      </c>
      <c r="Q8" s="729">
        <f t="shared" si="5"/>
        <v>3138.3314</v>
      </c>
      <c r="R8" s="81" t="s">
        <v>218</v>
      </c>
      <c r="S8" s="157" t="s">
        <v>216</v>
      </c>
      <c r="T8" s="163" t="s">
        <v>166</v>
      </c>
      <c r="U8" s="69"/>
    </row>
    <row r="9" spans="1:28" ht="27">
      <c r="A9" s="701"/>
      <c r="B9" s="82">
        <v>5</v>
      </c>
      <c r="C9" s="702" t="s">
        <v>474</v>
      </c>
      <c r="D9" s="76" t="s">
        <v>370</v>
      </c>
      <c r="E9" s="140"/>
      <c r="F9" s="79" t="s">
        <v>371</v>
      </c>
      <c r="G9" s="84" t="s">
        <v>372</v>
      </c>
      <c r="H9" s="700">
        <v>45658</v>
      </c>
      <c r="I9" s="700">
        <v>45689</v>
      </c>
      <c r="J9" s="81">
        <f t="shared" si="0"/>
        <v>31</v>
      </c>
      <c r="K9" s="128">
        <v>23.1</v>
      </c>
      <c r="L9" s="129">
        <f t="shared" si="1"/>
        <v>2055.9</v>
      </c>
      <c r="M9" s="130">
        <v>63.44</v>
      </c>
      <c r="N9" s="131">
        <f t="shared" si="2"/>
        <v>507.52</v>
      </c>
      <c r="O9" s="132">
        <f t="shared" si="3"/>
        <v>2563.42</v>
      </c>
      <c r="P9" s="132">
        <f t="shared" si="4"/>
        <v>179.43940000000003</v>
      </c>
      <c r="Q9" s="729">
        <f t="shared" si="5"/>
        <v>2742.8594000000003</v>
      </c>
      <c r="R9" s="81" t="s">
        <v>218</v>
      </c>
      <c r="S9" s="157"/>
      <c r="T9" s="163"/>
      <c r="U9" s="69"/>
    </row>
    <row r="10" spans="1:28" ht="24" customHeight="1">
      <c r="A10" s="703" t="b">
        <v>0</v>
      </c>
      <c r="B10" s="82">
        <v>6</v>
      </c>
      <c r="C10" s="702" t="s">
        <v>475</v>
      </c>
      <c r="D10" s="106" t="s">
        <v>129</v>
      </c>
      <c r="E10" s="153" t="s">
        <v>130</v>
      </c>
      <c r="F10" s="704" t="s">
        <v>131</v>
      </c>
      <c r="G10" s="705" t="s">
        <v>376</v>
      </c>
      <c r="H10" s="700">
        <v>45658</v>
      </c>
      <c r="I10" s="700">
        <v>45689</v>
      </c>
      <c r="J10" s="119">
        <f t="shared" ref="J10:J83" si="6">DATEDIF(H10,I10,"D")</f>
        <v>31</v>
      </c>
      <c r="K10" s="151">
        <v>4</v>
      </c>
      <c r="L10" s="152">
        <f t="shared" si="1"/>
        <v>356</v>
      </c>
      <c r="M10" s="725">
        <v>60.57</v>
      </c>
      <c r="N10" s="154">
        <f t="shared" si="2"/>
        <v>484.56</v>
      </c>
      <c r="O10" s="155">
        <f t="shared" si="3"/>
        <v>840.56</v>
      </c>
      <c r="P10" s="155">
        <f t="shared" si="4"/>
        <v>58.839200000000005</v>
      </c>
      <c r="Q10" s="730">
        <f t="shared" si="5"/>
        <v>899.39919999999995</v>
      </c>
      <c r="R10" s="119" t="s">
        <v>476</v>
      </c>
      <c r="S10" s="190"/>
      <c r="T10" s="731" t="s">
        <v>477</v>
      </c>
      <c r="U10" s="732" t="s">
        <v>283</v>
      </c>
      <c r="V10" s="235"/>
      <c r="W10" s="235"/>
      <c r="X10" s="235"/>
      <c r="Y10" s="235"/>
      <c r="Z10" s="235"/>
      <c r="AA10" s="235"/>
      <c r="AB10" s="235"/>
    </row>
    <row r="11" spans="1:28" ht="27">
      <c r="A11" s="701" t="b">
        <v>0</v>
      </c>
      <c r="B11" s="82">
        <v>7</v>
      </c>
      <c r="C11" s="702" t="s">
        <v>478</v>
      </c>
      <c r="D11" s="87" t="s">
        <v>340</v>
      </c>
      <c r="E11" s="69"/>
      <c r="F11" s="96" t="s">
        <v>341</v>
      </c>
      <c r="G11" s="95" t="s">
        <v>342</v>
      </c>
      <c r="H11" s="700">
        <v>45658</v>
      </c>
      <c r="I11" s="700">
        <v>45689</v>
      </c>
      <c r="J11" s="81">
        <f t="shared" si="6"/>
        <v>31</v>
      </c>
      <c r="K11" s="128">
        <v>0.4</v>
      </c>
      <c r="L11" s="129">
        <f t="shared" si="1"/>
        <v>35.6</v>
      </c>
      <c r="M11" s="130">
        <v>172.37</v>
      </c>
      <c r="N11" s="131">
        <f t="shared" si="2"/>
        <v>1378.96</v>
      </c>
      <c r="O11" s="132">
        <f t="shared" si="3"/>
        <v>1414.56</v>
      </c>
      <c r="P11" s="132">
        <f t="shared" si="4"/>
        <v>99.019200000000012</v>
      </c>
      <c r="Q11" s="729">
        <f t="shared" si="5"/>
        <v>1513.5791999999999</v>
      </c>
      <c r="R11" s="81" t="s">
        <v>267</v>
      </c>
      <c r="S11" s="157"/>
      <c r="T11" s="731" t="s">
        <v>477</v>
      </c>
      <c r="U11" s="733"/>
    </row>
    <row r="12" spans="1:28" ht="27">
      <c r="A12" s="701" t="b">
        <v>0</v>
      </c>
      <c r="B12" s="82">
        <v>8</v>
      </c>
      <c r="C12" s="702" t="s">
        <v>479</v>
      </c>
      <c r="D12" s="76" t="s">
        <v>221</v>
      </c>
      <c r="E12" s="140"/>
      <c r="F12" s="78" t="s">
        <v>222</v>
      </c>
      <c r="G12" s="79" t="s">
        <v>223</v>
      </c>
      <c r="H12" s="700">
        <v>45658</v>
      </c>
      <c r="I12" s="700">
        <v>45689</v>
      </c>
      <c r="J12" s="81">
        <f t="shared" si="6"/>
        <v>31</v>
      </c>
      <c r="K12" s="128">
        <v>4.8</v>
      </c>
      <c r="L12" s="129">
        <f t="shared" si="1"/>
        <v>427.2</v>
      </c>
      <c r="M12" s="130">
        <v>47.16</v>
      </c>
      <c r="N12" s="131">
        <f t="shared" si="2"/>
        <v>377.28</v>
      </c>
      <c r="O12" s="132">
        <f t="shared" si="3"/>
        <v>804.48</v>
      </c>
      <c r="P12" s="132">
        <f t="shared" si="4"/>
        <v>56.313600000000008</v>
      </c>
      <c r="Q12" s="729">
        <f t="shared" si="5"/>
        <v>860.79359999999997</v>
      </c>
      <c r="R12" s="81" t="s">
        <v>476</v>
      </c>
      <c r="S12" s="157" t="s">
        <v>216</v>
      </c>
      <c r="T12" s="734" t="s">
        <v>480</v>
      </c>
      <c r="U12" s="733" t="s">
        <v>285</v>
      </c>
    </row>
    <row r="13" spans="1:28" ht="27">
      <c r="A13" s="701" t="b">
        <v>1</v>
      </c>
      <c r="B13" s="82">
        <v>9</v>
      </c>
      <c r="C13" s="702" t="s">
        <v>481</v>
      </c>
      <c r="D13" s="76" t="s">
        <v>14</v>
      </c>
      <c r="E13" s="140" t="s">
        <v>130</v>
      </c>
      <c r="F13" s="79" t="s">
        <v>482</v>
      </c>
      <c r="G13" s="79" t="s">
        <v>225</v>
      </c>
      <c r="H13" s="700">
        <v>45658</v>
      </c>
      <c r="I13" s="700">
        <v>45689</v>
      </c>
      <c r="J13" s="81">
        <f t="shared" si="6"/>
        <v>31</v>
      </c>
      <c r="K13" s="128">
        <v>2.7</v>
      </c>
      <c r="L13" s="129">
        <f t="shared" si="1"/>
        <v>240.3</v>
      </c>
      <c r="M13" s="130">
        <v>56.26</v>
      </c>
      <c r="N13" s="131">
        <f t="shared" si="2"/>
        <v>450.08</v>
      </c>
      <c r="O13" s="132">
        <f t="shared" si="3"/>
        <v>690.38</v>
      </c>
      <c r="P13" s="132">
        <f t="shared" si="4"/>
        <v>48.326600000000006</v>
      </c>
      <c r="Q13" s="729">
        <f t="shared" si="5"/>
        <v>738.70659999999998</v>
      </c>
      <c r="R13" s="81" t="s">
        <v>476</v>
      </c>
      <c r="S13" s="157" t="s">
        <v>216</v>
      </c>
      <c r="T13" s="163" t="s">
        <v>483</v>
      </c>
      <c r="U13" s="735" t="s">
        <v>288</v>
      </c>
    </row>
    <row r="14" spans="1:28" ht="27">
      <c r="A14" s="701">
        <v>3</v>
      </c>
      <c r="B14" s="82">
        <v>10</v>
      </c>
      <c r="C14" s="702" t="s">
        <v>484</v>
      </c>
      <c r="D14" s="87" t="s">
        <v>303</v>
      </c>
      <c r="E14" s="69"/>
      <c r="F14" s="79" t="s">
        <v>378</v>
      </c>
      <c r="G14" s="88" t="s">
        <v>305</v>
      </c>
      <c r="H14" s="700">
        <v>45658</v>
      </c>
      <c r="I14" s="700">
        <v>45689</v>
      </c>
      <c r="J14" s="81">
        <f t="shared" si="6"/>
        <v>31</v>
      </c>
      <c r="K14" s="128">
        <v>0</v>
      </c>
      <c r="L14" s="129">
        <f t="shared" si="1"/>
        <v>0</v>
      </c>
      <c r="M14" s="130">
        <v>31.19</v>
      </c>
      <c r="N14" s="131">
        <f t="shared" si="2"/>
        <v>249.52</v>
      </c>
      <c r="O14" s="132">
        <f t="shared" si="3"/>
        <v>249.52</v>
      </c>
      <c r="P14" s="132">
        <f t="shared" si="4"/>
        <v>17.466400000000004</v>
      </c>
      <c r="Q14" s="729">
        <f t="shared" si="5"/>
        <v>266.9864</v>
      </c>
      <c r="R14" s="81" t="s">
        <v>218</v>
      </c>
      <c r="S14" s="157" t="s">
        <v>216</v>
      </c>
      <c r="T14" s="175">
        <v>45796</v>
      </c>
      <c r="U14" s="69" t="s">
        <v>379</v>
      </c>
    </row>
    <row r="15" spans="1:28" ht="27">
      <c r="A15" s="701" t="b">
        <v>1</v>
      </c>
      <c r="B15" s="82">
        <v>11</v>
      </c>
      <c r="C15" s="702" t="s">
        <v>485</v>
      </c>
      <c r="D15" s="706" t="s">
        <v>228</v>
      </c>
      <c r="E15" s="707"/>
      <c r="F15" s="708" t="s">
        <v>229</v>
      </c>
      <c r="G15" s="709" t="s">
        <v>230</v>
      </c>
      <c r="H15" s="700">
        <v>45658</v>
      </c>
      <c r="I15" s="700">
        <v>45689</v>
      </c>
      <c r="J15" s="706">
        <f t="shared" si="6"/>
        <v>31</v>
      </c>
      <c r="K15" s="706">
        <v>0.3</v>
      </c>
      <c r="L15" s="726">
        <f t="shared" si="1"/>
        <v>26.7</v>
      </c>
      <c r="M15" s="727">
        <v>67.040000000000006</v>
      </c>
      <c r="N15" s="728">
        <f t="shared" si="2"/>
        <v>536.32000000000005</v>
      </c>
      <c r="O15" s="728">
        <f t="shared" si="3"/>
        <v>563.0200000000001</v>
      </c>
      <c r="P15" s="728">
        <f t="shared" si="4"/>
        <v>39.411400000000008</v>
      </c>
      <c r="Q15" s="736">
        <f t="shared" si="5"/>
        <v>602.43140000000005</v>
      </c>
      <c r="R15" s="706"/>
      <c r="S15" s="737" t="s">
        <v>216</v>
      </c>
      <c r="T15" s="738" t="s">
        <v>486</v>
      </c>
      <c r="U15" s="739"/>
      <c r="V15" s="740"/>
      <c r="W15" s="740"/>
      <c r="X15" s="740"/>
      <c r="Y15" s="740"/>
      <c r="Z15" s="740"/>
      <c r="AA15" s="740"/>
      <c r="AB15" s="740"/>
    </row>
    <row r="16" spans="1:28" ht="27">
      <c r="A16" s="701" t="b">
        <v>1</v>
      </c>
      <c r="B16" s="82">
        <v>12</v>
      </c>
      <c r="C16" s="702" t="s">
        <v>487</v>
      </c>
      <c r="D16" s="76" t="s">
        <v>186</v>
      </c>
      <c r="E16" s="140" t="s">
        <v>130</v>
      </c>
      <c r="F16" s="710" t="s">
        <v>187</v>
      </c>
      <c r="G16" s="99" t="s">
        <v>269</v>
      </c>
      <c r="H16" s="700">
        <v>45658</v>
      </c>
      <c r="I16" s="700">
        <v>45689</v>
      </c>
      <c r="J16" s="81">
        <f t="shared" si="6"/>
        <v>31</v>
      </c>
      <c r="K16" s="128">
        <v>4.9000000000000004</v>
      </c>
      <c r="L16" s="129">
        <f t="shared" si="1"/>
        <v>436.1</v>
      </c>
      <c r="M16" s="130">
        <v>87.76</v>
      </c>
      <c r="N16" s="131">
        <f t="shared" si="2"/>
        <v>702.08</v>
      </c>
      <c r="O16" s="132">
        <f t="shared" si="3"/>
        <v>1138.18</v>
      </c>
      <c r="P16" s="132">
        <f t="shared" si="4"/>
        <v>79.672600000000017</v>
      </c>
      <c r="Q16" s="729">
        <f t="shared" si="5"/>
        <v>1217.8526000000002</v>
      </c>
      <c r="R16" s="81" t="s">
        <v>267</v>
      </c>
      <c r="S16" s="157" t="s">
        <v>216</v>
      </c>
      <c r="T16" s="741">
        <v>45963</v>
      </c>
      <c r="U16" s="69"/>
    </row>
    <row r="17" spans="1:28" ht="27">
      <c r="A17" s="701" t="b">
        <v>0</v>
      </c>
      <c r="B17" s="82">
        <v>13</v>
      </c>
      <c r="C17" s="702" t="s">
        <v>488</v>
      </c>
      <c r="D17" s="87" t="s">
        <v>489</v>
      </c>
      <c r="E17" s="221"/>
      <c r="F17" s="99" t="s">
        <v>490</v>
      </c>
      <c r="G17" s="83" t="s">
        <v>491</v>
      </c>
      <c r="H17" s="86">
        <v>45674</v>
      </c>
      <c r="I17" s="86">
        <v>45689</v>
      </c>
      <c r="J17" s="81">
        <f t="shared" si="6"/>
        <v>15</v>
      </c>
      <c r="K17" s="128">
        <v>3.8</v>
      </c>
      <c r="L17" s="129">
        <f t="shared" si="1"/>
        <v>338.2</v>
      </c>
      <c r="M17" s="130">
        <v>32.65</v>
      </c>
      <c r="N17" s="131">
        <f t="shared" si="2"/>
        <v>261.2</v>
      </c>
      <c r="O17" s="132">
        <f t="shared" si="3"/>
        <v>599.4</v>
      </c>
      <c r="P17" s="132">
        <f t="shared" si="4"/>
        <v>41.958000000000006</v>
      </c>
      <c r="Q17" s="729">
        <f t="shared" si="5"/>
        <v>641.35799999999995</v>
      </c>
      <c r="R17" s="81" t="s">
        <v>267</v>
      </c>
      <c r="S17" s="157" t="s">
        <v>216</v>
      </c>
      <c r="T17" s="742" t="s">
        <v>492</v>
      </c>
      <c r="U17" s="735"/>
    </row>
    <row r="18" spans="1:28" ht="27">
      <c r="A18" s="701" t="b">
        <v>1</v>
      </c>
      <c r="B18" s="82">
        <v>14</v>
      </c>
      <c r="C18" s="702" t="s">
        <v>493</v>
      </c>
      <c r="D18" s="87" t="s">
        <v>494</v>
      </c>
      <c r="E18" s="221"/>
      <c r="F18" s="99" t="s">
        <v>495</v>
      </c>
      <c r="G18" s="83" t="s">
        <v>496</v>
      </c>
      <c r="H18" s="86">
        <v>45661</v>
      </c>
      <c r="I18" s="86">
        <v>45689</v>
      </c>
      <c r="J18" s="81">
        <f t="shared" si="6"/>
        <v>28</v>
      </c>
      <c r="K18" s="128">
        <v>6.6</v>
      </c>
      <c r="L18" s="129">
        <f t="shared" si="1"/>
        <v>587.4</v>
      </c>
      <c r="M18" s="130">
        <v>96.7</v>
      </c>
      <c r="N18" s="131">
        <f t="shared" si="2"/>
        <v>773.6</v>
      </c>
      <c r="O18" s="132">
        <f t="shared" si="3"/>
        <v>1361</v>
      </c>
      <c r="P18" s="132">
        <f t="shared" si="4"/>
        <v>95.27000000000001</v>
      </c>
      <c r="Q18" s="729">
        <f t="shared" si="5"/>
        <v>1456.27</v>
      </c>
      <c r="R18" s="81" t="s">
        <v>267</v>
      </c>
      <c r="S18" s="157" t="s">
        <v>216</v>
      </c>
      <c r="T18" s="742" t="s">
        <v>166</v>
      </c>
      <c r="U18" s="735"/>
    </row>
    <row r="19" spans="1:28" ht="27">
      <c r="A19" s="701" t="b">
        <v>1</v>
      </c>
      <c r="B19" s="82">
        <v>15</v>
      </c>
      <c r="C19" s="702" t="s">
        <v>497</v>
      </c>
      <c r="D19" s="87" t="s">
        <v>382</v>
      </c>
      <c r="E19" s="221"/>
      <c r="F19" s="79" t="s">
        <v>383</v>
      </c>
      <c r="G19" s="83" t="s">
        <v>384</v>
      </c>
      <c r="H19" s="700">
        <v>45658</v>
      </c>
      <c r="I19" s="700">
        <v>45689</v>
      </c>
      <c r="J19" s="81">
        <f t="shared" si="6"/>
        <v>31</v>
      </c>
      <c r="K19" s="128">
        <v>0.1</v>
      </c>
      <c r="L19" s="129">
        <f t="shared" si="1"/>
        <v>8.9</v>
      </c>
      <c r="M19" s="130">
        <v>52.33</v>
      </c>
      <c r="N19" s="131">
        <f t="shared" si="2"/>
        <v>418.64</v>
      </c>
      <c r="O19" s="132">
        <f t="shared" si="3"/>
        <v>427.53999999999996</v>
      </c>
      <c r="P19" s="132">
        <f t="shared" si="4"/>
        <v>29.927800000000001</v>
      </c>
      <c r="Q19" s="729">
        <f t="shared" si="5"/>
        <v>457.46779999999995</v>
      </c>
      <c r="R19" s="81" t="s">
        <v>218</v>
      </c>
      <c r="S19" s="157" t="s">
        <v>216</v>
      </c>
      <c r="T19" s="742" t="s">
        <v>166</v>
      </c>
      <c r="U19" s="735"/>
    </row>
    <row r="20" spans="1:28" ht="27">
      <c r="A20" s="701" t="b">
        <v>1</v>
      </c>
      <c r="B20" s="82">
        <v>16</v>
      </c>
      <c r="C20" s="702" t="s">
        <v>498</v>
      </c>
      <c r="D20" s="76" t="s">
        <v>136</v>
      </c>
      <c r="E20" s="140" t="s">
        <v>137</v>
      </c>
      <c r="F20" s="78" t="s">
        <v>138</v>
      </c>
      <c r="G20" s="79" t="s">
        <v>499</v>
      </c>
      <c r="H20" s="700">
        <v>45658</v>
      </c>
      <c r="I20" s="700">
        <v>45689</v>
      </c>
      <c r="J20" s="81">
        <f t="shared" si="6"/>
        <v>31</v>
      </c>
      <c r="K20" s="128">
        <v>3.5</v>
      </c>
      <c r="L20" s="129">
        <f t="shared" si="1"/>
        <v>311.5</v>
      </c>
      <c r="M20" s="130">
        <v>60.3</v>
      </c>
      <c r="N20" s="131">
        <f t="shared" si="2"/>
        <v>482.4</v>
      </c>
      <c r="O20" s="132">
        <f t="shared" si="3"/>
        <v>793.9</v>
      </c>
      <c r="P20" s="132">
        <f t="shared" si="4"/>
        <v>55.573</v>
      </c>
      <c r="Q20" s="729">
        <f t="shared" si="5"/>
        <v>849.47299999999996</v>
      </c>
      <c r="R20" s="81" t="s">
        <v>267</v>
      </c>
      <c r="S20" s="157" t="s">
        <v>216</v>
      </c>
      <c r="T20" s="741">
        <v>45932</v>
      </c>
      <c r="U20" s="735" t="s">
        <v>290</v>
      </c>
    </row>
    <row r="21" spans="1:28" ht="26.25">
      <c r="A21" s="703" t="b">
        <v>1</v>
      </c>
      <c r="B21" s="82">
        <v>17</v>
      </c>
      <c r="C21" s="702" t="s">
        <v>500</v>
      </c>
      <c r="D21" s="106" t="s">
        <v>140</v>
      </c>
      <c r="E21" s="153" t="s">
        <v>130</v>
      </c>
      <c r="F21" s="711" t="s">
        <v>141</v>
      </c>
      <c r="G21" s="712" t="s">
        <v>385</v>
      </c>
      <c r="H21" s="700">
        <v>45658</v>
      </c>
      <c r="I21" s="700">
        <v>45689</v>
      </c>
      <c r="J21" s="119">
        <f t="shared" si="6"/>
        <v>31</v>
      </c>
      <c r="K21" s="151">
        <v>11.6</v>
      </c>
      <c r="L21" s="152">
        <f t="shared" si="1"/>
        <v>1032.3999999999999</v>
      </c>
      <c r="M21" s="725">
        <v>124.07</v>
      </c>
      <c r="N21" s="154">
        <f t="shared" si="2"/>
        <v>992.56</v>
      </c>
      <c r="O21" s="155">
        <f t="shared" si="3"/>
        <v>2024.9599999999998</v>
      </c>
      <c r="P21" s="155">
        <f t="shared" si="4"/>
        <v>141.74719999999999</v>
      </c>
      <c r="Q21" s="730">
        <f t="shared" si="5"/>
        <v>2166.7071999999998</v>
      </c>
      <c r="R21" s="119" t="s">
        <v>267</v>
      </c>
      <c r="S21" s="190" t="s">
        <v>216</v>
      </c>
      <c r="T21" s="191" t="s">
        <v>166</v>
      </c>
      <c r="U21" s="116"/>
      <c r="V21" s="235"/>
      <c r="W21" s="235"/>
      <c r="X21" s="235"/>
      <c r="Y21" s="235"/>
      <c r="Z21" s="235"/>
      <c r="AA21" s="235"/>
      <c r="AB21" s="235"/>
    </row>
    <row r="22" spans="1:28" ht="27">
      <c r="A22" s="701" t="b">
        <v>1</v>
      </c>
      <c r="B22" s="82">
        <v>18</v>
      </c>
      <c r="C22" s="702" t="s">
        <v>501</v>
      </c>
      <c r="D22" s="76" t="s">
        <v>171</v>
      </c>
      <c r="E22" s="140" t="s">
        <v>130</v>
      </c>
      <c r="F22" s="713" t="s">
        <v>172</v>
      </c>
      <c r="G22" s="79" t="s">
        <v>236</v>
      </c>
      <c r="H22" s="700">
        <v>45658</v>
      </c>
      <c r="I22" s="700">
        <v>45689</v>
      </c>
      <c r="J22" s="81">
        <f t="shared" si="6"/>
        <v>31</v>
      </c>
      <c r="K22" s="128">
        <v>10.5</v>
      </c>
      <c r="L22" s="129">
        <f t="shared" si="1"/>
        <v>934.5</v>
      </c>
      <c r="M22" s="134">
        <v>148.04</v>
      </c>
      <c r="N22" s="131">
        <f t="shared" si="2"/>
        <v>1184.32</v>
      </c>
      <c r="O22" s="132">
        <f t="shared" si="3"/>
        <v>2118.8199999999997</v>
      </c>
      <c r="P22" s="132">
        <f t="shared" si="4"/>
        <v>148.31739999999999</v>
      </c>
      <c r="Q22" s="729">
        <f t="shared" si="5"/>
        <v>2267.1373999999996</v>
      </c>
      <c r="R22" s="81" t="s">
        <v>267</v>
      </c>
      <c r="S22" s="157" t="s">
        <v>216</v>
      </c>
      <c r="T22" s="163" t="s">
        <v>502</v>
      </c>
      <c r="U22" s="69"/>
    </row>
    <row r="23" spans="1:28" ht="27">
      <c r="A23" s="701" t="b">
        <v>1</v>
      </c>
      <c r="B23" s="82">
        <v>19</v>
      </c>
      <c r="C23" s="702" t="s">
        <v>503</v>
      </c>
      <c r="D23" s="76" t="s">
        <v>237</v>
      </c>
      <c r="E23" s="77"/>
      <c r="F23" s="78" t="s">
        <v>238</v>
      </c>
      <c r="G23" s="79" t="s">
        <v>504</v>
      </c>
      <c r="H23" s="700">
        <v>45658</v>
      </c>
      <c r="I23" s="700">
        <v>45689</v>
      </c>
      <c r="J23" s="81">
        <f t="shared" si="6"/>
        <v>31</v>
      </c>
      <c r="K23" s="128">
        <v>12</v>
      </c>
      <c r="L23" s="129">
        <f t="shared" si="1"/>
        <v>1068</v>
      </c>
      <c r="M23" s="130">
        <v>173.5</v>
      </c>
      <c r="N23" s="131">
        <f t="shared" si="2"/>
        <v>1388</v>
      </c>
      <c r="O23" s="132">
        <f t="shared" si="3"/>
        <v>2456</v>
      </c>
      <c r="P23" s="132">
        <f t="shared" si="4"/>
        <v>171.92000000000002</v>
      </c>
      <c r="Q23" s="729">
        <f t="shared" si="5"/>
        <v>2627.92</v>
      </c>
      <c r="R23" s="81" t="s">
        <v>267</v>
      </c>
      <c r="S23" s="157" t="s">
        <v>216</v>
      </c>
      <c r="T23" s="163" t="s">
        <v>270</v>
      </c>
      <c r="U23" s="69"/>
    </row>
    <row r="24" spans="1:28" ht="27">
      <c r="A24" s="701" t="b">
        <v>1</v>
      </c>
      <c r="B24" s="82">
        <v>20</v>
      </c>
      <c r="C24" s="702" t="s">
        <v>505</v>
      </c>
      <c r="D24" s="76" t="s">
        <v>20</v>
      </c>
      <c r="E24" s="140"/>
      <c r="F24" s="79" t="s">
        <v>143</v>
      </c>
      <c r="G24" s="79" t="s">
        <v>388</v>
      </c>
      <c r="H24" s="700">
        <v>45658</v>
      </c>
      <c r="I24" s="700">
        <v>45689</v>
      </c>
      <c r="J24" s="81">
        <f t="shared" si="6"/>
        <v>31</v>
      </c>
      <c r="K24" s="128">
        <v>3.2</v>
      </c>
      <c r="L24" s="129">
        <f t="shared" si="1"/>
        <v>284.8</v>
      </c>
      <c r="M24" s="130">
        <v>58.87</v>
      </c>
      <c r="N24" s="131">
        <f t="shared" si="2"/>
        <v>470.96</v>
      </c>
      <c r="O24" s="132">
        <f t="shared" si="3"/>
        <v>755.76</v>
      </c>
      <c r="P24" s="132">
        <f t="shared" si="4"/>
        <v>52.903200000000005</v>
      </c>
      <c r="Q24" s="729">
        <f t="shared" si="5"/>
        <v>808.66319999999996</v>
      </c>
      <c r="R24" s="81" t="s">
        <v>267</v>
      </c>
      <c r="S24" s="157" t="s">
        <v>216</v>
      </c>
      <c r="T24" s="163" t="s">
        <v>506</v>
      </c>
      <c r="U24" s="69"/>
    </row>
    <row r="25" spans="1:28" ht="27">
      <c r="A25" s="701" t="b">
        <v>1</v>
      </c>
      <c r="B25" s="82">
        <v>21</v>
      </c>
      <c r="C25" s="702" t="s">
        <v>507</v>
      </c>
      <c r="D25" s="76" t="s">
        <v>23</v>
      </c>
      <c r="E25" s="140" t="s">
        <v>130</v>
      </c>
      <c r="F25" s="79" t="s">
        <v>111</v>
      </c>
      <c r="G25" s="79" t="s">
        <v>146</v>
      </c>
      <c r="H25" s="700">
        <v>45658</v>
      </c>
      <c r="I25" s="700">
        <v>45689</v>
      </c>
      <c r="J25" s="81">
        <f t="shared" si="6"/>
        <v>31</v>
      </c>
      <c r="K25" s="128">
        <v>10.7</v>
      </c>
      <c r="L25" s="129">
        <f t="shared" si="1"/>
        <v>952.3</v>
      </c>
      <c r="M25" s="130">
        <v>127.32</v>
      </c>
      <c r="N25" s="131">
        <f t="shared" si="2"/>
        <v>1018.56</v>
      </c>
      <c r="O25" s="132">
        <f t="shared" si="3"/>
        <v>1970.86</v>
      </c>
      <c r="P25" s="132">
        <f t="shared" si="4"/>
        <v>137.96020000000001</v>
      </c>
      <c r="Q25" s="729">
        <f t="shared" si="5"/>
        <v>2108.8202000000001</v>
      </c>
      <c r="R25" s="81"/>
      <c r="S25" s="157" t="s">
        <v>216</v>
      </c>
      <c r="T25" s="163" t="s">
        <v>508</v>
      </c>
      <c r="U25" s="69"/>
    </row>
    <row r="26" spans="1:28" ht="27">
      <c r="A26" s="701" t="b">
        <v>1</v>
      </c>
      <c r="B26" s="82">
        <v>22</v>
      </c>
      <c r="C26" s="702" t="s">
        <v>509</v>
      </c>
      <c r="D26" s="76" t="s">
        <v>32</v>
      </c>
      <c r="E26" s="140" t="s">
        <v>126</v>
      </c>
      <c r="F26" s="79" t="s">
        <v>147</v>
      </c>
      <c r="G26" s="79" t="s">
        <v>510</v>
      </c>
      <c r="H26" s="700">
        <v>45658</v>
      </c>
      <c r="I26" s="700">
        <v>45689</v>
      </c>
      <c r="J26" s="81">
        <f t="shared" si="6"/>
        <v>31</v>
      </c>
      <c r="K26" s="128">
        <v>10.199999999999999</v>
      </c>
      <c r="L26" s="129">
        <f t="shared" si="1"/>
        <v>907.8</v>
      </c>
      <c r="M26" s="130">
        <v>174.74</v>
      </c>
      <c r="N26" s="131">
        <f t="shared" si="2"/>
        <v>1397.92</v>
      </c>
      <c r="O26" s="132">
        <f t="shared" si="3"/>
        <v>2305.7200000000003</v>
      </c>
      <c r="P26" s="132">
        <f t="shared" si="4"/>
        <v>161.40040000000005</v>
      </c>
      <c r="Q26" s="729">
        <f t="shared" si="5"/>
        <v>2467.1204000000002</v>
      </c>
      <c r="R26" s="81" t="s">
        <v>267</v>
      </c>
      <c r="S26" s="157" t="s">
        <v>216</v>
      </c>
      <c r="T26" s="743">
        <v>45840</v>
      </c>
      <c r="U26" s="69"/>
    </row>
    <row r="27" spans="1:28" ht="37.5">
      <c r="A27" s="701" t="b">
        <v>1</v>
      </c>
      <c r="B27" s="82">
        <v>23</v>
      </c>
      <c r="C27" s="702" t="s">
        <v>511</v>
      </c>
      <c r="D27" s="76" t="s">
        <v>197</v>
      </c>
      <c r="E27" s="140" t="s">
        <v>137</v>
      </c>
      <c r="F27" s="714" t="s">
        <v>198</v>
      </c>
      <c r="G27" s="715" t="s">
        <v>241</v>
      </c>
      <c r="H27" s="700">
        <v>45658</v>
      </c>
      <c r="I27" s="700">
        <v>45689</v>
      </c>
      <c r="J27" s="81">
        <f t="shared" si="6"/>
        <v>31</v>
      </c>
      <c r="K27" s="128">
        <v>8.3000000000000007</v>
      </c>
      <c r="L27" s="129">
        <f t="shared" si="1"/>
        <v>738.7</v>
      </c>
      <c r="M27" s="130">
        <v>123.89</v>
      </c>
      <c r="N27" s="131">
        <f t="shared" si="2"/>
        <v>991.12</v>
      </c>
      <c r="O27" s="132">
        <f t="shared" si="3"/>
        <v>1729.8200000000002</v>
      </c>
      <c r="P27" s="132">
        <f t="shared" si="4"/>
        <v>121.08740000000002</v>
      </c>
      <c r="Q27" s="729">
        <f t="shared" si="5"/>
        <v>1850.9074000000003</v>
      </c>
      <c r="R27" s="81" t="s">
        <v>267</v>
      </c>
      <c r="S27" s="157" t="s">
        <v>216</v>
      </c>
      <c r="T27" s="163" t="s">
        <v>506</v>
      </c>
      <c r="U27" s="69"/>
    </row>
    <row r="28" spans="1:28" ht="27">
      <c r="A28" s="701" t="b">
        <v>1</v>
      </c>
      <c r="B28" s="82">
        <v>24</v>
      </c>
      <c r="C28" s="702" t="s">
        <v>512</v>
      </c>
      <c r="D28" s="87" t="s">
        <v>347</v>
      </c>
      <c r="E28" s="221"/>
      <c r="F28" s="78" t="s">
        <v>348</v>
      </c>
      <c r="G28" s="95" t="s">
        <v>349</v>
      </c>
      <c r="H28" s="700">
        <v>45658</v>
      </c>
      <c r="I28" s="700">
        <v>45689</v>
      </c>
      <c r="J28" s="81">
        <f t="shared" si="6"/>
        <v>31</v>
      </c>
      <c r="K28" s="128">
        <v>2.6</v>
      </c>
      <c r="L28" s="129">
        <f t="shared" si="1"/>
        <v>231.4</v>
      </c>
      <c r="M28" s="130">
        <v>68.86</v>
      </c>
      <c r="N28" s="131">
        <f t="shared" si="2"/>
        <v>550.88</v>
      </c>
      <c r="O28" s="132">
        <f t="shared" si="3"/>
        <v>782.28</v>
      </c>
      <c r="P28" s="132">
        <f t="shared" si="4"/>
        <v>54.759600000000006</v>
      </c>
      <c r="Q28" s="729">
        <f t="shared" si="5"/>
        <v>837.03959999999995</v>
      </c>
      <c r="R28" s="81"/>
      <c r="S28" s="157" t="s">
        <v>216</v>
      </c>
      <c r="T28" s="163" t="s">
        <v>513</v>
      </c>
      <c r="U28" s="69"/>
    </row>
    <row r="29" spans="1:28" ht="27">
      <c r="A29" s="701" t="b">
        <v>1</v>
      </c>
      <c r="B29" s="82">
        <v>25</v>
      </c>
      <c r="C29" s="702" t="s">
        <v>514</v>
      </c>
      <c r="D29" s="76" t="s">
        <v>35</v>
      </c>
      <c r="E29" s="140" t="s">
        <v>137</v>
      </c>
      <c r="F29" s="79" t="s">
        <v>36</v>
      </c>
      <c r="G29" s="716" t="s">
        <v>149</v>
      </c>
      <c r="H29" s="700">
        <v>45658</v>
      </c>
      <c r="I29" s="700">
        <v>45689</v>
      </c>
      <c r="J29" s="81">
        <f t="shared" si="6"/>
        <v>31</v>
      </c>
      <c r="K29" s="128">
        <v>6.8</v>
      </c>
      <c r="L29" s="129">
        <f t="shared" si="1"/>
        <v>605.19999999999993</v>
      </c>
      <c r="M29" s="130">
        <v>111.8</v>
      </c>
      <c r="N29" s="131">
        <f t="shared" si="2"/>
        <v>894.4</v>
      </c>
      <c r="O29" s="132">
        <f t="shared" si="3"/>
        <v>1499.6</v>
      </c>
      <c r="P29" s="132">
        <f t="shared" si="4"/>
        <v>104.97200000000001</v>
      </c>
      <c r="Q29" s="729">
        <f t="shared" si="5"/>
        <v>1604.5719999999999</v>
      </c>
      <c r="R29" s="81" t="s">
        <v>267</v>
      </c>
      <c r="S29" s="157" t="s">
        <v>216</v>
      </c>
      <c r="T29" s="163" t="s">
        <v>515</v>
      </c>
      <c r="U29" s="69"/>
    </row>
    <row r="30" spans="1:28" ht="27">
      <c r="A30" s="701" t="b">
        <v>1</v>
      </c>
      <c r="B30" s="82">
        <v>26</v>
      </c>
      <c r="C30" s="702" t="s">
        <v>516</v>
      </c>
      <c r="D30" s="87" t="s">
        <v>27</v>
      </c>
      <c r="E30" s="221"/>
      <c r="F30" s="79" t="s">
        <v>344</v>
      </c>
      <c r="G30" s="83" t="s">
        <v>393</v>
      </c>
      <c r="H30" s="700">
        <v>45658</v>
      </c>
      <c r="I30" s="700">
        <v>45689</v>
      </c>
      <c r="J30" s="81">
        <f t="shared" si="6"/>
        <v>31</v>
      </c>
      <c r="K30" s="128">
        <v>5.9</v>
      </c>
      <c r="L30" s="129">
        <f t="shared" si="1"/>
        <v>525.1</v>
      </c>
      <c r="M30" s="136">
        <v>71.67</v>
      </c>
      <c r="N30" s="131">
        <f t="shared" si="2"/>
        <v>573.36</v>
      </c>
      <c r="O30" s="132">
        <f t="shared" si="3"/>
        <v>1098.46</v>
      </c>
      <c r="P30" s="132">
        <f t="shared" si="4"/>
        <v>76.892200000000017</v>
      </c>
      <c r="Q30" s="729">
        <f t="shared" si="5"/>
        <v>1175.3522</v>
      </c>
      <c r="R30" s="81" t="s">
        <v>267</v>
      </c>
      <c r="S30" s="157" t="s">
        <v>216</v>
      </c>
      <c r="T30" s="163" t="s">
        <v>517</v>
      </c>
      <c r="U30" s="69"/>
    </row>
    <row r="31" spans="1:28" ht="27">
      <c r="A31" s="701" t="b">
        <v>1</v>
      </c>
      <c r="B31" s="82">
        <v>27</v>
      </c>
      <c r="C31" s="702" t="s">
        <v>518</v>
      </c>
      <c r="D31" s="76" t="s">
        <v>40</v>
      </c>
      <c r="E31" s="140"/>
      <c r="F31" s="79" t="s">
        <v>344</v>
      </c>
      <c r="G31" s="83" t="s">
        <v>393</v>
      </c>
      <c r="H31" s="700">
        <v>45658</v>
      </c>
      <c r="I31" s="700">
        <v>45689</v>
      </c>
      <c r="J31" s="81">
        <f t="shared" si="6"/>
        <v>31</v>
      </c>
      <c r="K31" s="128">
        <v>9.9</v>
      </c>
      <c r="L31" s="129">
        <f t="shared" si="1"/>
        <v>881.1</v>
      </c>
      <c r="M31" s="136">
        <v>120.53</v>
      </c>
      <c r="N31" s="131">
        <f t="shared" si="2"/>
        <v>964.24</v>
      </c>
      <c r="O31" s="132">
        <f t="shared" si="3"/>
        <v>1845.3400000000001</v>
      </c>
      <c r="P31" s="132">
        <f t="shared" si="4"/>
        <v>129.17380000000003</v>
      </c>
      <c r="Q31" s="729">
        <f t="shared" si="5"/>
        <v>1974.5138000000002</v>
      </c>
      <c r="R31" s="81" t="s">
        <v>267</v>
      </c>
      <c r="S31" s="157" t="s">
        <v>216</v>
      </c>
      <c r="T31" s="163" t="s">
        <v>517</v>
      </c>
      <c r="U31" s="69"/>
    </row>
    <row r="32" spans="1:28" ht="27" hidden="1">
      <c r="A32" s="701" t="b">
        <v>0</v>
      </c>
      <c r="B32" s="82">
        <v>28</v>
      </c>
      <c r="C32" s="702"/>
      <c r="D32" s="87" t="s">
        <v>300</v>
      </c>
      <c r="E32" s="69"/>
      <c r="F32" s="99" t="s">
        <v>301</v>
      </c>
      <c r="G32" s="95" t="s">
        <v>302</v>
      </c>
      <c r="H32" s="86">
        <v>45658</v>
      </c>
      <c r="I32" s="86">
        <v>45674</v>
      </c>
      <c r="J32" s="81">
        <f t="shared" si="6"/>
        <v>16</v>
      </c>
      <c r="K32" s="128">
        <v>5.6</v>
      </c>
      <c r="L32" s="129">
        <f t="shared" si="1"/>
        <v>498.4</v>
      </c>
      <c r="M32" s="130">
        <v>46.33</v>
      </c>
      <c r="N32" s="131">
        <f t="shared" si="2"/>
        <v>370.64</v>
      </c>
      <c r="O32" s="132">
        <f t="shared" si="3"/>
        <v>869.04</v>
      </c>
      <c r="P32" s="132">
        <f t="shared" si="4"/>
        <v>60.832800000000006</v>
      </c>
      <c r="Q32" s="729">
        <f t="shared" si="5"/>
        <v>929.87279999999998</v>
      </c>
      <c r="R32" s="81"/>
      <c r="S32" s="157" t="s">
        <v>216</v>
      </c>
      <c r="T32" s="163" t="s">
        <v>396</v>
      </c>
      <c r="U32" s="69"/>
    </row>
    <row r="33" spans="1:28" ht="27">
      <c r="A33" s="701" t="b">
        <v>0</v>
      </c>
      <c r="B33" s="82">
        <v>29</v>
      </c>
      <c r="C33" s="702" t="s">
        <v>519</v>
      </c>
      <c r="D33" s="76" t="s">
        <v>42</v>
      </c>
      <c r="E33" s="140" t="s">
        <v>130</v>
      </c>
      <c r="F33" s="79" t="s">
        <v>174</v>
      </c>
      <c r="G33" s="79" t="s">
        <v>520</v>
      </c>
      <c r="H33" s="700">
        <v>45658</v>
      </c>
      <c r="I33" s="700">
        <v>45689</v>
      </c>
      <c r="J33" s="81">
        <f t="shared" si="6"/>
        <v>31</v>
      </c>
      <c r="K33" s="128">
        <v>0</v>
      </c>
      <c r="L33" s="129">
        <f t="shared" si="1"/>
        <v>0</v>
      </c>
      <c r="M33" s="130">
        <v>79.36</v>
      </c>
      <c r="N33" s="131">
        <f t="shared" si="2"/>
        <v>634.88</v>
      </c>
      <c r="O33" s="132">
        <f t="shared" si="3"/>
        <v>634.88</v>
      </c>
      <c r="P33" s="132">
        <f t="shared" si="4"/>
        <v>44.441600000000001</v>
      </c>
      <c r="Q33" s="729">
        <f t="shared" si="5"/>
        <v>679.32159999999999</v>
      </c>
      <c r="R33" s="81" t="s">
        <v>267</v>
      </c>
      <c r="S33" s="157" t="s">
        <v>216</v>
      </c>
      <c r="T33" s="163"/>
      <c r="U33" s="69"/>
    </row>
    <row r="34" spans="1:28" ht="27">
      <c r="A34" s="701" t="b">
        <v>0</v>
      </c>
      <c r="B34" s="82">
        <v>30</v>
      </c>
      <c r="C34" s="702" t="s">
        <v>521</v>
      </c>
      <c r="D34" s="76" t="s">
        <v>45</v>
      </c>
      <c r="E34" s="140" t="s">
        <v>130</v>
      </c>
      <c r="F34" s="79" t="s">
        <v>174</v>
      </c>
      <c r="G34" s="79" t="s">
        <v>520</v>
      </c>
      <c r="H34" s="700">
        <v>45658</v>
      </c>
      <c r="I34" s="700">
        <v>45689</v>
      </c>
      <c r="J34" s="81">
        <f t="shared" si="6"/>
        <v>31</v>
      </c>
      <c r="K34" s="128">
        <v>3.8</v>
      </c>
      <c r="L34" s="129">
        <f t="shared" si="1"/>
        <v>338.2</v>
      </c>
      <c r="M34" s="134">
        <v>95.47</v>
      </c>
      <c r="N34" s="131">
        <f t="shared" si="2"/>
        <v>763.76</v>
      </c>
      <c r="O34" s="132">
        <f t="shared" si="3"/>
        <v>1101.96</v>
      </c>
      <c r="P34" s="132">
        <f t="shared" si="4"/>
        <v>77.137200000000007</v>
      </c>
      <c r="Q34" s="729">
        <f t="shared" si="5"/>
        <v>1179.0972000000002</v>
      </c>
      <c r="R34" s="81" t="s">
        <v>267</v>
      </c>
      <c r="S34" s="157" t="s">
        <v>216</v>
      </c>
      <c r="T34" s="163" t="s">
        <v>522</v>
      </c>
      <c r="U34" s="69"/>
    </row>
    <row r="35" spans="1:28" ht="27">
      <c r="A35" s="701" t="b">
        <v>0</v>
      </c>
      <c r="B35" s="82">
        <v>31</v>
      </c>
      <c r="C35" s="702" t="s">
        <v>523</v>
      </c>
      <c r="D35" s="76" t="s">
        <v>524</v>
      </c>
      <c r="E35" s="140"/>
      <c r="F35" s="79" t="s">
        <v>525</v>
      </c>
      <c r="G35" s="79" t="s">
        <v>520</v>
      </c>
      <c r="H35" s="86">
        <v>45676</v>
      </c>
      <c r="I35" s="86">
        <v>45689</v>
      </c>
      <c r="J35" s="81">
        <f t="shared" si="6"/>
        <v>13</v>
      </c>
      <c r="K35" s="128">
        <v>5.2</v>
      </c>
      <c r="L35" s="129">
        <f t="shared" si="1"/>
        <v>462.8</v>
      </c>
      <c r="M35" s="134">
        <v>40.450000000000003</v>
      </c>
      <c r="N35" s="131">
        <f t="shared" si="2"/>
        <v>323.60000000000002</v>
      </c>
      <c r="O35" s="132">
        <f t="shared" si="3"/>
        <v>786.40000000000009</v>
      </c>
      <c r="P35" s="132">
        <f t="shared" si="4"/>
        <v>55.048000000000009</v>
      </c>
      <c r="Q35" s="729">
        <f t="shared" si="5"/>
        <v>841.44800000000009</v>
      </c>
      <c r="R35" s="81" t="s">
        <v>267</v>
      </c>
      <c r="S35" s="157" t="s">
        <v>216</v>
      </c>
      <c r="T35" s="163"/>
      <c r="U35" s="744"/>
    </row>
    <row r="36" spans="1:28" ht="27">
      <c r="A36" s="701" t="b">
        <v>1</v>
      </c>
      <c r="B36" s="82">
        <v>32</v>
      </c>
      <c r="C36" s="702" t="s">
        <v>526</v>
      </c>
      <c r="D36" s="76" t="s">
        <v>47</v>
      </c>
      <c r="E36" s="140" t="s">
        <v>137</v>
      </c>
      <c r="F36" s="79" t="s">
        <v>48</v>
      </c>
      <c r="G36" s="716" t="s">
        <v>150</v>
      </c>
      <c r="H36" s="700">
        <v>45658</v>
      </c>
      <c r="I36" s="700">
        <v>45689</v>
      </c>
      <c r="J36" s="81">
        <f t="shared" si="6"/>
        <v>31</v>
      </c>
      <c r="K36" s="128">
        <v>0</v>
      </c>
      <c r="L36" s="129">
        <f t="shared" si="1"/>
        <v>0</v>
      </c>
      <c r="M36" s="134">
        <v>32.880000000000003</v>
      </c>
      <c r="N36" s="131">
        <f t="shared" si="2"/>
        <v>263.04000000000002</v>
      </c>
      <c r="O36" s="132">
        <f t="shared" si="3"/>
        <v>263.04000000000002</v>
      </c>
      <c r="P36" s="132">
        <f t="shared" si="4"/>
        <v>18.412800000000004</v>
      </c>
      <c r="Q36" s="729">
        <f t="shared" si="5"/>
        <v>281.45280000000002</v>
      </c>
      <c r="R36" s="81" t="s">
        <v>267</v>
      </c>
      <c r="S36" s="157" t="s">
        <v>216</v>
      </c>
      <c r="T36" s="163" t="s">
        <v>527</v>
      </c>
      <c r="U36" s="744" t="s">
        <v>274</v>
      </c>
    </row>
    <row r="37" spans="1:28" ht="27">
      <c r="A37" s="701" t="b">
        <v>0</v>
      </c>
      <c r="B37" s="82">
        <v>33</v>
      </c>
      <c r="C37" s="702" t="s">
        <v>528</v>
      </c>
      <c r="D37" s="76" t="s">
        <v>49</v>
      </c>
      <c r="E37" s="140"/>
      <c r="F37" s="79" t="s">
        <v>50</v>
      </c>
      <c r="G37" s="89" t="s">
        <v>245</v>
      </c>
      <c r="H37" s="700">
        <v>45658</v>
      </c>
      <c r="I37" s="700">
        <v>45689</v>
      </c>
      <c r="J37" s="81">
        <f t="shared" si="6"/>
        <v>31</v>
      </c>
      <c r="K37" s="128">
        <f>2</f>
        <v>2</v>
      </c>
      <c r="L37" s="129">
        <f t="shared" si="1"/>
        <v>178</v>
      </c>
      <c r="M37" s="130">
        <f>47.89-8.26</f>
        <v>39.630000000000003</v>
      </c>
      <c r="N37" s="131">
        <f t="shared" si="2"/>
        <v>317.04000000000002</v>
      </c>
      <c r="O37" s="132">
        <f t="shared" si="3"/>
        <v>495.04</v>
      </c>
      <c r="P37" s="132">
        <f t="shared" si="4"/>
        <v>34.652800000000006</v>
      </c>
      <c r="Q37" s="729">
        <f t="shared" si="5"/>
        <v>529.69280000000003</v>
      </c>
      <c r="R37" s="81" t="s">
        <v>267</v>
      </c>
      <c r="S37" s="157"/>
      <c r="T37" s="163"/>
      <c r="U37" s="69"/>
    </row>
    <row r="38" spans="1:28" ht="27">
      <c r="A38" s="701" t="b">
        <v>1</v>
      </c>
      <c r="B38" s="82">
        <v>34</v>
      </c>
      <c r="C38" s="702" t="s">
        <v>529</v>
      </c>
      <c r="D38" s="76" t="s">
        <v>57</v>
      </c>
      <c r="E38" s="140" t="s">
        <v>154</v>
      </c>
      <c r="F38" s="79" t="s">
        <v>113</v>
      </c>
      <c r="G38" s="79" t="s">
        <v>114</v>
      </c>
      <c r="H38" s="700">
        <v>45658</v>
      </c>
      <c r="I38" s="700">
        <v>45689</v>
      </c>
      <c r="J38" s="81">
        <f t="shared" si="6"/>
        <v>31</v>
      </c>
      <c r="K38" s="128">
        <v>1.4</v>
      </c>
      <c r="L38" s="129">
        <f t="shared" si="1"/>
        <v>124.6</v>
      </c>
      <c r="M38" s="134">
        <v>339.56</v>
      </c>
      <c r="N38" s="131">
        <f t="shared" si="2"/>
        <v>2716.48</v>
      </c>
      <c r="O38" s="132">
        <f t="shared" si="3"/>
        <v>2841.08</v>
      </c>
      <c r="P38" s="132">
        <f t="shared" si="4"/>
        <v>198.87560000000002</v>
      </c>
      <c r="Q38" s="729">
        <f t="shared" si="5"/>
        <v>3039.9555999999998</v>
      </c>
      <c r="R38" s="81"/>
      <c r="S38" s="157" t="s">
        <v>216</v>
      </c>
      <c r="T38" s="163" t="s">
        <v>530</v>
      </c>
      <c r="U38" s="69"/>
    </row>
    <row r="39" spans="1:28" ht="27" customHeight="1">
      <c r="A39" s="701" t="b">
        <v>1</v>
      </c>
      <c r="B39" s="82">
        <v>35</v>
      </c>
      <c r="C39" s="702" t="s">
        <v>531</v>
      </c>
      <c r="D39" s="76" t="s">
        <v>60</v>
      </c>
      <c r="E39" s="140" t="s">
        <v>130</v>
      </c>
      <c r="F39" s="79" t="s">
        <v>61</v>
      </c>
      <c r="G39" s="716" t="s">
        <v>115</v>
      </c>
      <c r="H39" s="700">
        <v>45658</v>
      </c>
      <c r="I39" s="700">
        <v>45689</v>
      </c>
      <c r="J39" s="81">
        <f t="shared" si="6"/>
        <v>31</v>
      </c>
      <c r="K39" s="128">
        <v>8.8000000000000007</v>
      </c>
      <c r="L39" s="129">
        <f t="shared" si="1"/>
        <v>783.2</v>
      </c>
      <c r="M39" s="134">
        <v>120.92</v>
      </c>
      <c r="N39" s="131">
        <f t="shared" si="2"/>
        <v>967.36</v>
      </c>
      <c r="O39" s="132">
        <f t="shared" si="3"/>
        <v>1750.56</v>
      </c>
      <c r="P39" s="132">
        <f t="shared" si="4"/>
        <v>122.53920000000001</v>
      </c>
      <c r="Q39" s="729">
        <f t="shared" si="5"/>
        <v>1873.0991999999999</v>
      </c>
      <c r="R39" s="81"/>
      <c r="S39" s="157" t="s">
        <v>216</v>
      </c>
      <c r="T39" s="163" t="s">
        <v>532</v>
      </c>
      <c r="U39" s="69"/>
    </row>
    <row r="40" spans="1:28" ht="27">
      <c r="A40" s="701" t="b">
        <v>1</v>
      </c>
      <c r="B40" s="82">
        <v>36</v>
      </c>
      <c r="C40" s="702" t="s">
        <v>533</v>
      </c>
      <c r="D40" s="87" t="s">
        <v>351</v>
      </c>
      <c r="E40" s="221"/>
      <c r="F40" s="78" t="s">
        <v>352</v>
      </c>
      <c r="G40" s="717" t="s">
        <v>353</v>
      </c>
      <c r="H40" s="700">
        <v>45658</v>
      </c>
      <c r="I40" s="700">
        <v>45689</v>
      </c>
      <c r="J40" s="81">
        <f t="shared" si="6"/>
        <v>31</v>
      </c>
      <c r="K40" s="128">
        <v>9.3000000000000007</v>
      </c>
      <c r="L40" s="129">
        <f t="shared" si="1"/>
        <v>827.7</v>
      </c>
      <c r="M40" s="130">
        <v>113.55</v>
      </c>
      <c r="N40" s="131">
        <f t="shared" si="2"/>
        <v>908.4</v>
      </c>
      <c r="O40" s="132">
        <f t="shared" si="3"/>
        <v>1736.1</v>
      </c>
      <c r="P40" s="132">
        <f t="shared" si="4"/>
        <v>121.527</v>
      </c>
      <c r="Q40" s="729">
        <f t="shared" si="5"/>
        <v>1857.627</v>
      </c>
      <c r="R40" s="81" t="s">
        <v>218</v>
      </c>
      <c r="S40" s="157" t="s">
        <v>216</v>
      </c>
      <c r="T40" s="163" t="s">
        <v>534</v>
      </c>
      <c r="U40" s="69"/>
    </row>
    <row r="41" spans="1:28" ht="27">
      <c r="A41" s="701" t="b">
        <v>1</v>
      </c>
      <c r="B41" s="82">
        <v>37</v>
      </c>
      <c r="C41" s="702" t="s">
        <v>535</v>
      </c>
      <c r="D41" s="87" t="s">
        <v>536</v>
      </c>
      <c r="E41" s="69"/>
      <c r="F41" s="99" t="s">
        <v>537</v>
      </c>
      <c r="G41" s="718" t="s">
        <v>538</v>
      </c>
      <c r="H41" s="86">
        <v>45681</v>
      </c>
      <c r="I41" s="86">
        <v>45689</v>
      </c>
      <c r="J41" s="81">
        <f t="shared" si="6"/>
        <v>8</v>
      </c>
      <c r="K41" s="128">
        <v>1.6</v>
      </c>
      <c r="L41" s="129">
        <f t="shared" si="1"/>
        <v>142.4</v>
      </c>
      <c r="M41" s="130">
        <v>43.58</v>
      </c>
      <c r="N41" s="131">
        <f t="shared" si="2"/>
        <v>348.64</v>
      </c>
      <c r="O41" s="132">
        <f t="shared" si="3"/>
        <v>491.03999999999996</v>
      </c>
      <c r="P41" s="132">
        <f t="shared" si="4"/>
        <v>34.372799999999998</v>
      </c>
      <c r="Q41" s="729">
        <f t="shared" si="5"/>
        <v>525.41279999999995</v>
      </c>
      <c r="R41" s="81" t="s">
        <v>267</v>
      </c>
      <c r="S41" s="157" t="s">
        <v>216</v>
      </c>
      <c r="T41" s="745">
        <v>45932</v>
      </c>
      <c r="U41" s="69"/>
    </row>
    <row r="42" spans="1:28" ht="27">
      <c r="A42" s="701" t="b">
        <v>1</v>
      </c>
      <c r="B42" s="82">
        <v>38</v>
      </c>
      <c r="C42" s="702" t="s">
        <v>539</v>
      </c>
      <c r="D42" s="87" t="s">
        <v>404</v>
      </c>
      <c r="E42" s="69"/>
      <c r="F42" s="99" t="s">
        <v>405</v>
      </c>
      <c r="G42" s="719" t="s">
        <v>406</v>
      </c>
      <c r="H42" s="700">
        <v>45658</v>
      </c>
      <c r="I42" s="700">
        <v>45689</v>
      </c>
      <c r="J42" s="81">
        <f t="shared" si="6"/>
        <v>31</v>
      </c>
      <c r="K42" s="128">
        <v>6</v>
      </c>
      <c r="L42" s="129">
        <f t="shared" si="1"/>
        <v>534</v>
      </c>
      <c r="M42" s="130">
        <v>101.37</v>
      </c>
      <c r="N42" s="131">
        <f t="shared" si="2"/>
        <v>810.96</v>
      </c>
      <c r="O42" s="132">
        <f t="shared" si="3"/>
        <v>1344.96</v>
      </c>
      <c r="P42" s="132">
        <f t="shared" si="4"/>
        <v>94.147200000000012</v>
      </c>
      <c r="Q42" s="729">
        <f t="shared" si="5"/>
        <v>1439.1072000000001</v>
      </c>
      <c r="R42" s="81" t="s">
        <v>267</v>
      </c>
      <c r="S42" s="157" t="s">
        <v>216</v>
      </c>
      <c r="T42" s="745">
        <v>45932</v>
      </c>
      <c r="U42" s="69"/>
    </row>
    <row r="43" spans="1:28" ht="27">
      <c r="A43" s="701" t="b">
        <v>1</v>
      </c>
      <c r="B43" s="82">
        <v>39</v>
      </c>
      <c r="C43" s="702" t="s">
        <v>540</v>
      </c>
      <c r="D43" s="87" t="s">
        <v>541</v>
      </c>
      <c r="E43" s="69"/>
      <c r="F43" s="99" t="s">
        <v>542</v>
      </c>
      <c r="G43" s="83" t="s">
        <v>543</v>
      </c>
      <c r="H43" s="86">
        <v>45646</v>
      </c>
      <c r="I43" s="86">
        <v>45689</v>
      </c>
      <c r="J43" s="81">
        <f t="shared" si="6"/>
        <v>43</v>
      </c>
      <c r="K43" s="128">
        <v>13.1</v>
      </c>
      <c r="L43" s="129">
        <f t="shared" si="1"/>
        <v>1165.8999999999999</v>
      </c>
      <c r="M43" s="130">
        <v>164.4</v>
      </c>
      <c r="N43" s="131">
        <f t="shared" si="2"/>
        <v>1315.2</v>
      </c>
      <c r="O43" s="132">
        <f t="shared" si="3"/>
        <v>2481.1</v>
      </c>
      <c r="P43" s="132">
        <f t="shared" si="4"/>
        <v>173.67700000000002</v>
      </c>
      <c r="Q43" s="729">
        <f t="shared" si="5"/>
        <v>2654.777</v>
      </c>
      <c r="R43" s="81" t="s">
        <v>267</v>
      </c>
      <c r="S43" s="157" t="s">
        <v>216</v>
      </c>
      <c r="T43" s="746" t="s">
        <v>161</v>
      </c>
      <c r="U43" s="69"/>
    </row>
    <row r="44" spans="1:28" ht="27">
      <c r="A44" s="701" t="b">
        <v>1</v>
      </c>
      <c r="B44" s="82">
        <v>40</v>
      </c>
      <c r="C44" s="702" t="s">
        <v>544</v>
      </c>
      <c r="D44" s="87" t="s">
        <v>321</v>
      </c>
      <c r="E44" s="69"/>
      <c r="F44" s="99" t="s">
        <v>322</v>
      </c>
      <c r="G44" s="95" t="s">
        <v>323</v>
      </c>
      <c r="H44" s="700">
        <v>45658</v>
      </c>
      <c r="I44" s="700">
        <v>45689</v>
      </c>
      <c r="J44" s="81">
        <f t="shared" si="6"/>
        <v>31</v>
      </c>
      <c r="K44" s="128">
        <v>5.8</v>
      </c>
      <c r="L44" s="129">
        <f t="shared" si="1"/>
        <v>516.19999999999993</v>
      </c>
      <c r="M44" s="130">
        <v>102.49</v>
      </c>
      <c r="N44" s="131">
        <f t="shared" si="2"/>
        <v>819.92</v>
      </c>
      <c r="O44" s="132">
        <f t="shared" si="3"/>
        <v>1336.12</v>
      </c>
      <c r="P44" s="132">
        <f t="shared" si="4"/>
        <v>93.528400000000005</v>
      </c>
      <c r="Q44" s="729">
        <f t="shared" si="5"/>
        <v>1429.6483999999998</v>
      </c>
      <c r="R44" s="81" t="s">
        <v>267</v>
      </c>
      <c r="S44" s="157" t="s">
        <v>216</v>
      </c>
      <c r="T44" s="746" t="s">
        <v>545</v>
      </c>
      <c r="U44" s="69"/>
    </row>
    <row r="45" spans="1:28" ht="27">
      <c r="A45" s="701" t="b">
        <v>1</v>
      </c>
      <c r="B45" s="82">
        <v>41</v>
      </c>
      <c r="C45" s="702" t="s">
        <v>546</v>
      </c>
      <c r="D45" s="112" t="s">
        <v>318</v>
      </c>
      <c r="E45" s="140" t="s">
        <v>156</v>
      </c>
      <c r="F45" s="79" t="s">
        <v>172</v>
      </c>
      <c r="G45" s="79" t="s">
        <v>319</v>
      </c>
      <c r="H45" s="700">
        <v>45658</v>
      </c>
      <c r="I45" s="700">
        <v>45689</v>
      </c>
      <c r="J45" s="81">
        <f t="shared" si="6"/>
        <v>31</v>
      </c>
      <c r="K45" s="128">
        <v>11.6</v>
      </c>
      <c r="L45" s="129">
        <f t="shared" si="1"/>
        <v>1032.3999999999999</v>
      </c>
      <c r="M45" s="130">
        <v>126.38</v>
      </c>
      <c r="N45" s="131">
        <f t="shared" si="2"/>
        <v>1011.04</v>
      </c>
      <c r="O45" s="132">
        <f t="shared" si="3"/>
        <v>2043.4399999999998</v>
      </c>
      <c r="P45" s="132">
        <f t="shared" si="4"/>
        <v>143.04079999999999</v>
      </c>
      <c r="Q45" s="729">
        <f t="shared" si="5"/>
        <v>2186.4807999999998</v>
      </c>
      <c r="R45" s="81" t="s">
        <v>267</v>
      </c>
      <c r="S45" s="157" t="s">
        <v>216</v>
      </c>
      <c r="T45" s="163" t="s">
        <v>547</v>
      </c>
      <c r="U45" s="69"/>
    </row>
    <row r="46" spans="1:28" ht="27">
      <c r="A46" s="701" t="b">
        <v>0</v>
      </c>
      <c r="B46" s="82">
        <v>42</v>
      </c>
      <c r="C46" s="702" t="s">
        <v>548</v>
      </c>
      <c r="D46" s="112" t="s">
        <v>549</v>
      </c>
      <c r="E46" s="223"/>
      <c r="F46" s="720" t="s">
        <v>550</v>
      </c>
      <c r="G46" s="83" t="s">
        <v>551</v>
      </c>
      <c r="H46" s="86">
        <v>45669</v>
      </c>
      <c r="I46" s="86">
        <v>45689</v>
      </c>
      <c r="J46" s="81">
        <f t="shared" si="6"/>
        <v>20</v>
      </c>
      <c r="K46" s="128">
        <v>5.0999999999999996</v>
      </c>
      <c r="L46" s="129">
        <f t="shared" si="1"/>
        <v>453.9</v>
      </c>
      <c r="M46" s="130">
        <v>81.260000000000005</v>
      </c>
      <c r="N46" s="131">
        <f t="shared" si="2"/>
        <v>650.08000000000004</v>
      </c>
      <c r="O46" s="132">
        <f t="shared" si="3"/>
        <v>1103.98</v>
      </c>
      <c r="P46" s="132">
        <f t="shared" si="4"/>
        <v>77.278600000000012</v>
      </c>
      <c r="Q46" s="729">
        <f t="shared" si="5"/>
        <v>1181.2586000000001</v>
      </c>
      <c r="R46" s="81" t="s">
        <v>218</v>
      </c>
      <c r="S46" s="157"/>
      <c r="T46" s="163"/>
      <c r="U46" s="69"/>
    </row>
    <row r="47" spans="1:28" ht="37.5">
      <c r="A47" s="701" t="b">
        <v>0</v>
      </c>
      <c r="B47" s="82">
        <v>43</v>
      </c>
      <c r="C47" s="702" t="s">
        <v>552</v>
      </c>
      <c r="D47" s="90" t="s">
        <v>408</v>
      </c>
      <c r="E47" s="223"/>
      <c r="F47" s="720" t="s">
        <v>409</v>
      </c>
      <c r="G47" s="79" t="s">
        <v>553</v>
      </c>
      <c r="H47" s="700">
        <v>45658</v>
      </c>
      <c r="I47" s="700">
        <v>45689</v>
      </c>
      <c r="J47" s="81">
        <f t="shared" si="6"/>
        <v>31</v>
      </c>
      <c r="K47" s="128">
        <v>0</v>
      </c>
      <c r="L47" s="129">
        <f t="shared" si="1"/>
        <v>0</v>
      </c>
      <c r="M47" s="134">
        <v>42</v>
      </c>
      <c r="N47" s="131">
        <f t="shared" si="2"/>
        <v>336</v>
      </c>
      <c r="O47" s="132">
        <f t="shared" si="3"/>
        <v>336</v>
      </c>
      <c r="P47" s="132">
        <f t="shared" si="4"/>
        <v>23.520000000000003</v>
      </c>
      <c r="Q47" s="729">
        <f t="shared" si="5"/>
        <v>359.52</v>
      </c>
      <c r="R47" s="81" t="s">
        <v>267</v>
      </c>
      <c r="S47" s="157"/>
      <c r="T47" s="163" t="s">
        <v>410</v>
      </c>
      <c r="U47" s="69"/>
    </row>
    <row r="48" spans="1:28" ht="26.25">
      <c r="A48" s="703" t="b">
        <v>1</v>
      </c>
      <c r="B48" s="82">
        <v>44</v>
      </c>
      <c r="C48" s="702" t="s">
        <v>554</v>
      </c>
      <c r="D48" s="90" t="s">
        <v>336</v>
      </c>
      <c r="E48" s="223"/>
      <c r="F48" s="720" t="s">
        <v>337</v>
      </c>
      <c r="G48" s="721" t="s">
        <v>412</v>
      </c>
      <c r="H48" s="700">
        <v>45658</v>
      </c>
      <c r="I48" s="700">
        <v>45689</v>
      </c>
      <c r="J48" s="119">
        <f t="shared" si="6"/>
        <v>31</v>
      </c>
      <c r="K48" s="151">
        <v>0</v>
      </c>
      <c r="L48" s="152">
        <f t="shared" si="1"/>
        <v>0</v>
      </c>
      <c r="M48" s="725">
        <v>36.15</v>
      </c>
      <c r="N48" s="154">
        <f t="shared" si="2"/>
        <v>289.2</v>
      </c>
      <c r="O48" s="155">
        <f t="shared" si="3"/>
        <v>289.2</v>
      </c>
      <c r="P48" s="155">
        <f t="shared" si="4"/>
        <v>20.244</v>
      </c>
      <c r="Q48" s="730">
        <f t="shared" si="5"/>
        <v>309.44399999999996</v>
      </c>
      <c r="R48" s="119"/>
      <c r="S48" s="190" t="s">
        <v>216</v>
      </c>
      <c r="T48" s="163" t="s">
        <v>555</v>
      </c>
      <c r="U48" s="116"/>
      <c r="V48" s="235"/>
      <c r="W48" s="235"/>
      <c r="X48" s="235"/>
      <c r="Y48" s="235"/>
      <c r="Z48" s="235"/>
      <c r="AA48" s="235"/>
      <c r="AB48" s="235"/>
    </row>
    <row r="49" spans="1:21" ht="27">
      <c r="A49" s="701" t="b">
        <v>1</v>
      </c>
      <c r="B49" s="82">
        <v>45</v>
      </c>
      <c r="C49" s="702" t="s">
        <v>556</v>
      </c>
      <c r="D49" s="87" t="s">
        <v>256</v>
      </c>
      <c r="E49" s="69"/>
      <c r="F49" s="99" t="s">
        <v>257</v>
      </c>
      <c r="G49" s="99" t="s">
        <v>258</v>
      </c>
      <c r="H49" s="700">
        <v>45658</v>
      </c>
      <c r="I49" s="700">
        <v>45689</v>
      </c>
      <c r="J49" s="81">
        <f t="shared" si="6"/>
        <v>31</v>
      </c>
      <c r="K49" s="128">
        <v>9.5</v>
      </c>
      <c r="L49" s="129">
        <f t="shared" si="1"/>
        <v>845.5</v>
      </c>
      <c r="M49" s="134">
        <v>134.09</v>
      </c>
      <c r="N49" s="131">
        <f t="shared" si="2"/>
        <v>1072.72</v>
      </c>
      <c r="O49" s="132">
        <f t="shared" si="3"/>
        <v>1918.22</v>
      </c>
      <c r="P49" s="132">
        <f t="shared" si="4"/>
        <v>134.27540000000002</v>
      </c>
      <c r="Q49" s="729">
        <f t="shared" si="5"/>
        <v>2052.4954000000002</v>
      </c>
      <c r="R49" s="81" t="s">
        <v>218</v>
      </c>
      <c r="S49" s="157" t="s">
        <v>216</v>
      </c>
      <c r="T49" s="163" t="s">
        <v>557</v>
      </c>
      <c r="U49" s="69"/>
    </row>
    <row r="50" spans="1:21" ht="27">
      <c r="A50" s="701" t="b">
        <v>1</v>
      </c>
      <c r="B50" s="82">
        <v>46</v>
      </c>
      <c r="C50" s="702" t="s">
        <v>558</v>
      </c>
      <c r="D50" s="87" t="s">
        <v>559</v>
      </c>
      <c r="E50" s="722"/>
      <c r="F50" s="99" t="s">
        <v>560</v>
      </c>
      <c r="G50" s="83" t="s">
        <v>561</v>
      </c>
      <c r="H50" s="86">
        <v>45672</v>
      </c>
      <c r="I50" s="86">
        <v>45689</v>
      </c>
      <c r="J50" s="81">
        <f t="shared" si="6"/>
        <v>17</v>
      </c>
      <c r="K50" s="128">
        <v>4.7</v>
      </c>
      <c r="L50" s="129">
        <f t="shared" si="1"/>
        <v>418.3</v>
      </c>
      <c r="M50" s="134">
        <v>86.28</v>
      </c>
      <c r="N50" s="131">
        <f t="shared" si="2"/>
        <v>690.24</v>
      </c>
      <c r="O50" s="132">
        <f t="shared" si="3"/>
        <v>1108.54</v>
      </c>
      <c r="P50" s="132">
        <f t="shared" si="4"/>
        <v>77.597800000000007</v>
      </c>
      <c r="Q50" s="729">
        <f t="shared" si="5"/>
        <v>1186.1378</v>
      </c>
      <c r="R50" s="81" t="s">
        <v>267</v>
      </c>
      <c r="S50" s="157" t="s">
        <v>216</v>
      </c>
      <c r="T50" s="163" t="s">
        <v>562</v>
      </c>
      <c r="U50" s="69"/>
    </row>
    <row r="51" spans="1:21" ht="27">
      <c r="A51" s="701" t="b">
        <v>1</v>
      </c>
      <c r="B51" s="82">
        <v>47</v>
      </c>
      <c r="C51" s="702" t="s">
        <v>563</v>
      </c>
      <c r="D51" s="87" t="s">
        <v>564</v>
      </c>
      <c r="E51" s="722"/>
      <c r="F51" s="99" t="s">
        <v>565</v>
      </c>
      <c r="G51" s="723" t="s">
        <v>566</v>
      </c>
      <c r="H51" s="86">
        <v>45669</v>
      </c>
      <c r="I51" s="86">
        <v>45689</v>
      </c>
      <c r="J51" s="81">
        <f t="shared" si="6"/>
        <v>20</v>
      </c>
      <c r="K51" s="128">
        <v>4</v>
      </c>
      <c r="L51" s="129">
        <f t="shared" si="1"/>
        <v>356</v>
      </c>
      <c r="M51" s="134">
        <v>49.96</v>
      </c>
      <c r="N51" s="131">
        <f t="shared" si="2"/>
        <v>399.68</v>
      </c>
      <c r="O51" s="132">
        <f t="shared" si="3"/>
        <v>755.68000000000006</v>
      </c>
      <c r="P51" s="132">
        <f t="shared" si="4"/>
        <v>52.897600000000011</v>
      </c>
      <c r="Q51" s="729">
        <f t="shared" si="5"/>
        <v>808.57760000000007</v>
      </c>
      <c r="R51" s="81" t="s">
        <v>267</v>
      </c>
      <c r="S51" s="157" t="s">
        <v>216</v>
      </c>
      <c r="T51" s="163" t="s">
        <v>440</v>
      </c>
      <c r="U51" s="69"/>
    </row>
    <row r="52" spans="1:21" ht="27">
      <c r="A52" s="701" t="b">
        <v>1</v>
      </c>
      <c r="B52" s="82">
        <v>48</v>
      </c>
      <c r="C52" s="702" t="s">
        <v>567</v>
      </c>
      <c r="D52" s="87" t="s">
        <v>414</v>
      </c>
      <c r="E52" s="221"/>
      <c r="F52" s="79" t="s">
        <v>415</v>
      </c>
      <c r="G52" s="83" t="s">
        <v>416</v>
      </c>
      <c r="H52" s="700">
        <v>45658</v>
      </c>
      <c r="I52" s="700">
        <v>45689</v>
      </c>
      <c r="J52" s="81">
        <f t="shared" si="6"/>
        <v>31</v>
      </c>
      <c r="K52" s="128">
        <v>16.2</v>
      </c>
      <c r="L52" s="129">
        <f t="shared" si="1"/>
        <v>1441.8</v>
      </c>
      <c r="M52" s="134">
        <v>138.01</v>
      </c>
      <c r="N52" s="131">
        <f t="shared" si="2"/>
        <v>1104.08</v>
      </c>
      <c r="O52" s="132">
        <f t="shared" si="3"/>
        <v>2545.88</v>
      </c>
      <c r="P52" s="132">
        <f t="shared" si="4"/>
        <v>178.21160000000003</v>
      </c>
      <c r="Q52" s="729">
        <f t="shared" si="5"/>
        <v>2724.0916000000002</v>
      </c>
      <c r="R52" s="81" t="s">
        <v>232</v>
      </c>
      <c r="S52" s="157" t="s">
        <v>216</v>
      </c>
      <c r="T52" s="746" t="s">
        <v>568</v>
      </c>
      <c r="U52" s="69"/>
    </row>
    <row r="53" spans="1:21" ht="27">
      <c r="A53" s="701" t="b">
        <v>1</v>
      </c>
      <c r="B53" s="82">
        <v>49</v>
      </c>
      <c r="C53" s="702" t="s">
        <v>569</v>
      </c>
      <c r="D53" s="87" t="s">
        <v>418</v>
      </c>
      <c r="E53" s="221"/>
      <c r="F53" s="79" t="s">
        <v>419</v>
      </c>
      <c r="G53" s="83" t="s">
        <v>420</v>
      </c>
      <c r="H53" s="700">
        <v>45658</v>
      </c>
      <c r="I53" s="700">
        <v>45689</v>
      </c>
      <c r="J53" s="81">
        <f t="shared" si="6"/>
        <v>31</v>
      </c>
      <c r="K53" s="128">
        <v>4.9000000000000004</v>
      </c>
      <c r="L53" s="129">
        <f t="shared" si="1"/>
        <v>436.1</v>
      </c>
      <c r="M53" s="130">
        <v>89.42</v>
      </c>
      <c r="N53" s="131">
        <f t="shared" si="2"/>
        <v>715.36</v>
      </c>
      <c r="O53" s="132">
        <f t="shared" si="3"/>
        <v>1151.46</v>
      </c>
      <c r="P53" s="132">
        <f t="shared" si="4"/>
        <v>80.602200000000011</v>
      </c>
      <c r="Q53" s="729">
        <f t="shared" si="5"/>
        <v>1232.0622000000001</v>
      </c>
      <c r="R53" s="81"/>
      <c r="S53" s="157" t="s">
        <v>216</v>
      </c>
      <c r="U53" s="69"/>
    </row>
    <row r="54" spans="1:21" ht="27">
      <c r="A54" s="701" t="b">
        <v>1</v>
      </c>
      <c r="B54" s="82">
        <v>50</v>
      </c>
      <c r="C54" s="702" t="s">
        <v>570</v>
      </c>
      <c r="D54" s="87" t="s">
        <v>571</v>
      </c>
      <c r="E54" s="221"/>
      <c r="F54" s="79" t="s">
        <v>572</v>
      </c>
      <c r="G54" s="83" t="s">
        <v>573</v>
      </c>
      <c r="H54" s="93">
        <v>45627</v>
      </c>
      <c r="I54" s="93">
        <v>45689</v>
      </c>
      <c r="J54" s="81">
        <f t="shared" si="6"/>
        <v>62</v>
      </c>
      <c r="K54" s="128">
        <v>11.7</v>
      </c>
      <c r="L54" s="129">
        <f t="shared" si="1"/>
        <v>1041.3</v>
      </c>
      <c r="M54" s="130">
        <v>171.91</v>
      </c>
      <c r="N54" s="131">
        <f t="shared" si="2"/>
        <v>1375.28</v>
      </c>
      <c r="O54" s="132">
        <f t="shared" si="3"/>
        <v>2416.58</v>
      </c>
      <c r="P54" s="132">
        <f t="shared" si="4"/>
        <v>169.16060000000002</v>
      </c>
      <c r="Q54" s="729">
        <f t="shared" si="5"/>
        <v>2585.7406000000001</v>
      </c>
      <c r="R54" s="81" t="s">
        <v>267</v>
      </c>
      <c r="S54" s="157" t="s">
        <v>216</v>
      </c>
      <c r="T54" s="163" t="s">
        <v>574</v>
      </c>
      <c r="U54" s="69"/>
    </row>
    <row r="55" spans="1:21" ht="27">
      <c r="A55" s="701" t="b">
        <v>1</v>
      </c>
      <c r="B55" s="82">
        <v>51</v>
      </c>
      <c r="C55" s="702" t="s">
        <v>575</v>
      </c>
      <c r="D55" s="87" t="s">
        <v>325</v>
      </c>
      <c r="E55" s="221"/>
      <c r="F55" s="79" t="s">
        <v>326</v>
      </c>
      <c r="G55" s="95" t="s">
        <v>327</v>
      </c>
      <c r="H55" s="700">
        <v>45658</v>
      </c>
      <c r="I55" s="700">
        <v>45689</v>
      </c>
      <c r="J55" s="81">
        <f t="shared" si="6"/>
        <v>31</v>
      </c>
      <c r="K55" s="128">
        <v>15.7</v>
      </c>
      <c r="L55" s="129">
        <f t="shared" si="1"/>
        <v>1397.3</v>
      </c>
      <c r="M55" s="130">
        <v>166.91</v>
      </c>
      <c r="N55" s="131">
        <f t="shared" si="2"/>
        <v>1335.28</v>
      </c>
      <c r="O55" s="132">
        <f t="shared" si="3"/>
        <v>2732.58</v>
      </c>
      <c r="P55" s="132">
        <f t="shared" si="4"/>
        <v>191.28060000000002</v>
      </c>
      <c r="Q55" s="729">
        <f t="shared" si="5"/>
        <v>2923.8606</v>
      </c>
      <c r="R55" s="81" t="s">
        <v>267</v>
      </c>
      <c r="S55" s="157" t="s">
        <v>216</v>
      </c>
      <c r="T55" s="745">
        <v>45932</v>
      </c>
      <c r="U55" s="69"/>
    </row>
    <row r="56" spans="1:21" ht="27">
      <c r="A56" s="701" t="b">
        <v>1</v>
      </c>
      <c r="B56" s="82">
        <v>52</v>
      </c>
      <c r="C56" s="702" t="s">
        <v>576</v>
      </c>
      <c r="D56" s="87" t="s">
        <v>577</v>
      </c>
      <c r="E56" s="221"/>
      <c r="F56" s="79" t="s">
        <v>578</v>
      </c>
      <c r="G56" s="99" t="s">
        <v>579</v>
      </c>
      <c r="H56" s="86">
        <v>45671</v>
      </c>
      <c r="I56" s="86">
        <v>45689</v>
      </c>
      <c r="J56" s="81">
        <f t="shared" si="6"/>
        <v>18</v>
      </c>
      <c r="K56" s="128">
        <v>0.2</v>
      </c>
      <c r="L56" s="129">
        <f t="shared" si="1"/>
        <v>17.8</v>
      </c>
      <c r="M56" s="130">
        <v>6.78</v>
      </c>
      <c r="N56" s="131">
        <f t="shared" si="2"/>
        <v>54.24</v>
      </c>
      <c r="O56" s="132">
        <f t="shared" si="3"/>
        <v>72.040000000000006</v>
      </c>
      <c r="P56" s="132">
        <f t="shared" si="4"/>
        <v>5.0428000000000006</v>
      </c>
      <c r="Q56" s="729">
        <f t="shared" si="5"/>
        <v>77.082800000000006</v>
      </c>
      <c r="R56" s="81" t="s">
        <v>267</v>
      </c>
      <c r="S56" s="157" t="s">
        <v>216</v>
      </c>
      <c r="T56" s="743">
        <v>45932</v>
      </c>
      <c r="U56" s="69"/>
    </row>
    <row r="57" spans="1:21" ht="27">
      <c r="A57" s="701" t="b">
        <v>1</v>
      </c>
      <c r="B57" s="82">
        <v>53</v>
      </c>
      <c r="C57" s="702" t="s">
        <v>580</v>
      </c>
      <c r="D57" s="87" t="s">
        <v>201</v>
      </c>
      <c r="E57" s="221"/>
      <c r="F57" s="79" t="s">
        <v>202</v>
      </c>
      <c r="G57" s="79" t="s">
        <v>203</v>
      </c>
      <c r="H57" s="700">
        <v>45658</v>
      </c>
      <c r="I57" s="700">
        <v>45689</v>
      </c>
      <c r="J57" s="81">
        <f t="shared" si="6"/>
        <v>31</v>
      </c>
      <c r="K57" s="128">
        <v>6.9</v>
      </c>
      <c r="L57" s="129">
        <f t="shared" si="1"/>
        <v>614.1</v>
      </c>
      <c r="M57" s="130">
        <v>86.02</v>
      </c>
      <c r="N57" s="131">
        <f t="shared" si="2"/>
        <v>688.16</v>
      </c>
      <c r="O57" s="132">
        <f t="shared" si="3"/>
        <v>1302.26</v>
      </c>
      <c r="P57" s="132">
        <f t="shared" si="4"/>
        <v>91.158200000000008</v>
      </c>
      <c r="Q57" s="729">
        <f t="shared" si="5"/>
        <v>1393.4182000000001</v>
      </c>
      <c r="R57" s="81" t="s">
        <v>267</v>
      </c>
      <c r="S57" s="157" t="s">
        <v>216</v>
      </c>
      <c r="T57" s="743">
        <v>45932</v>
      </c>
      <c r="U57" s="69"/>
    </row>
    <row r="58" spans="1:21" ht="27">
      <c r="A58" s="701" t="b">
        <v>1</v>
      </c>
      <c r="B58" s="82">
        <v>54</v>
      </c>
      <c r="C58" s="702" t="s">
        <v>581</v>
      </c>
      <c r="D58" s="87" t="s">
        <v>276</v>
      </c>
      <c r="E58" s="69"/>
      <c r="F58" s="99" t="s">
        <v>277</v>
      </c>
      <c r="G58" s="99" t="s">
        <v>278</v>
      </c>
      <c r="H58" s="700">
        <v>45658</v>
      </c>
      <c r="I58" s="700">
        <v>45689</v>
      </c>
      <c r="J58" s="81">
        <f t="shared" si="6"/>
        <v>31</v>
      </c>
      <c r="K58" s="128">
        <v>3.3</v>
      </c>
      <c r="L58" s="129">
        <f t="shared" si="1"/>
        <v>293.7</v>
      </c>
      <c r="M58" s="130">
        <v>65.7</v>
      </c>
      <c r="N58" s="131">
        <f t="shared" si="2"/>
        <v>525.6</v>
      </c>
      <c r="O58" s="132">
        <f t="shared" si="3"/>
        <v>819.3</v>
      </c>
      <c r="P58" s="132">
        <f t="shared" si="4"/>
        <v>57.350999999999999</v>
      </c>
      <c r="Q58" s="729">
        <f t="shared" si="5"/>
        <v>876.65099999999995</v>
      </c>
      <c r="R58" s="81" t="s">
        <v>267</v>
      </c>
      <c r="S58" s="157" t="s">
        <v>216</v>
      </c>
      <c r="T58" s="194" t="s">
        <v>582</v>
      </c>
      <c r="U58" s="69"/>
    </row>
    <row r="59" spans="1:21" ht="27">
      <c r="A59" s="701" t="b">
        <v>1</v>
      </c>
      <c r="B59" s="82">
        <v>55</v>
      </c>
      <c r="C59" s="702" t="s">
        <v>583</v>
      </c>
      <c r="D59" s="87" t="s">
        <v>279</v>
      </c>
      <c r="E59" s="69"/>
      <c r="F59" s="99" t="s">
        <v>277</v>
      </c>
      <c r="G59" s="99" t="s">
        <v>278</v>
      </c>
      <c r="H59" s="700">
        <v>45658</v>
      </c>
      <c r="I59" s="700">
        <v>45689</v>
      </c>
      <c r="J59" s="81">
        <f t="shared" si="6"/>
        <v>31</v>
      </c>
      <c r="K59" s="128">
        <v>5.4</v>
      </c>
      <c r="L59" s="129">
        <f t="shared" si="1"/>
        <v>480.6</v>
      </c>
      <c r="M59" s="130">
        <v>83.15</v>
      </c>
      <c r="N59" s="131">
        <f t="shared" si="2"/>
        <v>665.2</v>
      </c>
      <c r="O59" s="132">
        <f t="shared" si="3"/>
        <v>1145.8000000000002</v>
      </c>
      <c r="P59" s="132">
        <f t="shared" si="4"/>
        <v>80.206000000000017</v>
      </c>
      <c r="Q59" s="729">
        <f t="shared" si="5"/>
        <v>1226.0060000000003</v>
      </c>
      <c r="R59" s="81" t="s">
        <v>267</v>
      </c>
      <c r="S59" s="157" t="s">
        <v>216</v>
      </c>
      <c r="T59" s="194" t="s">
        <v>584</v>
      </c>
      <c r="U59" s="69"/>
    </row>
    <row r="60" spans="1:21" ht="27">
      <c r="A60" s="701" t="b">
        <v>1</v>
      </c>
      <c r="B60" s="82">
        <v>56</v>
      </c>
      <c r="C60" s="702" t="s">
        <v>585</v>
      </c>
      <c r="D60" s="87" t="s">
        <v>424</v>
      </c>
      <c r="E60" s="722"/>
      <c r="F60" s="99" t="s">
        <v>425</v>
      </c>
      <c r="G60" s="723" t="s">
        <v>426</v>
      </c>
      <c r="H60" s="700">
        <v>45658</v>
      </c>
      <c r="I60" s="700">
        <v>45689</v>
      </c>
      <c r="J60" s="81">
        <f t="shared" si="6"/>
        <v>31</v>
      </c>
      <c r="K60" s="128">
        <v>6</v>
      </c>
      <c r="L60" s="129">
        <f t="shared" si="1"/>
        <v>534</v>
      </c>
      <c r="M60" s="130">
        <v>114.81</v>
      </c>
      <c r="N60" s="131">
        <f t="shared" si="2"/>
        <v>918.48</v>
      </c>
      <c r="O60" s="132">
        <f t="shared" si="3"/>
        <v>1452.48</v>
      </c>
      <c r="P60" s="132">
        <f t="shared" si="4"/>
        <v>101.67360000000001</v>
      </c>
      <c r="Q60" s="729">
        <f t="shared" si="5"/>
        <v>1554.1536000000001</v>
      </c>
      <c r="R60" s="81"/>
      <c r="S60" s="157" t="s">
        <v>216</v>
      </c>
      <c r="T60" s="163" t="s">
        <v>586</v>
      </c>
      <c r="U60" s="69"/>
    </row>
    <row r="61" spans="1:21" ht="27">
      <c r="A61" s="701" t="b">
        <v>1</v>
      </c>
      <c r="B61" s="82">
        <v>57</v>
      </c>
      <c r="C61" s="702" t="s">
        <v>587</v>
      </c>
      <c r="D61" s="87" t="s">
        <v>588</v>
      </c>
      <c r="E61" s="722"/>
      <c r="F61" s="99" t="s">
        <v>589</v>
      </c>
      <c r="G61" s="723" t="s">
        <v>590</v>
      </c>
      <c r="H61" s="86">
        <v>45664</v>
      </c>
      <c r="I61" s="86">
        <v>45689</v>
      </c>
      <c r="J61" s="81">
        <f t="shared" si="6"/>
        <v>25</v>
      </c>
      <c r="K61" s="128">
        <v>8.6</v>
      </c>
      <c r="L61" s="129">
        <f t="shared" si="1"/>
        <v>765.4</v>
      </c>
      <c r="M61" s="130">
        <v>92.37</v>
      </c>
      <c r="N61" s="131">
        <f t="shared" si="2"/>
        <v>738.96</v>
      </c>
      <c r="O61" s="132">
        <f t="shared" si="3"/>
        <v>1504.3600000000001</v>
      </c>
      <c r="P61" s="132">
        <f t="shared" si="4"/>
        <v>105.30520000000001</v>
      </c>
      <c r="Q61" s="729">
        <f t="shared" si="5"/>
        <v>1609.6652000000001</v>
      </c>
      <c r="R61" s="81"/>
      <c r="S61" s="157" t="s">
        <v>216</v>
      </c>
      <c r="T61" s="194" t="s">
        <v>591</v>
      </c>
      <c r="U61" s="69"/>
    </row>
    <row r="62" spans="1:21" ht="27">
      <c r="A62" s="701" t="b">
        <v>1</v>
      </c>
      <c r="B62" s="82">
        <v>58</v>
      </c>
      <c r="C62" s="702" t="s">
        <v>592</v>
      </c>
      <c r="D62" s="87" t="s">
        <v>428</v>
      </c>
      <c r="E62" s="221"/>
      <c r="F62" s="79" t="s">
        <v>429</v>
      </c>
      <c r="G62" s="83" t="s">
        <v>430</v>
      </c>
      <c r="H62" s="700">
        <v>45658</v>
      </c>
      <c r="I62" s="700">
        <v>45689</v>
      </c>
      <c r="J62" s="81">
        <f t="shared" si="6"/>
        <v>31</v>
      </c>
      <c r="K62" s="128">
        <v>6.9</v>
      </c>
      <c r="L62" s="129">
        <f t="shared" si="1"/>
        <v>614.1</v>
      </c>
      <c r="M62" s="130">
        <v>91.04</v>
      </c>
      <c r="N62" s="131">
        <f t="shared" si="2"/>
        <v>728.32</v>
      </c>
      <c r="O62" s="132">
        <f t="shared" si="3"/>
        <v>1342.42</v>
      </c>
      <c r="P62" s="132">
        <f t="shared" si="4"/>
        <v>93.969400000000007</v>
      </c>
      <c r="Q62" s="729">
        <f t="shared" si="5"/>
        <v>1436.3894</v>
      </c>
      <c r="R62" s="81" t="s">
        <v>476</v>
      </c>
      <c r="S62" s="157" t="s">
        <v>216</v>
      </c>
      <c r="T62" s="734" t="s">
        <v>593</v>
      </c>
      <c r="U62" s="69"/>
    </row>
    <row r="63" spans="1:21" ht="27">
      <c r="A63" s="701" t="b">
        <v>1</v>
      </c>
      <c r="B63" s="82">
        <v>58</v>
      </c>
      <c r="C63" s="702" t="s">
        <v>594</v>
      </c>
      <c r="D63" s="724" t="s">
        <v>432</v>
      </c>
      <c r="E63" s="221"/>
      <c r="F63" s="79" t="s">
        <v>433</v>
      </c>
      <c r="G63" s="83" t="s">
        <v>430</v>
      </c>
      <c r="H63" s="86">
        <v>45658</v>
      </c>
      <c r="I63" s="86">
        <v>45674</v>
      </c>
      <c r="J63" s="81">
        <f t="shared" si="6"/>
        <v>16</v>
      </c>
      <c r="K63" s="128">
        <v>2</v>
      </c>
      <c r="L63" s="129">
        <f t="shared" si="1"/>
        <v>178</v>
      </c>
      <c r="M63" s="130">
        <v>160.30000000000001</v>
      </c>
      <c r="N63" s="131">
        <f t="shared" si="2"/>
        <v>1282.4000000000001</v>
      </c>
      <c r="O63" s="132">
        <f t="shared" si="3"/>
        <v>1460.4</v>
      </c>
      <c r="P63" s="132">
        <f t="shared" si="4"/>
        <v>102.22800000000002</v>
      </c>
      <c r="Q63" s="729">
        <f t="shared" si="5"/>
        <v>1562.6280000000002</v>
      </c>
      <c r="R63" s="81" t="s">
        <v>476</v>
      </c>
      <c r="S63" s="157" t="s">
        <v>216</v>
      </c>
      <c r="T63" s="734" t="s">
        <v>595</v>
      </c>
      <c r="U63" s="69"/>
    </row>
    <row r="64" spans="1:21" ht="27">
      <c r="A64" s="701" t="b">
        <v>1</v>
      </c>
      <c r="B64" s="82">
        <v>59</v>
      </c>
      <c r="C64" s="702" t="s">
        <v>594</v>
      </c>
      <c r="D64" s="724" t="s">
        <v>432</v>
      </c>
      <c r="E64" s="221"/>
      <c r="F64" s="79" t="s">
        <v>433</v>
      </c>
      <c r="G64" s="83" t="s">
        <v>430</v>
      </c>
      <c r="H64" s="86">
        <v>45677</v>
      </c>
      <c r="I64" s="86">
        <v>45689</v>
      </c>
      <c r="J64" s="81">
        <f t="shared" si="6"/>
        <v>12</v>
      </c>
      <c r="K64" s="128">
        <v>4.5999999999999996</v>
      </c>
      <c r="L64" s="129">
        <f t="shared" si="1"/>
        <v>409.4</v>
      </c>
      <c r="M64" s="130">
        <v>40.5</v>
      </c>
      <c r="N64" s="131">
        <f t="shared" si="2"/>
        <v>324</v>
      </c>
      <c r="O64" s="132">
        <f t="shared" si="3"/>
        <v>733.4</v>
      </c>
      <c r="P64" s="132">
        <f t="shared" si="4"/>
        <v>51.338000000000001</v>
      </c>
      <c r="Q64" s="729">
        <f t="shared" si="5"/>
        <v>784.73799999999994</v>
      </c>
      <c r="R64" s="81" t="s">
        <v>476</v>
      </c>
      <c r="S64" s="157" t="s">
        <v>216</v>
      </c>
      <c r="T64" s="734" t="s">
        <v>595</v>
      </c>
      <c r="U64" s="69"/>
    </row>
    <row r="65" spans="1:28" ht="27">
      <c r="A65" s="701" t="b">
        <v>1</v>
      </c>
      <c r="B65" s="82">
        <v>60</v>
      </c>
      <c r="C65" s="702" t="s">
        <v>596</v>
      </c>
      <c r="D65" s="724" t="s">
        <v>434</v>
      </c>
      <c r="E65" s="221"/>
      <c r="F65" s="79" t="s">
        <v>435</v>
      </c>
      <c r="G65" s="83" t="s">
        <v>430</v>
      </c>
      <c r="H65" s="86">
        <v>45658</v>
      </c>
      <c r="I65" s="86">
        <v>45674</v>
      </c>
      <c r="J65" s="81">
        <f t="shared" si="6"/>
        <v>16</v>
      </c>
      <c r="K65" s="128">
        <v>6.6</v>
      </c>
      <c r="L65" s="129">
        <f t="shared" si="1"/>
        <v>587.4</v>
      </c>
      <c r="M65" s="130">
        <v>90.25</v>
      </c>
      <c r="N65" s="131">
        <f t="shared" si="2"/>
        <v>722</v>
      </c>
      <c r="O65" s="132">
        <f t="shared" si="3"/>
        <v>1309.4000000000001</v>
      </c>
      <c r="P65" s="132">
        <f t="shared" si="4"/>
        <v>91.658000000000015</v>
      </c>
      <c r="Q65" s="729">
        <f t="shared" si="5"/>
        <v>1401.058</v>
      </c>
      <c r="R65" s="81" t="s">
        <v>476</v>
      </c>
      <c r="S65" s="157" t="s">
        <v>216</v>
      </c>
      <c r="T65" s="734" t="s">
        <v>595</v>
      </c>
      <c r="U65" s="69"/>
    </row>
    <row r="66" spans="1:28" ht="27">
      <c r="A66" s="701" t="b">
        <v>1</v>
      </c>
      <c r="B66" s="82">
        <v>61</v>
      </c>
      <c r="C66" s="702" t="s">
        <v>596</v>
      </c>
      <c r="D66" s="724" t="s">
        <v>434</v>
      </c>
      <c r="E66" s="221"/>
      <c r="F66" s="79" t="s">
        <v>435</v>
      </c>
      <c r="G66" s="83" t="s">
        <v>430</v>
      </c>
      <c r="H66" s="86">
        <v>45677</v>
      </c>
      <c r="I66" s="86">
        <v>45689</v>
      </c>
      <c r="J66" s="81">
        <f t="shared" si="6"/>
        <v>12</v>
      </c>
      <c r="K66" s="128">
        <v>1.5</v>
      </c>
      <c r="L66" s="129">
        <f t="shared" si="1"/>
        <v>133.5</v>
      </c>
      <c r="M66" s="130">
        <v>28.33</v>
      </c>
      <c r="N66" s="131">
        <f t="shared" si="2"/>
        <v>226.64</v>
      </c>
      <c r="O66" s="132">
        <f t="shared" si="3"/>
        <v>360.14</v>
      </c>
      <c r="P66" s="132">
        <f t="shared" si="4"/>
        <v>25.209800000000001</v>
      </c>
      <c r="Q66" s="729">
        <f t="shared" si="5"/>
        <v>385.34979999999996</v>
      </c>
      <c r="R66" s="81" t="s">
        <v>476</v>
      </c>
      <c r="S66" s="157" t="s">
        <v>216</v>
      </c>
      <c r="T66" s="734" t="s">
        <v>597</v>
      </c>
      <c r="U66" s="69"/>
    </row>
    <row r="67" spans="1:28" ht="27">
      <c r="A67" s="701" t="b">
        <v>1</v>
      </c>
      <c r="B67" s="82">
        <v>62</v>
      </c>
      <c r="C67" s="702" t="s">
        <v>598</v>
      </c>
      <c r="D67" s="87" t="s">
        <v>436</v>
      </c>
      <c r="E67" s="221"/>
      <c r="F67" s="747" t="s">
        <v>437</v>
      </c>
      <c r="G67" s="79" t="s">
        <v>438</v>
      </c>
      <c r="H67" s="748">
        <v>45657</v>
      </c>
      <c r="I67" s="86">
        <v>45689</v>
      </c>
      <c r="J67" s="81">
        <f t="shared" si="6"/>
        <v>32</v>
      </c>
      <c r="K67" s="128">
        <v>14.6</v>
      </c>
      <c r="L67" s="129">
        <f t="shared" si="1"/>
        <v>1299.3999999999999</v>
      </c>
      <c r="M67" s="134">
        <v>160.41</v>
      </c>
      <c r="N67" s="131">
        <f t="shared" si="2"/>
        <v>1283.28</v>
      </c>
      <c r="O67" s="132">
        <f t="shared" si="3"/>
        <v>2582.6799999999998</v>
      </c>
      <c r="P67" s="132">
        <f t="shared" si="4"/>
        <v>180.7876</v>
      </c>
      <c r="Q67" s="729">
        <f t="shared" si="5"/>
        <v>2763.4675999999999</v>
      </c>
      <c r="R67" s="81" t="s">
        <v>267</v>
      </c>
      <c r="S67" s="157" t="s">
        <v>216</v>
      </c>
      <c r="T67" s="757">
        <v>45963</v>
      </c>
      <c r="U67" s="69"/>
    </row>
    <row r="68" spans="1:28" ht="27">
      <c r="A68" s="701" t="b">
        <v>1</v>
      </c>
      <c r="B68" s="82">
        <v>63</v>
      </c>
      <c r="C68" s="702" t="s">
        <v>599</v>
      </c>
      <c r="D68" s="87" t="s">
        <v>359</v>
      </c>
      <c r="E68" s="221"/>
      <c r="F68" s="78" t="s">
        <v>439</v>
      </c>
      <c r="G68" s="83" t="s">
        <v>361</v>
      </c>
      <c r="H68" s="700">
        <v>45658</v>
      </c>
      <c r="I68" s="700">
        <v>45689</v>
      </c>
      <c r="J68" s="81">
        <f t="shared" si="6"/>
        <v>31</v>
      </c>
      <c r="K68" s="128">
        <v>0</v>
      </c>
      <c r="L68" s="129">
        <f t="shared" si="1"/>
        <v>0</v>
      </c>
      <c r="M68" s="130">
        <v>45.21</v>
      </c>
      <c r="N68" s="131">
        <f t="shared" si="2"/>
        <v>361.68</v>
      </c>
      <c r="O68" s="132">
        <f t="shared" si="3"/>
        <v>361.68</v>
      </c>
      <c r="P68" s="132">
        <f t="shared" si="4"/>
        <v>25.317600000000002</v>
      </c>
      <c r="Q68" s="729">
        <f t="shared" si="5"/>
        <v>386.99760000000003</v>
      </c>
      <c r="R68" s="81" t="s">
        <v>267</v>
      </c>
      <c r="S68" s="157" t="s">
        <v>216</v>
      </c>
      <c r="T68" s="743">
        <v>45932</v>
      </c>
      <c r="U68" s="69"/>
    </row>
    <row r="69" spans="1:28" ht="27">
      <c r="A69" s="701" t="b">
        <v>1</v>
      </c>
      <c r="B69" s="82">
        <v>64</v>
      </c>
      <c r="C69" s="702" t="s">
        <v>600</v>
      </c>
      <c r="D69" s="87" t="s">
        <v>362</v>
      </c>
      <c r="E69" s="69"/>
      <c r="F69" s="78" t="s">
        <v>363</v>
      </c>
      <c r="G69" s="83" t="s">
        <v>364</v>
      </c>
      <c r="H69" s="86">
        <v>45673</v>
      </c>
      <c r="I69" s="86">
        <v>45689</v>
      </c>
      <c r="J69" s="81">
        <f t="shared" si="6"/>
        <v>16</v>
      </c>
      <c r="K69" s="128">
        <v>0.4</v>
      </c>
      <c r="L69" s="129">
        <f t="shared" si="1"/>
        <v>35.6</v>
      </c>
      <c r="M69" s="134">
        <v>27.47</v>
      </c>
      <c r="N69" s="131">
        <f t="shared" si="2"/>
        <v>219.76</v>
      </c>
      <c r="O69" s="132">
        <f t="shared" si="3"/>
        <v>255.35999999999999</v>
      </c>
      <c r="P69" s="132">
        <f t="shared" si="4"/>
        <v>17.8752</v>
      </c>
      <c r="Q69" s="729">
        <f t="shared" si="5"/>
        <v>273.23519999999996</v>
      </c>
      <c r="R69" s="81" t="s">
        <v>267</v>
      </c>
      <c r="S69" s="157" t="s">
        <v>216</v>
      </c>
      <c r="T69" s="743">
        <v>45963</v>
      </c>
      <c r="U69" s="69"/>
    </row>
    <row r="70" spans="1:28" ht="27">
      <c r="A70" s="701" t="b">
        <v>1</v>
      </c>
      <c r="B70" s="82">
        <v>65</v>
      </c>
      <c r="C70" s="702" t="s">
        <v>601</v>
      </c>
      <c r="D70" s="87" t="s">
        <v>441</v>
      </c>
      <c r="E70" s="69"/>
      <c r="F70" s="99" t="s">
        <v>442</v>
      </c>
      <c r="G70" s="83" t="s">
        <v>443</v>
      </c>
      <c r="H70" s="700">
        <v>45658</v>
      </c>
      <c r="I70" s="700">
        <v>45689</v>
      </c>
      <c r="J70" s="81">
        <f t="shared" si="6"/>
        <v>31</v>
      </c>
      <c r="K70" s="128">
        <v>9.9</v>
      </c>
      <c r="L70" s="129">
        <f t="shared" si="1"/>
        <v>881.1</v>
      </c>
      <c r="M70" s="134">
        <v>121.99</v>
      </c>
      <c r="N70" s="131">
        <f t="shared" si="2"/>
        <v>975.92</v>
      </c>
      <c r="O70" s="132">
        <f t="shared" si="3"/>
        <v>1857.02</v>
      </c>
      <c r="P70" s="132">
        <f t="shared" si="4"/>
        <v>129.9914</v>
      </c>
      <c r="Q70" s="729">
        <f t="shared" si="5"/>
        <v>1987.0113999999999</v>
      </c>
      <c r="R70" s="81" t="s">
        <v>267</v>
      </c>
      <c r="S70" s="157" t="s">
        <v>216</v>
      </c>
      <c r="T70" s="163" t="s">
        <v>602</v>
      </c>
      <c r="U70" s="69"/>
    </row>
    <row r="71" spans="1:28" ht="27">
      <c r="A71" s="701" t="b">
        <v>0</v>
      </c>
      <c r="B71" s="82">
        <v>66</v>
      </c>
      <c r="C71" s="702" t="s">
        <v>603</v>
      </c>
      <c r="D71" s="87" t="s">
        <v>260</v>
      </c>
      <c r="E71" s="69"/>
      <c r="F71" s="99" t="s">
        <v>261</v>
      </c>
      <c r="G71" s="99" t="s">
        <v>262</v>
      </c>
      <c r="H71" s="700">
        <v>45658</v>
      </c>
      <c r="I71" s="700">
        <v>45689</v>
      </c>
      <c r="J71" s="81">
        <f t="shared" si="6"/>
        <v>31</v>
      </c>
      <c r="K71" s="128">
        <v>2.8</v>
      </c>
      <c r="L71" s="129">
        <f t="shared" si="1"/>
        <v>249.2</v>
      </c>
      <c r="M71" s="134">
        <v>54.04</v>
      </c>
      <c r="N71" s="131">
        <f t="shared" si="2"/>
        <v>432.32</v>
      </c>
      <c r="O71" s="132">
        <f t="shared" si="3"/>
        <v>681.52</v>
      </c>
      <c r="P71" s="132">
        <f t="shared" si="4"/>
        <v>47.706400000000002</v>
      </c>
      <c r="Q71" s="729">
        <f t="shared" si="5"/>
        <v>729.22640000000001</v>
      </c>
      <c r="R71" s="81" t="s">
        <v>267</v>
      </c>
      <c r="S71" s="157" t="s">
        <v>216</v>
      </c>
      <c r="T71" s="743"/>
      <c r="U71" s="69"/>
    </row>
    <row r="72" spans="1:28" ht="27">
      <c r="A72" s="701" t="b">
        <v>0</v>
      </c>
      <c r="B72" s="82">
        <v>67</v>
      </c>
      <c r="C72" s="702" t="s">
        <v>604</v>
      </c>
      <c r="D72" s="724" t="s">
        <v>444</v>
      </c>
      <c r="E72" s="221"/>
      <c r="F72" s="79" t="s">
        <v>445</v>
      </c>
      <c r="G72" s="83" t="s">
        <v>446</v>
      </c>
      <c r="H72" s="86">
        <v>45658</v>
      </c>
      <c r="I72" s="86">
        <v>45674</v>
      </c>
      <c r="J72" s="81">
        <f t="shared" si="6"/>
        <v>16</v>
      </c>
      <c r="K72" s="128">
        <v>0</v>
      </c>
      <c r="L72" s="129">
        <f t="shared" si="1"/>
        <v>0</v>
      </c>
      <c r="M72" s="130">
        <v>21.3</v>
      </c>
      <c r="N72" s="131">
        <f t="shared" si="2"/>
        <v>170.4</v>
      </c>
      <c r="O72" s="132">
        <f t="shared" si="3"/>
        <v>170.4</v>
      </c>
      <c r="P72" s="132">
        <f t="shared" si="4"/>
        <v>11.928000000000001</v>
      </c>
      <c r="Q72" s="729">
        <f t="shared" si="5"/>
        <v>182.328</v>
      </c>
      <c r="R72" s="81" t="s">
        <v>267</v>
      </c>
      <c r="S72" s="157" t="s">
        <v>216</v>
      </c>
      <c r="T72" s="175">
        <v>45740</v>
      </c>
      <c r="U72" s="69"/>
    </row>
    <row r="73" spans="1:28" ht="27">
      <c r="A73" s="701" t="b">
        <v>0</v>
      </c>
      <c r="B73" s="82">
        <v>68</v>
      </c>
      <c r="C73" s="702" t="s">
        <v>604</v>
      </c>
      <c r="D73" s="724" t="s">
        <v>444</v>
      </c>
      <c r="E73" s="221"/>
      <c r="F73" s="79" t="s">
        <v>445</v>
      </c>
      <c r="G73" s="83" t="s">
        <v>446</v>
      </c>
      <c r="H73" s="86">
        <v>45677</v>
      </c>
      <c r="I73" s="86">
        <v>45689</v>
      </c>
      <c r="J73" s="81">
        <f t="shared" si="6"/>
        <v>12</v>
      </c>
      <c r="K73" s="128">
        <v>4.3</v>
      </c>
      <c r="L73" s="129">
        <f t="shared" si="1"/>
        <v>382.7</v>
      </c>
      <c r="M73" s="130">
        <v>41.83</v>
      </c>
      <c r="N73" s="131">
        <f t="shared" si="2"/>
        <v>334.64</v>
      </c>
      <c r="O73" s="132">
        <f t="shared" si="3"/>
        <v>717.33999999999992</v>
      </c>
      <c r="P73" s="132">
        <f t="shared" si="4"/>
        <v>50.213799999999999</v>
      </c>
      <c r="Q73" s="729">
        <f t="shared" si="5"/>
        <v>767.55379999999991</v>
      </c>
      <c r="R73" s="81" t="s">
        <v>267</v>
      </c>
      <c r="S73" s="157" t="s">
        <v>216</v>
      </c>
      <c r="T73" s="175">
        <v>45740</v>
      </c>
      <c r="U73" s="69"/>
    </row>
    <row r="74" spans="1:28" ht="27">
      <c r="A74" s="701" t="b">
        <v>1</v>
      </c>
      <c r="B74" s="82">
        <v>69</v>
      </c>
      <c r="C74" s="702" t="s">
        <v>605</v>
      </c>
      <c r="D74" s="724" t="s">
        <v>447</v>
      </c>
      <c r="E74" s="221"/>
      <c r="F74" s="79" t="s">
        <v>448</v>
      </c>
      <c r="G74" s="83" t="s">
        <v>449</v>
      </c>
      <c r="H74" s="86">
        <v>45658</v>
      </c>
      <c r="I74" s="86">
        <v>45674</v>
      </c>
      <c r="J74" s="81">
        <f t="shared" si="6"/>
        <v>16</v>
      </c>
      <c r="K74" s="128">
        <v>1</v>
      </c>
      <c r="L74" s="129">
        <f t="shared" si="1"/>
        <v>89</v>
      </c>
      <c r="M74" s="130">
        <v>35.65</v>
      </c>
      <c r="N74" s="131">
        <f t="shared" si="2"/>
        <v>285.2</v>
      </c>
      <c r="O74" s="132">
        <f t="shared" si="3"/>
        <v>374.2</v>
      </c>
      <c r="P74" s="132">
        <f t="shared" si="4"/>
        <v>26.194000000000003</v>
      </c>
      <c r="Q74" s="729">
        <f t="shared" si="5"/>
        <v>400.39400000000001</v>
      </c>
      <c r="R74" s="81" t="s">
        <v>267</v>
      </c>
      <c r="S74" s="157" t="s">
        <v>216</v>
      </c>
      <c r="T74" s="743">
        <v>45932</v>
      </c>
      <c r="U74" s="69"/>
    </row>
    <row r="75" spans="1:28" ht="27">
      <c r="A75" s="701" t="b">
        <v>1</v>
      </c>
      <c r="B75" s="82">
        <v>70</v>
      </c>
      <c r="C75" s="702" t="s">
        <v>605</v>
      </c>
      <c r="D75" s="724" t="s">
        <v>447</v>
      </c>
      <c r="E75" s="221"/>
      <c r="F75" s="79" t="s">
        <v>448</v>
      </c>
      <c r="G75" s="83" t="s">
        <v>449</v>
      </c>
      <c r="H75" s="86">
        <v>45677</v>
      </c>
      <c r="I75" s="86">
        <v>45689</v>
      </c>
      <c r="J75" s="81">
        <f t="shared" si="6"/>
        <v>12</v>
      </c>
      <c r="K75" s="128">
        <v>2</v>
      </c>
      <c r="L75" s="129">
        <f t="shared" si="1"/>
        <v>178</v>
      </c>
      <c r="M75" s="130">
        <v>43.9</v>
      </c>
      <c r="N75" s="131">
        <f t="shared" si="2"/>
        <v>351.2</v>
      </c>
      <c r="O75" s="132">
        <f t="shared" si="3"/>
        <v>529.20000000000005</v>
      </c>
      <c r="P75" s="132">
        <f t="shared" si="4"/>
        <v>37.044000000000004</v>
      </c>
      <c r="Q75" s="729">
        <f t="shared" si="5"/>
        <v>566.24400000000003</v>
      </c>
      <c r="R75" s="81" t="s">
        <v>267</v>
      </c>
      <c r="S75" s="157" t="s">
        <v>216</v>
      </c>
      <c r="T75" s="743">
        <v>45932</v>
      </c>
      <c r="U75" s="69"/>
    </row>
    <row r="76" spans="1:28" ht="27">
      <c r="A76" s="701" t="b">
        <v>0</v>
      </c>
      <c r="B76" s="82">
        <v>71</v>
      </c>
      <c r="C76" s="702" t="s">
        <v>606</v>
      </c>
      <c r="D76" s="724" t="s">
        <v>450</v>
      </c>
      <c r="E76" s="94"/>
      <c r="F76" s="98" t="s">
        <v>451</v>
      </c>
      <c r="G76" s="99" t="s">
        <v>452</v>
      </c>
      <c r="H76" s="86">
        <v>45627</v>
      </c>
      <c r="I76" s="749">
        <v>45658</v>
      </c>
      <c r="J76" s="81">
        <f t="shared" si="6"/>
        <v>31</v>
      </c>
      <c r="K76" s="128">
        <v>18.100000000000001</v>
      </c>
      <c r="L76" s="129">
        <f t="shared" si="1"/>
        <v>1610.9</v>
      </c>
      <c r="M76" s="136">
        <v>256.72000000000003</v>
      </c>
      <c r="N76" s="131">
        <f t="shared" si="2"/>
        <v>2053.7600000000002</v>
      </c>
      <c r="O76" s="132">
        <f t="shared" si="3"/>
        <v>3664.6600000000003</v>
      </c>
      <c r="P76" s="132">
        <f t="shared" si="4"/>
        <v>256.52620000000007</v>
      </c>
      <c r="Q76" s="729">
        <f t="shared" si="5"/>
        <v>3921.1862000000006</v>
      </c>
      <c r="R76" s="81" t="s">
        <v>267</v>
      </c>
      <c r="S76" s="157"/>
      <c r="T76" s="163"/>
      <c r="U76" s="69"/>
    </row>
    <row r="77" spans="1:28" ht="27">
      <c r="A77" s="701" t="b">
        <v>0</v>
      </c>
      <c r="B77" s="82"/>
      <c r="C77" s="702" t="s">
        <v>606</v>
      </c>
      <c r="D77" s="724" t="s">
        <v>450</v>
      </c>
      <c r="E77" s="94"/>
      <c r="F77" s="98" t="s">
        <v>451</v>
      </c>
      <c r="G77" s="99" t="s">
        <v>452</v>
      </c>
      <c r="H77" s="749">
        <v>45658</v>
      </c>
      <c r="I77" s="86">
        <v>45689</v>
      </c>
      <c r="J77" s="81">
        <f t="shared" si="6"/>
        <v>31</v>
      </c>
      <c r="K77" s="128">
        <v>20.399999999999999</v>
      </c>
      <c r="L77" s="129">
        <f t="shared" si="1"/>
        <v>1815.6</v>
      </c>
      <c r="M77" s="136">
        <v>262.64</v>
      </c>
      <c r="N77" s="131">
        <f t="shared" si="2"/>
        <v>2101.12</v>
      </c>
      <c r="O77" s="132">
        <f t="shared" si="3"/>
        <v>3916.72</v>
      </c>
      <c r="P77" s="132">
        <f t="shared" si="4"/>
        <v>274.17040000000003</v>
      </c>
      <c r="Q77" s="729">
        <f t="shared" si="5"/>
        <v>4190.8904000000002</v>
      </c>
      <c r="R77" s="81" t="s">
        <v>267</v>
      </c>
      <c r="S77" s="157" t="s">
        <v>216</v>
      </c>
      <c r="T77" s="163"/>
      <c r="U77" s="69"/>
    </row>
    <row r="78" spans="1:28" ht="27">
      <c r="A78" s="701" t="b">
        <v>1</v>
      </c>
      <c r="B78" s="82">
        <v>72</v>
      </c>
      <c r="C78" s="702" t="s">
        <v>607</v>
      </c>
      <c r="D78" s="87" t="s">
        <v>204</v>
      </c>
      <c r="E78" s="221"/>
      <c r="F78" s="747" t="s">
        <v>250</v>
      </c>
      <c r="G78" s="79" t="s">
        <v>206</v>
      </c>
      <c r="H78" s="700">
        <v>45658</v>
      </c>
      <c r="I78" s="700">
        <v>45689</v>
      </c>
      <c r="J78" s="81">
        <f t="shared" si="6"/>
        <v>31</v>
      </c>
      <c r="K78" s="128">
        <v>16.100000000000001</v>
      </c>
      <c r="L78" s="129">
        <f t="shared" si="1"/>
        <v>1432.9</v>
      </c>
      <c r="M78" s="130">
        <v>181.49</v>
      </c>
      <c r="N78" s="131">
        <f t="shared" si="2"/>
        <v>1451.92</v>
      </c>
      <c r="O78" s="132">
        <f t="shared" si="3"/>
        <v>2884.82</v>
      </c>
      <c r="P78" s="132">
        <f t="shared" si="4"/>
        <v>201.93740000000003</v>
      </c>
      <c r="Q78" s="729">
        <f t="shared" si="5"/>
        <v>3086.7574000000004</v>
      </c>
      <c r="R78" s="81" t="s">
        <v>267</v>
      </c>
      <c r="S78" s="157" t="s">
        <v>216</v>
      </c>
      <c r="T78" s="743">
        <v>45932</v>
      </c>
      <c r="U78" s="69"/>
    </row>
    <row r="79" spans="1:28" ht="27">
      <c r="A79" s="750" t="b">
        <v>1</v>
      </c>
      <c r="B79" s="82">
        <v>73</v>
      </c>
      <c r="C79" s="702" t="s">
        <v>608</v>
      </c>
      <c r="D79" s="87" t="s">
        <v>455</v>
      </c>
      <c r="E79" s="94"/>
      <c r="F79" s="78" t="s">
        <v>456</v>
      </c>
      <c r="G79" s="751" t="s">
        <v>457</v>
      </c>
      <c r="H79" s="700">
        <v>45658</v>
      </c>
      <c r="I79" s="700">
        <v>45689</v>
      </c>
      <c r="J79" s="702">
        <f t="shared" si="6"/>
        <v>31</v>
      </c>
      <c r="K79" s="128">
        <v>0.3</v>
      </c>
      <c r="L79" s="129">
        <f t="shared" si="1"/>
        <v>26.7</v>
      </c>
      <c r="M79" s="756">
        <v>33.64</v>
      </c>
      <c r="N79" s="131">
        <f t="shared" si="2"/>
        <v>269.12</v>
      </c>
      <c r="O79" s="132">
        <f t="shared" si="3"/>
        <v>295.82</v>
      </c>
      <c r="P79" s="132">
        <f t="shared" si="4"/>
        <v>20.7074</v>
      </c>
      <c r="Q79" s="729">
        <f t="shared" si="5"/>
        <v>316.5274</v>
      </c>
      <c r="R79" s="702" t="s">
        <v>267</v>
      </c>
      <c r="S79" s="758" t="s">
        <v>216</v>
      </c>
      <c r="T79" s="759" t="s">
        <v>440</v>
      </c>
      <c r="U79" s="70"/>
      <c r="V79" s="158"/>
      <c r="W79" s="158"/>
      <c r="X79" s="158"/>
      <c r="Y79" s="158"/>
      <c r="Z79" s="158"/>
      <c r="AA79" s="158"/>
      <c r="AB79" s="158"/>
    </row>
    <row r="80" spans="1:28" ht="27">
      <c r="A80" s="701" t="b">
        <v>1</v>
      </c>
      <c r="B80" s="82">
        <v>74</v>
      </c>
      <c r="C80" s="702" t="s">
        <v>609</v>
      </c>
      <c r="D80" s="87" t="s">
        <v>207</v>
      </c>
      <c r="E80" s="221"/>
      <c r="F80" s="79" t="s">
        <v>208</v>
      </c>
      <c r="G80" s="79" t="s">
        <v>610</v>
      </c>
      <c r="H80" s="700">
        <v>45658</v>
      </c>
      <c r="I80" s="700">
        <v>45689</v>
      </c>
      <c r="J80" s="81">
        <f t="shared" si="6"/>
        <v>31</v>
      </c>
      <c r="K80" s="128">
        <v>10.1</v>
      </c>
      <c r="L80" s="129">
        <f t="shared" si="1"/>
        <v>898.9</v>
      </c>
      <c r="M80" s="134">
        <v>157.19</v>
      </c>
      <c r="N80" s="131">
        <f t="shared" si="2"/>
        <v>1257.52</v>
      </c>
      <c r="O80" s="132">
        <f t="shared" si="3"/>
        <v>2156.42</v>
      </c>
      <c r="P80" s="132">
        <f t="shared" si="4"/>
        <v>150.94940000000003</v>
      </c>
      <c r="Q80" s="729">
        <f t="shared" si="5"/>
        <v>2307.3694</v>
      </c>
      <c r="R80" s="81" t="s">
        <v>267</v>
      </c>
      <c r="S80" s="157" t="s">
        <v>216</v>
      </c>
      <c r="T80" s="163" t="s">
        <v>611</v>
      </c>
      <c r="U80" s="69"/>
    </row>
    <row r="81" spans="1:28" ht="27">
      <c r="A81" s="750" t="b">
        <v>0</v>
      </c>
      <c r="B81" s="82">
        <v>75</v>
      </c>
      <c r="C81" s="702" t="s">
        <v>612</v>
      </c>
      <c r="D81" s="90" t="s">
        <v>459</v>
      </c>
      <c r="E81" s="91"/>
      <c r="F81" s="92" t="s">
        <v>460</v>
      </c>
      <c r="G81" s="752" t="s">
        <v>461</v>
      </c>
      <c r="H81" s="86">
        <v>45664</v>
      </c>
      <c r="I81" s="86">
        <v>45689</v>
      </c>
      <c r="J81" s="702">
        <f t="shared" si="6"/>
        <v>25</v>
      </c>
      <c r="K81" s="128">
        <v>5.5</v>
      </c>
      <c r="L81" s="129">
        <f t="shared" si="1"/>
        <v>489.5</v>
      </c>
      <c r="M81" s="136">
        <v>166.41</v>
      </c>
      <c r="N81" s="131">
        <f t="shared" si="2"/>
        <v>1331.28</v>
      </c>
      <c r="O81" s="132">
        <f t="shared" si="3"/>
        <v>1820.78</v>
      </c>
      <c r="P81" s="132">
        <f t="shared" si="4"/>
        <v>127.45460000000001</v>
      </c>
      <c r="Q81" s="729">
        <f t="shared" si="5"/>
        <v>1948.2346</v>
      </c>
      <c r="R81" s="702" t="s">
        <v>267</v>
      </c>
      <c r="S81" s="758"/>
      <c r="T81" s="760"/>
      <c r="U81" s="70"/>
      <c r="V81" s="158"/>
      <c r="W81" s="158"/>
      <c r="X81" s="158"/>
      <c r="Y81" s="158"/>
      <c r="Z81" s="158"/>
      <c r="AA81" s="158"/>
      <c r="AB81" s="158"/>
    </row>
    <row r="82" spans="1:28" ht="27">
      <c r="A82" s="701" t="b">
        <v>0</v>
      </c>
      <c r="B82" s="82">
        <v>76</v>
      </c>
      <c r="C82" s="702" t="s">
        <v>613</v>
      </c>
      <c r="D82" s="90" t="s">
        <v>463</v>
      </c>
      <c r="E82" s="223"/>
      <c r="F82" s="720" t="s">
        <v>464</v>
      </c>
      <c r="G82" s="721" t="s">
        <v>465</v>
      </c>
      <c r="H82" s="86">
        <v>45654</v>
      </c>
      <c r="I82" s="86">
        <v>45689</v>
      </c>
      <c r="J82" s="81">
        <f t="shared" si="6"/>
        <v>35</v>
      </c>
      <c r="K82" s="128">
        <v>6.7</v>
      </c>
      <c r="L82" s="129">
        <f t="shared" si="1"/>
        <v>596.30000000000007</v>
      </c>
      <c r="M82" s="134">
        <v>107.03</v>
      </c>
      <c r="N82" s="131">
        <f t="shared" si="2"/>
        <v>856.24</v>
      </c>
      <c r="O82" s="132">
        <f t="shared" si="3"/>
        <v>1452.54</v>
      </c>
      <c r="P82" s="132">
        <f t="shared" si="4"/>
        <v>101.6778</v>
      </c>
      <c r="Q82" s="729">
        <f t="shared" si="5"/>
        <v>1554.2177999999999</v>
      </c>
      <c r="R82" s="81" t="s">
        <v>267</v>
      </c>
      <c r="S82" s="157" t="s">
        <v>216</v>
      </c>
      <c r="T82" s="194" t="s">
        <v>614</v>
      </c>
      <c r="U82" s="69"/>
    </row>
    <row r="83" spans="1:28" ht="27">
      <c r="A83" s="701" t="b">
        <v>0</v>
      </c>
      <c r="B83" s="82">
        <v>77</v>
      </c>
      <c r="C83" s="702" t="s">
        <v>615</v>
      </c>
      <c r="D83" s="87" t="s">
        <v>466</v>
      </c>
      <c r="E83" s="221"/>
      <c r="F83" s="99" t="s">
        <v>467</v>
      </c>
      <c r="G83" s="83" t="s">
        <v>468</v>
      </c>
      <c r="H83" s="700">
        <v>45658</v>
      </c>
      <c r="I83" s="700">
        <v>45689</v>
      </c>
      <c r="J83" s="81">
        <f t="shared" si="6"/>
        <v>31</v>
      </c>
      <c r="K83" s="128">
        <v>0</v>
      </c>
      <c r="L83" s="129">
        <f t="shared" si="1"/>
        <v>0</v>
      </c>
      <c r="M83" s="134">
        <v>32.79</v>
      </c>
      <c r="N83" s="131">
        <f t="shared" si="2"/>
        <v>262.32</v>
      </c>
      <c r="O83" s="132">
        <f t="shared" si="3"/>
        <v>262.32</v>
      </c>
      <c r="P83" s="132">
        <f t="shared" si="4"/>
        <v>18.362400000000001</v>
      </c>
      <c r="Q83" s="729">
        <f t="shared" si="5"/>
        <v>280.68239999999997</v>
      </c>
      <c r="R83" s="81" t="s">
        <v>267</v>
      </c>
      <c r="S83" s="157" t="s">
        <v>216</v>
      </c>
      <c r="T83" s="951" t="s">
        <v>832</v>
      </c>
      <c r="U83" s="892">
        <v>45889</v>
      </c>
    </row>
    <row r="84" spans="1:28" ht="22.5">
      <c r="A84" s="69"/>
      <c r="B84" s="70"/>
      <c r="C84" s="70"/>
      <c r="D84" s="227"/>
      <c r="E84" s="69"/>
      <c r="F84" s="69"/>
      <c r="G84" s="69"/>
      <c r="H84" s="70"/>
      <c r="I84" s="70"/>
      <c r="J84" s="69"/>
      <c r="K84" s="128">
        <v>0</v>
      </c>
      <c r="L84" s="69"/>
      <c r="M84" s="69"/>
      <c r="N84" s="69"/>
      <c r="O84" s="69"/>
      <c r="P84" s="69"/>
      <c r="Q84" s="69"/>
      <c r="R84" s="69"/>
      <c r="S84" s="69"/>
      <c r="T84" s="69"/>
      <c r="U84" s="69"/>
    </row>
    <row r="85" spans="1:28" ht="14.25">
      <c r="A85" s="69"/>
      <c r="B85" s="70"/>
      <c r="C85" s="70"/>
      <c r="D85" s="227"/>
      <c r="E85" s="69"/>
      <c r="F85" s="69"/>
      <c r="G85" s="69"/>
      <c r="H85" s="70"/>
      <c r="I85" s="70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</row>
    <row r="86" spans="1:28" ht="14.25">
      <c r="A86" s="69"/>
      <c r="B86" s="70"/>
      <c r="C86" s="70"/>
      <c r="D86" s="227"/>
      <c r="E86" s="69"/>
      <c r="F86" s="69">
        <f>1467.7-387.99</f>
        <v>1079.71</v>
      </c>
      <c r="G86" s="69"/>
      <c r="H86" s="70"/>
      <c r="I86" s="70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</row>
    <row r="87" spans="1:28" ht="14.25">
      <c r="A87" s="69"/>
      <c r="B87" s="70"/>
      <c r="C87" s="70"/>
      <c r="D87" s="227"/>
      <c r="E87" s="69"/>
      <c r="F87" s="69"/>
      <c r="G87" s="69"/>
      <c r="H87" s="70"/>
      <c r="I87" s="70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</row>
    <row r="88" spans="1:28" ht="14.25">
      <c r="A88" s="69"/>
      <c r="B88" s="70"/>
      <c r="C88" s="70"/>
      <c r="D88" s="227"/>
      <c r="E88" s="69"/>
      <c r="F88" s="69"/>
      <c r="G88" s="69"/>
      <c r="H88" s="70"/>
      <c r="I88" s="70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</row>
    <row r="89" spans="1:28" ht="14.25">
      <c r="A89" s="69"/>
      <c r="B89" s="70"/>
      <c r="C89" s="70"/>
      <c r="D89" s="227"/>
      <c r="E89" s="69"/>
      <c r="F89" s="69"/>
      <c r="G89" s="69"/>
      <c r="H89" s="753"/>
      <c r="I89" s="70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</row>
    <row r="90" spans="1:28" ht="14.25">
      <c r="A90" s="69"/>
      <c r="B90" s="70"/>
      <c r="C90" s="70"/>
      <c r="D90" s="227"/>
      <c r="E90" s="69"/>
      <c r="F90" s="69"/>
      <c r="G90" s="69"/>
      <c r="H90" s="753"/>
      <c r="I90" s="70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</row>
    <row r="91" spans="1:28" ht="14.25">
      <c r="A91" s="69"/>
      <c r="B91" s="70"/>
      <c r="C91" s="70"/>
      <c r="D91" s="227"/>
      <c r="E91" s="69"/>
      <c r="F91" s="69"/>
      <c r="G91" s="69"/>
      <c r="H91" s="753"/>
      <c r="I91" s="70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</row>
    <row r="92" spans="1:28" ht="14.25">
      <c r="A92" s="69"/>
      <c r="B92" s="70"/>
      <c r="C92" s="70"/>
      <c r="D92" s="227"/>
      <c r="E92" s="69"/>
      <c r="F92" s="69"/>
      <c r="G92" s="69"/>
      <c r="H92" s="70"/>
      <c r="I92" s="70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</row>
    <row r="93" spans="1:28" ht="14.25">
      <c r="A93" s="69"/>
      <c r="B93" s="70"/>
      <c r="C93" s="70"/>
      <c r="D93" s="227"/>
      <c r="E93" s="69"/>
      <c r="F93" s="69"/>
      <c r="G93" s="69"/>
      <c r="H93" s="70"/>
      <c r="I93" s="70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</row>
    <row r="94" spans="1:28" ht="14.25">
      <c r="A94" s="69"/>
      <c r="B94" s="70"/>
      <c r="C94" s="70"/>
      <c r="D94" s="227"/>
      <c r="E94" s="69"/>
      <c r="F94" s="69"/>
      <c r="G94" s="69"/>
      <c r="H94" s="70"/>
      <c r="I94" s="70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</row>
    <row r="95" spans="1:28" ht="14.25">
      <c r="A95" s="69"/>
      <c r="B95" s="70"/>
      <c r="C95" s="70"/>
      <c r="D95" s="227"/>
      <c r="E95" s="69"/>
      <c r="F95" s="69"/>
      <c r="G95" s="69"/>
      <c r="H95" s="70"/>
      <c r="I95" s="70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</row>
    <row r="96" spans="1:28" ht="14.25">
      <c r="A96" s="69"/>
      <c r="B96" s="70"/>
      <c r="C96" s="70"/>
      <c r="D96" s="227"/>
      <c r="E96" s="69"/>
      <c r="F96" s="69"/>
      <c r="G96" s="69"/>
      <c r="H96" s="70"/>
      <c r="I96" s="70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</row>
    <row r="97" spans="1:21" ht="14.25">
      <c r="A97" s="69"/>
      <c r="B97" s="70"/>
      <c r="C97" s="70"/>
      <c r="D97" s="227"/>
      <c r="E97" s="69"/>
      <c r="F97" s="69"/>
      <c r="G97" s="69"/>
      <c r="H97" s="70"/>
      <c r="I97" s="70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</row>
    <row r="98" spans="1:21" ht="14.25">
      <c r="A98" s="69"/>
      <c r="B98" s="70"/>
      <c r="C98" s="70"/>
      <c r="D98" s="227"/>
      <c r="E98" s="69"/>
      <c r="F98" s="69"/>
      <c r="G98" s="69"/>
      <c r="H98" s="70"/>
      <c r="I98" s="70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</row>
    <row r="99" spans="1:21" ht="14.25">
      <c r="A99" s="69"/>
      <c r="B99" s="70"/>
      <c r="C99" s="70"/>
      <c r="D99" s="227"/>
      <c r="E99" s="69"/>
      <c r="F99" s="69"/>
      <c r="G99" s="69"/>
      <c r="H99" s="70"/>
      <c r="I99" s="70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</row>
    <row r="100" spans="1:21" ht="14.25">
      <c r="A100" s="69"/>
      <c r="B100" s="70"/>
      <c r="C100" s="70"/>
      <c r="D100" s="227"/>
      <c r="E100" s="69"/>
      <c r="F100" s="69"/>
      <c r="G100" s="69"/>
      <c r="H100" s="70"/>
      <c r="I100" s="70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</row>
    <row r="101" spans="1:21" ht="14.25">
      <c r="A101" s="69"/>
      <c r="B101" s="70"/>
      <c r="C101" s="70"/>
      <c r="D101" s="227"/>
      <c r="E101" s="69"/>
      <c r="F101" s="69"/>
      <c r="G101" s="69"/>
      <c r="H101" s="70"/>
      <c r="I101" s="70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</row>
    <row r="102" spans="1:21" ht="14.25">
      <c r="A102" s="69"/>
      <c r="B102" s="70"/>
      <c r="C102" s="70"/>
      <c r="D102" s="227"/>
      <c r="E102" s="69"/>
      <c r="F102" s="69"/>
      <c r="G102" s="69"/>
      <c r="H102" s="70"/>
      <c r="I102" s="70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</row>
    <row r="103" spans="1:21" ht="14.25">
      <c r="A103" s="69"/>
      <c r="B103" s="70"/>
      <c r="C103" s="70"/>
      <c r="D103" s="227"/>
      <c r="E103" s="69"/>
      <c r="F103" s="69"/>
      <c r="G103" s="69"/>
      <c r="H103" s="70"/>
      <c r="I103" s="70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</row>
    <row r="104" spans="1:21" ht="14.25">
      <c r="A104" s="69"/>
      <c r="B104" s="70"/>
      <c r="C104" s="70"/>
      <c r="D104" s="227"/>
      <c r="E104" s="69"/>
      <c r="F104" s="69"/>
      <c r="G104" s="69"/>
      <c r="H104" s="70"/>
      <c r="I104" s="70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</row>
    <row r="105" spans="1:21" ht="14.25">
      <c r="A105" s="69"/>
      <c r="B105" s="70"/>
      <c r="C105" s="70"/>
      <c r="D105" s="227"/>
      <c r="E105" s="69"/>
      <c r="F105" s="69"/>
      <c r="G105" s="69"/>
      <c r="H105" s="70"/>
      <c r="I105" s="70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</row>
    <row r="106" spans="1:21" ht="14.25">
      <c r="A106" s="69"/>
      <c r="B106" s="70"/>
      <c r="C106" s="70"/>
      <c r="D106" s="227"/>
      <c r="E106" s="69"/>
      <c r="F106" s="69"/>
      <c r="G106" s="69"/>
      <c r="H106" s="70"/>
      <c r="I106" s="70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</row>
    <row r="107" spans="1:21" ht="14.25">
      <c r="A107" s="69"/>
      <c r="B107" s="70"/>
      <c r="C107" s="70"/>
      <c r="D107" s="227"/>
      <c r="E107" s="69"/>
      <c r="F107" s="69"/>
      <c r="G107" s="69"/>
      <c r="H107" s="70"/>
      <c r="I107" s="70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</row>
    <row r="108" spans="1:21" ht="14.25">
      <c r="A108" s="69"/>
      <c r="B108" s="70"/>
      <c r="C108" s="70"/>
      <c r="D108" s="227"/>
      <c r="E108" s="69"/>
      <c r="F108" s="69"/>
      <c r="G108" s="69"/>
      <c r="H108" s="70"/>
      <c r="I108" s="70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</row>
    <row r="109" spans="1:21" ht="14.25">
      <c r="A109" s="69"/>
      <c r="B109" s="70"/>
      <c r="C109" s="70"/>
      <c r="D109" s="227"/>
      <c r="E109" s="69"/>
      <c r="F109" s="69"/>
      <c r="G109" s="69"/>
      <c r="H109" s="70"/>
      <c r="I109" s="70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</row>
    <row r="110" spans="1:21" ht="14.25">
      <c r="A110" s="69"/>
      <c r="B110" s="70"/>
      <c r="C110" s="70"/>
      <c r="D110" s="227"/>
      <c r="E110" s="69"/>
      <c r="F110" s="69"/>
      <c r="G110" s="69"/>
      <c r="H110" s="70"/>
      <c r="I110" s="70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</row>
    <row r="111" spans="1:21" ht="14.25">
      <c r="A111" s="69"/>
      <c r="B111" s="70"/>
      <c r="C111" s="70"/>
      <c r="D111" s="227"/>
      <c r="E111" s="69"/>
      <c r="F111" s="69"/>
      <c r="G111" s="69"/>
      <c r="H111" s="70"/>
      <c r="I111" s="70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</row>
    <row r="112" spans="1:21" ht="14.25">
      <c r="A112" s="69"/>
      <c r="B112" s="70"/>
      <c r="C112" s="70"/>
      <c r="D112" s="227"/>
      <c r="E112" s="69"/>
      <c r="F112" s="69"/>
      <c r="G112" s="69"/>
      <c r="H112" s="70"/>
      <c r="I112" s="70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</row>
    <row r="113" spans="1:21" ht="14.25">
      <c r="A113" s="69"/>
      <c r="B113" s="70"/>
      <c r="C113" s="70"/>
      <c r="D113" s="227"/>
      <c r="E113" s="69"/>
      <c r="F113" s="69"/>
      <c r="G113" s="69"/>
      <c r="H113" s="70"/>
      <c r="I113" s="70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</row>
    <row r="114" spans="1:21" ht="14.25">
      <c r="A114" s="69"/>
      <c r="B114" s="70"/>
      <c r="C114" s="70"/>
      <c r="D114" s="754"/>
      <c r="E114" s="69"/>
      <c r="F114" s="69"/>
      <c r="G114" s="69"/>
      <c r="H114" s="70"/>
      <c r="I114" s="70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</row>
    <row r="115" spans="1:21" ht="14.25">
      <c r="A115" s="69"/>
      <c r="B115" s="70"/>
      <c r="C115" s="70"/>
      <c r="D115" s="227"/>
      <c r="E115" s="69"/>
      <c r="F115" s="69"/>
      <c r="G115" s="69"/>
      <c r="H115" s="70"/>
      <c r="I115" s="70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</row>
    <row r="116" spans="1:21" ht="14.25">
      <c r="A116" s="69"/>
      <c r="B116" s="70"/>
      <c r="C116" s="70"/>
      <c r="D116" s="227"/>
      <c r="E116" s="69"/>
      <c r="F116" s="69"/>
      <c r="G116" s="69"/>
      <c r="H116" s="70"/>
      <c r="I116" s="70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</row>
    <row r="117" spans="1:21" ht="14.25">
      <c r="A117" s="69"/>
      <c r="B117" s="70"/>
      <c r="C117" s="70"/>
      <c r="D117" s="227"/>
      <c r="E117" s="69"/>
      <c r="F117" s="69"/>
      <c r="G117" s="69"/>
      <c r="H117" s="70"/>
      <c r="I117" s="70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</row>
    <row r="118" spans="1:21" ht="14.25">
      <c r="A118" s="69"/>
      <c r="B118" s="70"/>
      <c r="C118" s="70"/>
      <c r="D118" s="227"/>
      <c r="E118" s="69"/>
      <c r="F118" s="69"/>
      <c r="G118" s="69"/>
      <c r="H118" s="70"/>
      <c r="I118" s="70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</row>
    <row r="119" spans="1:21" ht="14.25">
      <c r="A119" s="69"/>
      <c r="B119" s="70"/>
      <c r="C119" s="70"/>
      <c r="D119" s="755"/>
      <c r="E119" s="69"/>
      <c r="F119" s="69"/>
      <c r="G119" s="69"/>
      <c r="H119" s="70"/>
      <c r="I119" s="70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</row>
    <row r="120" spans="1:21" ht="14.25">
      <c r="A120" s="69"/>
      <c r="B120" s="70"/>
      <c r="C120" s="70"/>
      <c r="D120" s="227"/>
      <c r="E120" s="69"/>
      <c r="F120" s="69"/>
      <c r="G120" s="69"/>
      <c r="H120" s="70"/>
      <c r="I120" s="70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</row>
    <row r="121" spans="1:21" ht="14.25">
      <c r="A121" s="69"/>
      <c r="B121" s="70"/>
      <c r="C121" s="70"/>
      <c r="D121" s="227"/>
      <c r="E121" s="69"/>
      <c r="F121" s="69"/>
      <c r="G121" s="69"/>
      <c r="H121" s="70"/>
      <c r="I121" s="70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</row>
    <row r="122" spans="1:21" ht="14.25">
      <c r="A122" s="69"/>
      <c r="B122" s="70"/>
      <c r="C122" s="70"/>
      <c r="D122" s="227"/>
      <c r="E122" s="69"/>
      <c r="F122" s="69"/>
      <c r="G122" s="69"/>
      <c r="H122" s="70"/>
      <c r="I122" s="70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</row>
    <row r="123" spans="1:21" ht="14.25">
      <c r="A123" s="69"/>
      <c r="B123" s="70"/>
      <c r="C123" s="70"/>
      <c r="D123" s="227"/>
      <c r="E123" s="69"/>
      <c r="F123" s="69"/>
      <c r="G123" s="69"/>
      <c r="H123" s="70"/>
      <c r="I123" s="70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</row>
    <row r="124" spans="1:21" ht="14.25">
      <c r="A124" s="69"/>
      <c r="B124" s="70"/>
      <c r="C124" s="70"/>
      <c r="D124" s="227"/>
      <c r="E124" s="69"/>
      <c r="F124" s="69"/>
      <c r="G124" s="69"/>
      <c r="H124" s="70"/>
      <c r="I124" s="70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</row>
    <row r="125" spans="1:21" ht="14.25">
      <c r="A125" s="69"/>
      <c r="B125" s="70"/>
      <c r="C125" s="70"/>
      <c r="D125" s="227"/>
      <c r="E125" s="69"/>
      <c r="F125" s="69"/>
      <c r="G125" s="69"/>
      <c r="H125" s="70"/>
      <c r="I125" s="70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</row>
    <row r="126" spans="1:21" ht="14.25">
      <c r="A126" s="69"/>
      <c r="B126" s="70"/>
      <c r="C126" s="70"/>
      <c r="D126" s="227"/>
      <c r="E126" s="69"/>
      <c r="F126" s="69"/>
      <c r="G126" s="69"/>
      <c r="H126" s="70"/>
      <c r="I126" s="70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</row>
    <row r="127" spans="1:21" ht="14.25">
      <c r="A127" s="69"/>
      <c r="B127" s="70"/>
      <c r="C127" s="70"/>
      <c r="D127" s="227"/>
      <c r="E127" s="69"/>
      <c r="F127" s="69"/>
      <c r="G127" s="69"/>
      <c r="H127" s="70"/>
      <c r="I127" s="70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</row>
    <row r="128" spans="1:21" ht="14.25">
      <c r="A128" s="69"/>
      <c r="B128" s="70"/>
      <c r="C128" s="70"/>
      <c r="D128" s="227"/>
      <c r="E128" s="69"/>
      <c r="F128" s="69"/>
      <c r="G128" s="69"/>
      <c r="H128" s="70"/>
      <c r="I128" s="70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</row>
    <row r="129" spans="1:21" ht="14.25">
      <c r="A129" s="69"/>
      <c r="B129" s="70"/>
      <c r="C129" s="70"/>
      <c r="D129" s="227"/>
      <c r="E129" s="69"/>
      <c r="F129" s="69"/>
      <c r="G129" s="69"/>
      <c r="H129" s="70"/>
      <c r="I129" s="70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</row>
    <row r="130" spans="1:21" ht="14.25">
      <c r="A130" s="69"/>
      <c r="B130" s="70"/>
      <c r="C130" s="70"/>
      <c r="D130" s="227"/>
      <c r="E130" s="69"/>
      <c r="F130" s="69"/>
      <c r="G130" s="69"/>
      <c r="H130" s="70"/>
      <c r="I130" s="70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</row>
    <row r="131" spans="1:21" ht="14.25">
      <c r="A131" s="69"/>
      <c r="B131" s="70"/>
      <c r="C131" s="70"/>
      <c r="D131" s="227"/>
      <c r="E131" s="69"/>
      <c r="F131" s="69"/>
      <c r="G131" s="69"/>
      <c r="H131" s="70"/>
      <c r="I131" s="70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</row>
    <row r="132" spans="1:21" ht="14.25">
      <c r="A132" s="69"/>
      <c r="B132" s="70"/>
      <c r="C132" s="70"/>
      <c r="D132" s="227"/>
      <c r="E132" s="69"/>
      <c r="F132" s="69"/>
      <c r="G132" s="69"/>
      <c r="H132" s="70"/>
      <c r="I132" s="70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</row>
    <row r="133" spans="1:21" ht="14.25">
      <c r="A133" s="69"/>
      <c r="B133" s="70"/>
      <c r="C133" s="70"/>
      <c r="D133" s="227"/>
      <c r="E133" s="69"/>
      <c r="F133" s="69"/>
      <c r="G133" s="69"/>
      <c r="H133" s="70"/>
      <c r="I133" s="70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</row>
    <row r="134" spans="1:21" ht="14.25">
      <c r="A134" s="69"/>
      <c r="B134" s="70"/>
      <c r="C134" s="70"/>
      <c r="D134" s="227"/>
      <c r="E134" s="69"/>
      <c r="F134" s="69"/>
      <c r="G134" s="69"/>
      <c r="H134" s="70"/>
      <c r="I134" s="70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</row>
    <row r="135" spans="1:21" ht="14.25">
      <c r="A135" s="69"/>
      <c r="B135" s="70"/>
      <c r="C135" s="70"/>
      <c r="D135" s="227"/>
      <c r="E135" s="69"/>
      <c r="F135" s="69"/>
      <c r="G135" s="69"/>
      <c r="H135" s="70"/>
      <c r="I135" s="70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</row>
    <row r="136" spans="1:21" ht="14.25">
      <c r="A136" s="69"/>
      <c r="B136" s="70"/>
      <c r="C136" s="70"/>
      <c r="D136" s="227"/>
      <c r="E136" s="69"/>
      <c r="F136" s="69"/>
      <c r="G136" s="69"/>
      <c r="H136" s="70"/>
      <c r="I136" s="70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</row>
    <row r="137" spans="1:21" ht="14.25">
      <c r="A137" s="69"/>
      <c r="B137" s="70"/>
      <c r="C137" s="70"/>
      <c r="D137" s="227"/>
      <c r="E137" s="69"/>
      <c r="F137" s="69"/>
      <c r="G137" s="69"/>
      <c r="H137" s="70"/>
      <c r="I137" s="70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</row>
    <row r="138" spans="1:21" ht="14.25">
      <c r="A138" s="69"/>
      <c r="B138" s="70"/>
      <c r="C138" s="70"/>
      <c r="D138" s="227"/>
      <c r="E138" s="69"/>
      <c r="F138" s="69"/>
      <c r="G138" s="69"/>
      <c r="H138" s="70"/>
      <c r="I138" s="70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</row>
    <row r="139" spans="1:21" ht="14.25">
      <c r="A139" s="69"/>
      <c r="B139" s="70"/>
      <c r="C139" s="70"/>
      <c r="D139" s="227"/>
      <c r="E139" s="69"/>
      <c r="F139" s="69"/>
      <c r="G139" s="69"/>
      <c r="H139" s="70"/>
      <c r="I139" s="70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</row>
    <row r="140" spans="1:21" ht="14.25">
      <c r="A140" s="69"/>
      <c r="B140" s="70"/>
      <c r="C140" s="70"/>
      <c r="D140" s="227"/>
      <c r="E140" s="69"/>
      <c r="F140" s="69"/>
      <c r="G140" s="69"/>
      <c r="H140" s="70"/>
      <c r="I140" s="70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</row>
    <row r="141" spans="1:21" ht="14.25">
      <c r="A141" s="69"/>
      <c r="B141" s="70"/>
      <c r="C141" s="70"/>
      <c r="D141" s="227"/>
      <c r="E141" s="69"/>
      <c r="F141" s="69"/>
      <c r="G141" s="69"/>
      <c r="H141" s="70"/>
      <c r="I141" s="70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</row>
    <row r="142" spans="1:21" ht="14.25">
      <c r="A142" s="69"/>
      <c r="B142" s="70"/>
      <c r="C142" s="70"/>
      <c r="D142" s="227"/>
      <c r="E142" s="69"/>
      <c r="F142" s="69"/>
      <c r="G142" s="69"/>
      <c r="H142" s="70"/>
      <c r="I142" s="70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</row>
    <row r="143" spans="1:21" ht="14.25">
      <c r="A143" s="69"/>
      <c r="B143" s="70"/>
      <c r="C143" s="70"/>
      <c r="D143" s="227"/>
      <c r="E143" s="69"/>
      <c r="F143" s="69"/>
      <c r="G143" s="69"/>
      <c r="H143" s="70"/>
      <c r="I143" s="70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</row>
    <row r="144" spans="1:21" ht="14.25">
      <c r="A144" s="69"/>
      <c r="B144" s="70"/>
      <c r="C144" s="70"/>
      <c r="D144" s="227"/>
      <c r="E144" s="69"/>
      <c r="F144" s="69"/>
      <c r="G144" s="69"/>
      <c r="H144" s="70"/>
      <c r="I144" s="70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</row>
    <row r="145" spans="1:21" ht="14.25">
      <c r="A145" s="69"/>
      <c r="B145" s="70"/>
      <c r="C145" s="70"/>
      <c r="D145" s="227"/>
      <c r="E145" s="69"/>
      <c r="F145" s="69"/>
      <c r="G145" s="69"/>
      <c r="H145" s="70"/>
      <c r="I145" s="70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</row>
    <row r="146" spans="1:21" ht="14.25">
      <c r="A146" s="69"/>
      <c r="B146" s="70"/>
      <c r="C146" s="70"/>
      <c r="D146" s="227"/>
      <c r="E146" s="69"/>
      <c r="F146" s="69"/>
      <c r="G146" s="69"/>
      <c r="H146" s="70"/>
      <c r="I146" s="70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</row>
    <row r="147" spans="1:21" ht="14.25">
      <c r="A147" s="69"/>
      <c r="B147" s="70"/>
      <c r="C147" s="70"/>
      <c r="D147" s="227"/>
      <c r="E147" s="69"/>
      <c r="F147" s="69"/>
      <c r="G147" s="69"/>
      <c r="H147" s="70"/>
      <c r="I147" s="70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</row>
    <row r="148" spans="1:21" ht="14.25">
      <c r="A148" s="69"/>
      <c r="B148" s="70"/>
      <c r="C148" s="70"/>
      <c r="D148" s="227"/>
      <c r="E148" s="69"/>
      <c r="F148" s="69"/>
      <c r="G148" s="69"/>
      <c r="H148" s="70"/>
      <c r="I148" s="70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</row>
    <row r="149" spans="1:21" ht="14.25">
      <c r="A149" s="69"/>
      <c r="B149" s="70"/>
      <c r="C149" s="70"/>
      <c r="D149" s="227"/>
      <c r="E149" s="69"/>
      <c r="F149" s="69"/>
      <c r="G149" s="69"/>
      <c r="H149" s="70"/>
      <c r="I149" s="70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</row>
    <row r="150" spans="1:21" ht="14.25">
      <c r="A150" s="69"/>
      <c r="B150" s="70"/>
      <c r="C150" s="70"/>
      <c r="D150" s="227"/>
      <c r="E150" s="69"/>
      <c r="F150" s="69"/>
      <c r="G150" s="69"/>
      <c r="H150" s="70"/>
      <c r="I150" s="70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</row>
    <row r="151" spans="1:21" ht="14.25">
      <c r="A151" s="69"/>
      <c r="B151" s="70"/>
      <c r="C151" s="70"/>
      <c r="D151" s="227"/>
      <c r="E151" s="69"/>
      <c r="F151" s="69"/>
      <c r="G151" s="69"/>
      <c r="H151" s="70"/>
      <c r="I151" s="70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</row>
    <row r="152" spans="1:21" ht="14.25">
      <c r="A152" s="69"/>
      <c r="B152" s="70"/>
      <c r="C152" s="70"/>
      <c r="D152" s="227"/>
      <c r="E152" s="69"/>
      <c r="F152" s="69"/>
      <c r="G152" s="69"/>
      <c r="H152" s="70"/>
      <c r="I152" s="70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</row>
    <row r="153" spans="1:21" ht="14.25">
      <c r="A153" s="69"/>
      <c r="B153" s="70"/>
      <c r="C153" s="70"/>
      <c r="D153" s="227"/>
      <c r="E153" s="69"/>
      <c r="F153" s="69"/>
      <c r="G153" s="69"/>
      <c r="H153" s="70"/>
      <c r="I153" s="70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</row>
    <row r="154" spans="1:21" ht="14.25">
      <c r="A154" s="69"/>
      <c r="B154" s="70"/>
      <c r="C154" s="70"/>
      <c r="D154" s="227"/>
      <c r="E154" s="69"/>
      <c r="F154" s="69"/>
      <c r="G154" s="69"/>
      <c r="H154" s="70"/>
      <c r="I154" s="70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</row>
    <row r="155" spans="1:21" ht="14.25">
      <c r="A155" s="69"/>
      <c r="B155" s="70"/>
      <c r="C155" s="70"/>
      <c r="D155" s="227"/>
      <c r="E155" s="69"/>
      <c r="F155" s="69"/>
      <c r="G155" s="69"/>
      <c r="H155" s="70"/>
      <c r="I155" s="70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</row>
    <row r="156" spans="1:21" ht="14.25">
      <c r="A156" s="69"/>
      <c r="B156" s="70"/>
      <c r="C156" s="70"/>
      <c r="D156" s="227"/>
      <c r="E156" s="69"/>
      <c r="F156" s="69"/>
      <c r="G156" s="69"/>
      <c r="H156" s="70"/>
      <c r="I156" s="70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</row>
    <row r="157" spans="1:21" ht="14.25">
      <c r="A157" s="69"/>
      <c r="B157" s="70"/>
      <c r="C157" s="70"/>
      <c r="D157" s="227"/>
      <c r="E157" s="69"/>
      <c r="F157" s="69"/>
      <c r="G157" s="69"/>
      <c r="H157" s="70"/>
      <c r="I157" s="70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</row>
    <row r="158" spans="1:21" ht="14.25">
      <c r="A158" s="69"/>
      <c r="B158" s="70"/>
      <c r="C158" s="70"/>
      <c r="D158" s="227"/>
      <c r="E158" s="69"/>
      <c r="F158" s="69"/>
      <c r="G158" s="69"/>
      <c r="H158" s="70"/>
      <c r="I158" s="70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</row>
    <row r="159" spans="1:21" ht="14.25">
      <c r="A159" s="69"/>
      <c r="B159" s="70"/>
      <c r="C159" s="70"/>
      <c r="D159" s="227"/>
      <c r="E159" s="69"/>
      <c r="F159" s="69"/>
      <c r="G159" s="69"/>
      <c r="H159" s="70"/>
      <c r="I159" s="70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</row>
    <row r="160" spans="1:21" ht="14.25">
      <c r="A160" s="69"/>
      <c r="B160" s="70"/>
      <c r="C160" s="70"/>
      <c r="D160" s="227"/>
      <c r="E160" s="69"/>
      <c r="F160" s="69"/>
      <c r="G160" s="69"/>
      <c r="H160" s="70"/>
      <c r="I160" s="70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</row>
    <row r="161" spans="1:21" ht="14.25">
      <c r="A161" s="69"/>
      <c r="B161" s="70"/>
      <c r="C161" s="70"/>
      <c r="D161" s="227"/>
      <c r="E161" s="69"/>
      <c r="F161" s="69"/>
      <c r="G161" s="69"/>
      <c r="H161" s="70"/>
      <c r="I161" s="70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</row>
    <row r="162" spans="1:21" ht="14.25">
      <c r="A162" s="69"/>
      <c r="B162" s="70"/>
      <c r="C162" s="70"/>
      <c r="D162" s="227"/>
      <c r="E162" s="69"/>
      <c r="F162" s="69"/>
      <c r="G162" s="69"/>
      <c r="H162" s="70"/>
      <c r="I162" s="70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</row>
    <row r="163" spans="1:21" ht="14.25">
      <c r="A163" s="69"/>
      <c r="B163" s="70"/>
      <c r="C163" s="70"/>
      <c r="D163" s="227"/>
      <c r="E163" s="69"/>
      <c r="F163" s="69"/>
      <c r="G163" s="69"/>
      <c r="H163" s="70"/>
      <c r="I163" s="70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</row>
    <row r="164" spans="1:21" ht="14.25">
      <c r="A164" s="69"/>
      <c r="B164" s="70"/>
      <c r="C164" s="70"/>
      <c r="D164" s="227"/>
      <c r="E164" s="69"/>
      <c r="F164" s="69"/>
      <c r="G164" s="69"/>
      <c r="H164" s="70"/>
      <c r="I164" s="70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</row>
    <row r="165" spans="1:21" ht="14.25">
      <c r="A165" s="69"/>
      <c r="B165" s="70"/>
      <c r="C165" s="70"/>
      <c r="D165" s="227"/>
      <c r="E165" s="69"/>
      <c r="F165" s="69"/>
      <c r="G165" s="69"/>
      <c r="H165" s="70"/>
      <c r="I165" s="70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</row>
    <row r="166" spans="1:21" ht="14.25">
      <c r="A166" s="69"/>
      <c r="B166" s="70"/>
      <c r="C166" s="70"/>
      <c r="D166" s="227"/>
      <c r="E166" s="69"/>
      <c r="F166" s="69"/>
      <c r="G166" s="69"/>
      <c r="H166" s="70"/>
      <c r="I166" s="70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</row>
    <row r="167" spans="1:21" ht="14.25">
      <c r="A167" s="69"/>
      <c r="B167" s="70"/>
      <c r="C167" s="70"/>
      <c r="D167" s="227"/>
      <c r="E167" s="69"/>
      <c r="F167" s="69"/>
      <c r="G167" s="69"/>
      <c r="H167" s="70"/>
      <c r="I167" s="70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</row>
    <row r="168" spans="1:21" ht="14.25">
      <c r="A168" s="69"/>
      <c r="B168" s="70"/>
      <c r="C168" s="70"/>
      <c r="D168" s="227"/>
      <c r="E168" s="69"/>
      <c r="F168" s="69"/>
      <c r="G168" s="69"/>
      <c r="H168" s="70"/>
      <c r="I168" s="70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</row>
    <row r="169" spans="1:21" ht="14.25">
      <c r="A169" s="69"/>
      <c r="B169" s="70"/>
      <c r="C169" s="70"/>
      <c r="D169" s="227"/>
      <c r="E169" s="69"/>
      <c r="F169" s="69"/>
      <c r="G169" s="69"/>
      <c r="H169" s="70"/>
      <c r="I169" s="70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</row>
    <row r="170" spans="1:21" ht="14.25">
      <c r="A170" s="69"/>
      <c r="B170" s="70"/>
      <c r="C170" s="70"/>
      <c r="D170" s="227"/>
      <c r="E170" s="69"/>
      <c r="F170" s="69"/>
      <c r="G170" s="69"/>
      <c r="H170" s="70"/>
      <c r="I170" s="70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</row>
    <row r="171" spans="1:21" ht="14.25">
      <c r="A171" s="69"/>
      <c r="B171" s="70"/>
      <c r="C171" s="70"/>
      <c r="D171" s="227"/>
      <c r="E171" s="69"/>
      <c r="F171" s="69"/>
      <c r="G171" s="69"/>
      <c r="H171" s="70"/>
      <c r="I171" s="70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</row>
    <row r="172" spans="1:21" ht="14.25">
      <c r="A172" s="69"/>
      <c r="B172" s="70"/>
      <c r="C172" s="70"/>
      <c r="D172" s="227"/>
      <c r="E172" s="69"/>
      <c r="F172" s="69"/>
      <c r="G172" s="69"/>
      <c r="H172" s="70"/>
      <c r="I172" s="70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</row>
    <row r="173" spans="1:21" ht="14.25">
      <c r="A173" s="69"/>
      <c r="B173" s="70"/>
      <c r="C173" s="70"/>
      <c r="D173" s="227"/>
      <c r="E173" s="69"/>
      <c r="F173" s="69"/>
      <c r="G173" s="69"/>
      <c r="H173" s="70"/>
      <c r="I173" s="70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</row>
    <row r="174" spans="1:21" ht="14.25">
      <c r="A174" s="69"/>
      <c r="B174" s="70"/>
      <c r="C174" s="70"/>
      <c r="D174" s="227"/>
      <c r="E174" s="69"/>
      <c r="F174" s="69"/>
      <c r="G174" s="69"/>
      <c r="H174" s="70"/>
      <c r="I174" s="70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</row>
    <row r="175" spans="1:21" ht="14.25">
      <c r="A175" s="69"/>
      <c r="B175" s="70"/>
      <c r="C175" s="70"/>
      <c r="D175" s="227"/>
      <c r="E175" s="69"/>
      <c r="F175" s="69"/>
      <c r="G175" s="69"/>
      <c r="H175" s="70"/>
      <c r="I175" s="70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</row>
    <row r="176" spans="1:21" ht="14.25">
      <c r="A176" s="69"/>
      <c r="B176" s="70"/>
      <c r="C176" s="70"/>
      <c r="D176" s="227"/>
      <c r="E176" s="69"/>
      <c r="F176" s="69"/>
      <c r="G176" s="69"/>
      <c r="H176" s="70"/>
      <c r="I176" s="70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</row>
    <row r="177" spans="1:21" ht="14.25">
      <c r="A177" s="69"/>
      <c r="B177" s="70"/>
      <c r="C177" s="70"/>
      <c r="D177" s="227"/>
      <c r="E177" s="69"/>
      <c r="F177" s="69"/>
      <c r="G177" s="69"/>
      <c r="H177" s="70"/>
      <c r="I177" s="70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</row>
    <row r="178" spans="1:21" ht="14.25">
      <c r="A178" s="69"/>
      <c r="B178" s="70"/>
      <c r="C178" s="70"/>
      <c r="D178" s="227"/>
      <c r="E178" s="69"/>
      <c r="F178" s="69"/>
      <c r="G178" s="69"/>
      <c r="H178" s="70"/>
      <c r="I178" s="70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</row>
    <row r="179" spans="1:21" ht="14.25">
      <c r="A179" s="69"/>
      <c r="B179" s="70"/>
      <c r="C179" s="70"/>
      <c r="D179" s="227"/>
      <c r="E179" s="69"/>
      <c r="F179" s="69"/>
      <c r="G179" s="69"/>
      <c r="H179" s="70"/>
      <c r="I179" s="70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</row>
    <row r="180" spans="1:21" ht="14.25">
      <c r="A180" s="69"/>
      <c r="B180" s="70"/>
      <c r="C180" s="70"/>
      <c r="D180" s="227"/>
      <c r="E180" s="69"/>
      <c r="F180" s="69"/>
      <c r="G180" s="69"/>
      <c r="H180" s="70"/>
      <c r="I180" s="70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</row>
    <row r="181" spans="1:21" ht="14.25">
      <c r="A181" s="69"/>
      <c r="B181" s="70"/>
      <c r="C181" s="70"/>
      <c r="D181" s="227"/>
      <c r="E181" s="69"/>
      <c r="F181" s="69"/>
      <c r="G181" s="69"/>
      <c r="H181" s="70"/>
      <c r="I181" s="70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</row>
    <row r="182" spans="1:21" ht="14.25">
      <c r="A182" s="69"/>
      <c r="B182" s="70"/>
      <c r="C182" s="70"/>
      <c r="D182" s="227"/>
      <c r="E182" s="69"/>
      <c r="F182" s="69"/>
      <c r="G182" s="69"/>
      <c r="H182" s="70"/>
      <c r="I182" s="70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</row>
    <row r="183" spans="1:21" ht="14.25">
      <c r="A183" s="69"/>
      <c r="B183" s="70"/>
      <c r="C183" s="70"/>
      <c r="D183" s="227"/>
      <c r="E183" s="69"/>
      <c r="F183" s="69"/>
      <c r="G183" s="69"/>
      <c r="H183" s="70"/>
      <c r="I183" s="70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</row>
    <row r="184" spans="1:21" ht="14.25">
      <c r="A184" s="69"/>
      <c r="B184" s="70"/>
      <c r="C184" s="70"/>
      <c r="D184" s="227"/>
      <c r="E184" s="69"/>
      <c r="F184" s="69"/>
      <c r="G184" s="69"/>
      <c r="H184" s="70"/>
      <c r="I184" s="70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</row>
    <row r="185" spans="1:21" ht="14.25">
      <c r="A185" s="69"/>
      <c r="B185" s="70"/>
      <c r="C185" s="70"/>
      <c r="D185" s="227"/>
      <c r="E185" s="69"/>
      <c r="F185" s="69"/>
      <c r="G185" s="69"/>
      <c r="H185" s="70"/>
      <c r="I185" s="70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</row>
    <row r="186" spans="1:21" ht="14.25">
      <c r="A186" s="69"/>
      <c r="B186" s="70"/>
      <c r="C186" s="70"/>
      <c r="D186" s="227"/>
      <c r="E186" s="69"/>
      <c r="F186" s="69"/>
      <c r="G186" s="69"/>
      <c r="H186" s="70"/>
      <c r="I186" s="70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</row>
    <row r="187" spans="1:21" ht="14.25">
      <c r="A187" s="69"/>
      <c r="B187" s="70"/>
      <c r="C187" s="70"/>
      <c r="D187" s="227"/>
      <c r="E187" s="69"/>
      <c r="F187" s="69"/>
      <c r="G187" s="69"/>
      <c r="H187" s="70"/>
      <c r="I187" s="70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</row>
    <row r="188" spans="1:21" ht="14.25">
      <c r="A188" s="69"/>
      <c r="B188" s="70"/>
      <c r="C188" s="70"/>
      <c r="D188" s="227"/>
      <c r="E188" s="69"/>
      <c r="F188" s="69"/>
      <c r="G188" s="69"/>
      <c r="H188" s="70"/>
      <c r="I188" s="70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</row>
    <row r="189" spans="1:21" ht="14.25">
      <c r="A189" s="69"/>
      <c r="B189" s="70"/>
      <c r="C189" s="70"/>
      <c r="D189" s="227"/>
      <c r="E189" s="69"/>
      <c r="F189" s="69"/>
      <c r="G189" s="69"/>
      <c r="H189" s="70"/>
      <c r="I189" s="70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</row>
    <row r="190" spans="1:21" ht="14.25">
      <c r="A190" s="69"/>
      <c r="B190" s="70"/>
      <c r="C190" s="70"/>
      <c r="D190" s="227"/>
      <c r="E190" s="69"/>
      <c r="F190" s="69"/>
      <c r="G190" s="69"/>
      <c r="H190" s="70"/>
      <c r="I190" s="70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</row>
    <row r="191" spans="1:21" ht="14.25">
      <c r="A191" s="69"/>
      <c r="B191" s="70"/>
      <c r="C191" s="70"/>
      <c r="D191" s="227"/>
      <c r="E191" s="69"/>
      <c r="F191" s="69"/>
      <c r="G191" s="69"/>
      <c r="H191" s="70"/>
      <c r="I191" s="70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</row>
    <row r="192" spans="1:21" ht="14.25">
      <c r="A192" s="69"/>
      <c r="B192" s="70"/>
      <c r="C192" s="70"/>
      <c r="D192" s="227"/>
      <c r="E192" s="69"/>
      <c r="F192" s="69"/>
      <c r="G192" s="69"/>
      <c r="H192" s="70"/>
      <c r="I192" s="70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</row>
    <row r="193" spans="1:21" ht="14.25">
      <c r="A193" s="69"/>
      <c r="B193" s="70"/>
      <c r="C193" s="70"/>
      <c r="D193" s="227"/>
      <c r="E193" s="69"/>
      <c r="F193" s="69"/>
      <c r="G193" s="69"/>
      <c r="H193" s="70"/>
      <c r="I193" s="70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</row>
    <row r="194" spans="1:21" ht="14.25">
      <c r="A194" s="69"/>
      <c r="B194" s="70"/>
      <c r="C194" s="70"/>
      <c r="D194" s="227"/>
      <c r="E194" s="69"/>
      <c r="F194" s="69"/>
      <c r="G194" s="69"/>
      <c r="H194" s="70"/>
      <c r="I194" s="70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</row>
    <row r="195" spans="1:21" ht="14.25">
      <c r="A195" s="69"/>
      <c r="B195" s="70"/>
      <c r="C195" s="70"/>
      <c r="D195" s="227"/>
      <c r="E195" s="69"/>
      <c r="F195" s="69"/>
      <c r="G195" s="69"/>
      <c r="H195" s="70"/>
      <c r="I195" s="70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</row>
    <row r="196" spans="1:21" ht="14.25">
      <c r="A196" s="69"/>
      <c r="B196" s="70"/>
      <c r="C196" s="70"/>
      <c r="D196" s="227"/>
      <c r="E196" s="69"/>
      <c r="F196" s="69"/>
      <c r="G196" s="69"/>
      <c r="H196" s="70"/>
      <c r="I196" s="70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</row>
    <row r="197" spans="1:21" ht="14.25">
      <c r="A197" s="69"/>
      <c r="B197" s="70"/>
      <c r="C197" s="70"/>
      <c r="D197" s="227"/>
      <c r="E197" s="69"/>
      <c r="F197" s="69"/>
      <c r="G197" s="69"/>
      <c r="H197" s="70"/>
      <c r="I197" s="70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</row>
    <row r="198" spans="1:21" ht="14.25">
      <c r="A198" s="69"/>
      <c r="B198" s="70"/>
      <c r="C198" s="70"/>
      <c r="D198" s="227"/>
      <c r="E198" s="69"/>
      <c r="F198" s="69"/>
      <c r="G198" s="69"/>
      <c r="H198" s="70"/>
      <c r="I198" s="70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</row>
    <row r="199" spans="1:21" ht="14.25">
      <c r="A199" s="69"/>
      <c r="B199" s="70"/>
      <c r="C199" s="70"/>
      <c r="D199" s="227"/>
      <c r="E199" s="69"/>
      <c r="F199" s="69"/>
      <c r="G199" s="69"/>
      <c r="H199" s="70"/>
      <c r="I199" s="70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</row>
    <row r="200" spans="1:21" ht="14.25">
      <c r="A200" s="69"/>
      <c r="B200" s="70"/>
      <c r="C200" s="70"/>
      <c r="D200" s="227"/>
      <c r="E200" s="69"/>
      <c r="F200" s="69"/>
      <c r="G200" s="69"/>
      <c r="H200" s="70"/>
      <c r="I200" s="70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</row>
    <row r="201" spans="1:21" ht="14.25">
      <c r="A201" s="69"/>
      <c r="B201" s="70"/>
      <c r="C201" s="70"/>
      <c r="D201" s="227"/>
      <c r="E201" s="69"/>
      <c r="F201" s="69"/>
      <c r="G201" s="69"/>
      <c r="H201" s="70"/>
      <c r="I201" s="70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</row>
    <row r="202" spans="1:21" ht="14.25">
      <c r="A202" s="69"/>
      <c r="B202" s="70"/>
      <c r="C202" s="70"/>
      <c r="D202" s="227"/>
      <c r="E202" s="69"/>
      <c r="F202" s="69"/>
      <c r="G202" s="69"/>
      <c r="H202" s="70"/>
      <c r="I202" s="70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</row>
    <row r="203" spans="1:21" ht="14.25">
      <c r="A203" s="69"/>
      <c r="B203" s="70"/>
      <c r="C203" s="70"/>
      <c r="D203" s="227"/>
      <c r="E203" s="69"/>
      <c r="F203" s="69"/>
      <c r="G203" s="69"/>
      <c r="H203" s="70"/>
      <c r="I203" s="70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</row>
    <row r="204" spans="1:21" ht="14.25">
      <c r="A204" s="69"/>
      <c r="B204" s="70"/>
      <c r="C204" s="70"/>
      <c r="D204" s="227"/>
      <c r="E204" s="69"/>
      <c r="F204" s="69"/>
      <c r="G204" s="69"/>
      <c r="H204" s="70"/>
      <c r="I204" s="70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</row>
    <row r="205" spans="1:21" ht="14.25">
      <c r="A205" s="69"/>
      <c r="B205" s="70"/>
      <c r="C205" s="70"/>
      <c r="D205" s="227"/>
      <c r="E205" s="69"/>
      <c r="F205" s="69"/>
      <c r="G205" s="69"/>
      <c r="H205" s="70"/>
      <c r="I205" s="70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</row>
    <row r="206" spans="1:21" ht="14.25">
      <c r="A206" s="69"/>
      <c r="B206" s="70"/>
      <c r="C206" s="70"/>
      <c r="D206" s="227"/>
      <c r="E206" s="69"/>
      <c r="F206" s="69"/>
      <c r="G206" s="69"/>
      <c r="H206" s="70"/>
      <c r="I206" s="70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</row>
    <row r="207" spans="1:21" ht="14.25">
      <c r="A207" s="69"/>
      <c r="B207" s="70"/>
      <c r="C207" s="70"/>
      <c r="D207" s="227"/>
      <c r="E207" s="69"/>
      <c r="F207" s="69"/>
      <c r="G207" s="69"/>
      <c r="H207" s="70"/>
      <c r="I207" s="70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</row>
    <row r="208" spans="1:21" ht="14.25">
      <c r="A208" s="69"/>
      <c r="B208" s="70"/>
      <c r="C208" s="70"/>
      <c r="D208" s="227"/>
      <c r="E208" s="69"/>
      <c r="F208" s="69"/>
      <c r="G208" s="69"/>
      <c r="H208" s="70"/>
      <c r="I208" s="70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</row>
    <row r="209" spans="1:21" ht="14.25">
      <c r="A209" s="69"/>
      <c r="B209" s="70"/>
      <c r="C209" s="70"/>
      <c r="D209" s="227"/>
      <c r="E209" s="69"/>
      <c r="F209" s="69"/>
      <c r="G209" s="69"/>
      <c r="H209" s="70"/>
      <c r="I209" s="70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</row>
    <row r="210" spans="1:21" ht="14.25">
      <c r="A210" s="69"/>
      <c r="B210" s="70"/>
      <c r="C210" s="70"/>
      <c r="D210" s="227"/>
      <c r="E210" s="69"/>
      <c r="F210" s="69"/>
      <c r="G210" s="69"/>
      <c r="H210" s="70"/>
      <c r="I210" s="70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</row>
    <row r="211" spans="1:21" ht="14.25">
      <c r="A211" s="69"/>
      <c r="B211" s="70"/>
      <c r="C211" s="70"/>
      <c r="D211" s="227"/>
      <c r="E211" s="69"/>
      <c r="F211" s="69"/>
      <c r="G211" s="69"/>
      <c r="H211" s="70"/>
      <c r="I211" s="70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</row>
    <row r="212" spans="1:21" ht="14.25">
      <c r="A212" s="69"/>
      <c r="B212" s="70"/>
      <c r="C212" s="70"/>
      <c r="D212" s="227"/>
      <c r="E212" s="69"/>
      <c r="F212" s="69"/>
      <c r="G212" s="69"/>
      <c r="H212" s="70"/>
      <c r="I212" s="70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</row>
    <row r="213" spans="1:21" ht="14.25">
      <c r="A213" s="69"/>
      <c r="B213" s="70"/>
      <c r="C213" s="70"/>
      <c r="D213" s="227"/>
      <c r="E213" s="69"/>
      <c r="F213" s="69"/>
      <c r="G213" s="69"/>
      <c r="H213" s="70"/>
      <c r="I213" s="70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</row>
    <row r="214" spans="1:21" ht="14.25">
      <c r="A214" s="69"/>
      <c r="B214" s="70"/>
      <c r="C214" s="70"/>
      <c r="D214" s="227"/>
      <c r="E214" s="69"/>
      <c r="F214" s="69"/>
      <c r="G214" s="69"/>
      <c r="H214" s="70"/>
      <c r="I214" s="70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</row>
    <row r="215" spans="1:21" ht="14.25">
      <c r="A215" s="69"/>
      <c r="B215" s="70"/>
      <c r="C215" s="70"/>
      <c r="D215" s="227"/>
      <c r="E215" s="69"/>
      <c r="F215" s="69"/>
      <c r="G215" s="69"/>
      <c r="H215" s="70"/>
      <c r="I215" s="70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</row>
    <row r="216" spans="1:21" ht="14.25">
      <c r="A216" s="69"/>
      <c r="B216" s="70"/>
      <c r="C216" s="70"/>
      <c r="D216" s="227"/>
      <c r="E216" s="69"/>
      <c r="F216" s="69"/>
      <c r="G216" s="69"/>
      <c r="H216" s="70"/>
      <c r="I216" s="70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</row>
    <row r="217" spans="1:21" ht="14.25">
      <c r="A217" s="69"/>
      <c r="B217" s="70"/>
      <c r="C217" s="70"/>
      <c r="D217" s="227"/>
      <c r="E217" s="69"/>
      <c r="F217" s="69"/>
      <c r="G217" s="69"/>
      <c r="H217" s="70"/>
      <c r="I217" s="70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</row>
    <row r="218" spans="1:21" ht="14.25">
      <c r="A218" s="69"/>
      <c r="B218" s="70"/>
      <c r="C218" s="70"/>
      <c r="D218" s="227"/>
      <c r="E218" s="69"/>
      <c r="F218" s="69"/>
      <c r="G218" s="69"/>
      <c r="H218" s="70"/>
      <c r="I218" s="70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</row>
    <row r="219" spans="1:21" ht="14.25">
      <c r="A219" s="69"/>
      <c r="B219" s="70"/>
      <c r="C219" s="70"/>
      <c r="D219" s="227"/>
      <c r="E219" s="69"/>
      <c r="F219" s="69"/>
      <c r="G219" s="69"/>
      <c r="H219" s="70"/>
      <c r="I219" s="70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</row>
    <row r="220" spans="1:21" ht="14.25">
      <c r="A220" s="69"/>
      <c r="B220" s="70"/>
      <c r="C220" s="70"/>
      <c r="D220" s="227"/>
      <c r="E220" s="69"/>
      <c r="F220" s="69"/>
      <c r="G220" s="69"/>
      <c r="H220" s="70"/>
      <c r="I220" s="70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</row>
    <row r="221" spans="1:21" ht="14.25">
      <c r="A221" s="69"/>
      <c r="B221" s="70"/>
      <c r="C221" s="70"/>
      <c r="D221" s="227"/>
      <c r="E221" s="69"/>
      <c r="F221" s="69"/>
      <c r="G221" s="69"/>
      <c r="H221" s="70"/>
      <c r="I221" s="70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</row>
    <row r="222" spans="1:21" ht="14.25">
      <c r="A222" s="69"/>
      <c r="B222" s="70"/>
      <c r="C222" s="70"/>
      <c r="D222" s="227"/>
      <c r="E222" s="69"/>
      <c r="F222" s="69"/>
      <c r="G222" s="69"/>
      <c r="H222" s="70"/>
      <c r="I222" s="70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</row>
    <row r="223" spans="1:21" ht="14.25">
      <c r="A223" s="69"/>
      <c r="B223" s="70"/>
      <c r="C223" s="70"/>
      <c r="D223" s="227"/>
      <c r="E223" s="69"/>
      <c r="F223" s="69"/>
      <c r="G223" s="69"/>
      <c r="H223" s="70"/>
      <c r="I223" s="70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</row>
    <row r="224" spans="1:21" ht="14.25">
      <c r="A224" s="69"/>
      <c r="B224" s="70"/>
      <c r="C224" s="70"/>
      <c r="D224" s="227"/>
      <c r="E224" s="69"/>
      <c r="F224" s="69"/>
      <c r="G224" s="69"/>
      <c r="H224" s="70"/>
      <c r="I224" s="70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</row>
    <row r="225" spans="1:21" ht="14.25">
      <c r="A225" s="69"/>
      <c r="B225" s="70"/>
      <c r="C225" s="70"/>
      <c r="D225" s="227"/>
      <c r="E225" s="69"/>
      <c r="F225" s="69"/>
      <c r="G225" s="69"/>
      <c r="H225" s="70"/>
      <c r="I225" s="70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</row>
    <row r="226" spans="1:21" ht="14.25">
      <c r="A226" s="69"/>
      <c r="B226" s="70"/>
      <c r="C226" s="70"/>
      <c r="D226" s="227"/>
      <c r="E226" s="69"/>
      <c r="F226" s="69"/>
      <c r="G226" s="69"/>
      <c r="H226" s="70"/>
      <c r="I226" s="70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</row>
    <row r="227" spans="1:21" ht="14.25">
      <c r="A227" s="69"/>
      <c r="B227" s="70"/>
      <c r="C227" s="70"/>
      <c r="D227" s="227"/>
      <c r="E227" s="69"/>
      <c r="F227" s="69"/>
      <c r="G227" s="69"/>
      <c r="H227" s="70"/>
      <c r="I227" s="70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</row>
    <row r="228" spans="1:21" ht="14.25">
      <c r="A228" s="69"/>
      <c r="B228" s="70"/>
      <c r="C228" s="70"/>
      <c r="D228" s="227"/>
      <c r="E228" s="69"/>
      <c r="F228" s="69"/>
      <c r="G228" s="69"/>
      <c r="H228" s="70"/>
      <c r="I228" s="70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</row>
    <row r="229" spans="1:21" ht="14.25">
      <c r="A229" s="69"/>
      <c r="B229" s="70"/>
      <c r="C229" s="70"/>
      <c r="D229" s="227"/>
      <c r="E229" s="69"/>
      <c r="F229" s="69"/>
      <c r="G229" s="69"/>
      <c r="H229" s="70"/>
      <c r="I229" s="70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</row>
    <row r="230" spans="1:21" ht="14.25">
      <c r="A230" s="69"/>
      <c r="B230" s="70"/>
      <c r="C230" s="70"/>
      <c r="D230" s="227"/>
      <c r="E230" s="69"/>
      <c r="F230" s="69"/>
      <c r="G230" s="69"/>
      <c r="H230" s="70"/>
      <c r="I230" s="70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</row>
    <row r="231" spans="1:21" ht="14.25">
      <c r="A231" s="69"/>
      <c r="B231" s="70"/>
      <c r="C231" s="70"/>
      <c r="D231" s="227"/>
      <c r="E231" s="69"/>
      <c r="F231" s="69"/>
      <c r="G231" s="69"/>
      <c r="H231" s="70"/>
      <c r="I231" s="70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</row>
    <row r="232" spans="1:21" ht="14.25">
      <c r="A232" s="69"/>
      <c r="B232" s="70"/>
      <c r="C232" s="70"/>
      <c r="D232" s="227"/>
      <c r="E232" s="69"/>
      <c r="F232" s="69"/>
      <c r="G232" s="69"/>
      <c r="H232" s="70"/>
      <c r="I232" s="70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</row>
    <row r="233" spans="1:21" ht="14.25">
      <c r="A233" s="69"/>
      <c r="B233" s="70"/>
      <c r="C233" s="70"/>
      <c r="D233" s="227"/>
      <c r="E233" s="69"/>
      <c r="F233" s="69"/>
      <c r="G233" s="69"/>
      <c r="H233" s="70"/>
      <c r="I233" s="70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</row>
    <row r="234" spans="1:21" ht="14.25">
      <c r="A234" s="69"/>
      <c r="B234" s="70"/>
      <c r="C234" s="70"/>
      <c r="D234" s="227"/>
      <c r="E234" s="69"/>
      <c r="F234" s="69"/>
      <c r="G234" s="69"/>
      <c r="H234" s="70"/>
      <c r="I234" s="70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</row>
    <row r="235" spans="1:21" ht="14.25">
      <c r="A235" s="69"/>
      <c r="B235" s="70"/>
      <c r="C235" s="70"/>
      <c r="D235" s="227"/>
      <c r="E235" s="69"/>
      <c r="F235" s="69"/>
      <c r="G235" s="69"/>
      <c r="H235" s="70"/>
      <c r="I235" s="70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</row>
    <row r="236" spans="1:21" ht="14.25">
      <c r="A236" s="69"/>
      <c r="B236" s="70"/>
      <c r="C236" s="70"/>
      <c r="D236" s="227"/>
      <c r="E236" s="69"/>
      <c r="F236" s="69"/>
      <c r="G236" s="69"/>
      <c r="H236" s="70"/>
      <c r="I236" s="70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</row>
    <row r="237" spans="1:21" ht="14.25">
      <c r="A237" s="69"/>
      <c r="B237" s="70"/>
      <c r="C237" s="70"/>
      <c r="D237" s="227"/>
      <c r="E237" s="69"/>
      <c r="F237" s="69"/>
      <c r="G237" s="69"/>
      <c r="H237" s="70"/>
      <c r="I237" s="70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</row>
    <row r="238" spans="1:21" ht="14.25">
      <c r="A238" s="69"/>
      <c r="B238" s="70"/>
      <c r="C238" s="70"/>
      <c r="D238" s="227"/>
      <c r="E238" s="69"/>
      <c r="F238" s="69"/>
      <c r="G238" s="69"/>
      <c r="H238" s="70"/>
      <c r="I238" s="70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</row>
    <row r="239" spans="1:21" ht="14.25">
      <c r="A239" s="69"/>
      <c r="B239" s="70"/>
      <c r="C239" s="70"/>
      <c r="D239" s="227"/>
      <c r="E239" s="69"/>
      <c r="F239" s="69"/>
      <c r="G239" s="69"/>
      <c r="H239" s="70"/>
      <c r="I239" s="70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</row>
    <row r="240" spans="1:21" ht="14.25">
      <c r="A240" s="69"/>
      <c r="B240" s="70"/>
      <c r="C240" s="70"/>
      <c r="D240" s="227"/>
      <c r="E240" s="69"/>
      <c r="F240" s="69"/>
      <c r="G240" s="69"/>
      <c r="H240" s="70"/>
      <c r="I240" s="70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</row>
    <row r="241" spans="1:21" ht="14.25">
      <c r="A241" s="69"/>
      <c r="B241" s="70"/>
      <c r="C241" s="70"/>
      <c r="D241" s="227"/>
      <c r="E241" s="69"/>
      <c r="F241" s="69"/>
      <c r="G241" s="69"/>
      <c r="H241" s="70"/>
      <c r="I241" s="70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</row>
    <row r="242" spans="1:21" ht="14.25">
      <c r="A242" s="69"/>
      <c r="B242" s="70"/>
      <c r="C242" s="70"/>
      <c r="D242" s="227"/>
      <c r="E242" s="69"/>
      <c r="F242" s="69"/>
      <c r="G242" s="69"/>
      <c r="H242" s="70"/>
      <c r="I242" s="70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</row>
    <row r="243" spans="1:21" ht="14.25">
      <c r="A243" s="69"/>
      <c r="B243" s="70"/>
      <c r="C243" s="70"/>
      <c r="D243" s="227"/>
      <c r="E243" s="69"/>
      <c r="F243" s="69"/>
      <c r="G243" s="69"/>
      <c r="H243" s="70"/>
      <c r="I243" s="70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</row>
    <row r="244" spans="1:21" ht="14.25">
      <c r="A244" s="69"/>
      <c r="B244" s="70"/>
      <c r="C244" s="70"/>
      <c r="D244" s="227"/>
      <c r="E244" s="69"/>
      <c r="F244" s="69"/>
      <c r="G244" s="69"/>
      <c r="H244" s="70"/>
      <c r="I244" s="70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</row>
    <row r="245" spans="1:21" ht="14.25">
      <c r="A245" s="69"/>
      <c r="B245" s="70"/>
      <c r="C245" s="70"/>
      <c r="D245" s="227"/>
      <c r="E245" s="69"/>
      <c r="F245" s="69"/>
      <c r="G245" s="69"/>
      <c r="H245" s="70"/>
      <c r="I245" s="70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</row>
    <row r="246" spans="1:21" ht="14.25">
      <c r="A246" s="69"/>
      <c r="B246" s="70"/>
      <c r="C246" s="70"/>
      <c r="D246" s="227"/>
      <c r="E246" s="69"/>
      <c r="F246" s="69"/>
      <c r="G246" s="69"/>
      <c r="H246" s="70"/>
      <c r="I246" s="70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</row>
    <row r="247" spans="1:21" ht="14.25">
      <c r="A247" s="69"/>
      <c r="B247" s="70"/>
      <c r="C247" s="70"/>
      <c r="D247" s="227"/>
      <c r="E247" s="69"/>
      <c r="F247" s="69"/>
      <c r="G247" s="69"/>
      <c r="H247" s="70"/>
      <c r="I247" s="70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</row>
    <row r="248" spans="1:21" ht="14.25">
      <c r="A248" s="69"/>
      <c r="B248" s="70"/>
      <c r="C248" s="70"/>
      <c r="D248" s="227"/>
      <c r="E248" s="69"/>
      <c r="F248" s="69"/>
      <c r="G248" s="69"/>
      <c r="H248" s="70"/>
      <c r="I248" s="70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</row>
    <row r="249" spans="1:21" ht="14.25">
      <c r="A249" s="69"/>
      <c r="B249" s="70"/>
      <c r="C249" s="70"/>
      <c r="D249" s="227"/>
      <c r="E249" s="69"/>
      <c r="F249" s="69"/>
      <c r="G249" s="69"/>
      <c r="H249" s="70"/>
      <c r="I249" s="70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</row>
    <row r="250" spans="1:21" ht="14.25">
      <c r="A250" s="69"/>
      <c r="B250" s="70"/>
      <c r="C250" s="70"/>
      <c r="D250" s="227"/>
      <c r="E250" s="69"/>
      <c r="F250" s="69"/>
      <c r="G250" s="69"/>
      <c r="H250" s="70"/>
      <c r="I250" s="70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</row>
    <row r="251" spans="1:21" ht="14.25">
      <c r="A251" s="69"/>
      <c r="B251" s="70"/>
      <c r="C251" s="70"/>
      <c r="D251" s="227"/>
      <c r="E251" s="69"/>
      <c r="F251" s="69"/>
      <c r="G251" s="69"/>
      <c r="H251" s="70"/>
      <c r="I251" s="70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</row>
    <row r="252" spans="1:21" ht="14.25">
      <c r="A252" s="69"/>
      <c r="B252" s="70"/>
      <c r="C252" s="70"/>
      <c r="D252" s="227"/>
      <c r="E252" s="69"/>
      <c r="F252" s="69"/>
      <c r="G252" s="69"/>
      <c r="H252" s="70"/>
      <c r="I252" s="70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</row>
    <row r="253" spans="1:21" ht="14.25">
      <c r="A253" s="69"/>
      <c r="B253" s="70"/>
      <c r="C253" s="70"/>
      <c r="D253" s="227"/>
      <c r="E253" s="69"/>
      <c r="F253" s="69"/>
      <c r="G253" s="69"/>
      <c r="H253" s="70"/>
      <c r="I253" s="70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</row>
    <row r="254" spans="1:21" ht="14.25">
      <c r="A254" s="69"/>
      <c r="B254" s="70"/>
      <c r="C254" s="70"/>
      <c r="D254" s="227"/>
      <c r="E254" s="69"/>
      <c r="F254" s="69"/>
      <c r="G254" s="69"/>
      <c r="H254" s="70"/>
      <c r="I254" s="70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</row>
    <row r="255" spans="1:21" ht="14.25">
      <c r="A255" s="69"/>
      <c r="B255" s="70"/>
      <c r="C255" s="70"/>
      <c r="D255" s="227"/>
      <c r="E255" s="69"/>
      <c r="F255" s="69"/>
      <c r="G255" s="69"/>
      <c r="H255" s="70"/>
      <c r="I255" s="70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</row>
    <row r="256" spans="1:21" ht="14.25">
      <c r="A256" s="69"/>
      <c r="B256" s="70"/>
      <c r="C256" s="70"/>
      <c r="D256" s="227"/>
      <c r="E256" s="69"/>
      <c r="F256" s="69"/>
      <c r="G256" s="69"/>
      <c r="H256" s="70"/>
      <c r="I256" s="70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</row>
    <row r="257" spans="1:21" ht="14.25">
      <c r="A257" s="69"/>
      <c r="B257" s="70"/>
      <c r="C257" s="70"/>
      <c r="D257" s="227"/>
      <c r="E257" s="69"/>
      <c r="F257" s="69"/>
      <c r="G257" s="69"/>
      <c r="H257" s="70"/>
      <c r="I257" s="70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</row>
    <row r="258" spans="1:21" ht="14.25">
      <c r="A258" s="69"/>
      <c r="B258" s="70"/>
      <c r="C258" s="70"/>
      <c r="D258" s="227"/>
      <c r="E258" s="69"/>
      <c r="F258" s="69"/>
      <c r="G258" s="69"/>
      <c r="H258" s="70"/>
      <c r="I258" s="70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</row>
    <row r="259" spans="1:21" ht="14.25">
      <c r="A259" s="69"/>
      <c r="B259" s="70"/>
      <c r="C259" s="70"/>
      <c r="D259" s="227"/>
      <c r="E259" s="69"/>
      <c r="F259" s="69"/>
      <c r="G259" s="69"/>
      <c r="H259" s="70"/>
      <c r="I259" s="70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</row>
    <row r="260" spans="1:21" ht="14.25">
      <c r="A260" s="69"/>
      <c r="B260" s="70"/>
      <c r="C260" s="70"/>
      <c r="D260" s="227"/>
      <c r="E260" s="69"/>
      <c r="F260" s="69"/>
      <c r="G260" s="69"/>
      <c r="H260" s="70"/>
      <c r="I260" s="70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</row>
    <row r="261" spans="1:21" ht="14.25">
      <c r="A261" s="69"/>
      <c r="B261" s="70"/>
      <c r="C261" s="70"/>
      <c r="D261" s="227"/>
      <c r="E261" s="69"/>
      <c r="F261" s="69"/>
      <c r="G261" s="69"/>
      <c r="H261" s="70"/>
      <c r="I261" s="70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</row>
    <row r="262" spans="1:21" ht="14.25">
      <c r="A262" s="69"/>
      <c r="B262" s="70"/>
      <c r="C262" s="70"/>
      <c r="D262" s="227"/>
      <c r="E262" s="69"/>
      <c r="F262" s="69"/>
      <c r="G262" s="69"/>
      <c r="H262" s="70"/>
      <c r="I262" s="70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</row>
    <row r="263" spans="1:21" ht="14.25">
      <c r="A263" s="69"/>
      <c r="B263" s="70"/>
      <c r="C263" s="70"/>
      <c r="D263" s="227"/>
      <c r="E263" s="69"/>
      <c r="F263" s="69"/>
      <c r="G263" s="69"/>
      <c r="H263" s="70"/>
      <c r="I263" s="70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</row>
    <row r="264" spans="1:21" ht="14.25">
      <c r="A264" s="69"/>
      <c r="B264" s="70"/>
      <c r="C264" s="70"/>
      <c r="D264" s="227"/>
      <c r="E264" s="69"/>
      <c r="F264" s="69"/>
      <c r="G264" s="69"/>
      <c r="H264" s="70"/>
      <c r="I264" s="70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</row>
    <row r="265" spans="1:21" ht="14.25">
      <c r="A265" s="69"/>
      <c r="B265" s="70"/>
      <c r="C265" s="70"/>
      <c r="D265" s="227"/>
      <c r="E265" s="69"/>
      <c r="F265" s="69"/>
      <c r="G265" s="69"/>
      <c r="H265" s="70"/>
      <c r="I265" s="70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</row>
    <row r="266" spans="1:21" ht="14.25">
      <c r="A266" s="69"/>
      <c r="B266" s="70"/>
      <c r="C266" s="70"/>
      <c r="D266" s="227"/>
      <c r="E266" s="69"/>
      <c r="F266" s="69"/>
      <c r="G266" s="69"/>
      <c r="H266" s="70"/>
      <c r="I266" s="70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</row>
    <row r="267" spans="1:21" ht="14.25">
      <c r="A267" s="69"/>
      <c r="B267" s="70"/>
      <c r="C267" s="70"/>
      <c r="D267" s="227"/>
      <c r="E267" s="69"/>
      <c r="F267" s="69"/>
      <c r="G267" s="69"/>
      <c r="H267" s="70"/>
      <c r="I267" s="70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</row>
    <row r="268" spans="1:21" ht="14.25">
      <c r="A268" s="69"/>
      <c r="B268" s="70"/>
      <c r="C268" s="70"/>
      <c r="D268" s="227"/>
      <c r="E268" s="69"/>
      <c r="F268" s="69"/>
      <c r="G268" s="69"/>
      <c r="H268" s="70"/>
      <c r="I268" s="70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</row>
    <row r="269" spans="1:21" ht="14.25">
      <c r="A269" s="69"/>
      <c r="B269" s="70"/>
      <c r="C269" s="70"/>
      <c r="D269" s="227"/>
      <c r="E269" s="69"/>
      <c r="F269" s="69"/>
      <c r="G269" s="69"/>
      <c r="H269" s="70"/>
      <c r="I269" s="70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</row>
    <row r="270" spans="1:21" ht="14.25">
      <c r="A270" s="69"/>
      <c r="B270" s="70"/>
      <c r="C270" s="70"/>
      <c r="D270" s="227"/>
      <c r="E270" s="69"/>
      <c r="F270" s="69"/>
      <c r="G270" s="69"/>
      <c r="H270" s="70"/>
      <c r="I270" s="70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</row>
    <row r="271" spans="1:21" ht="14.25">
      <c r="A271" s="69"/>
      <c r="B271" s="70"/>
      <c r="C271" s="70"/>
      <c r="D271" s="227"/>
      <c r="E271" s="69"/>
      <c r="F271" s="69"/>
      <c r="G271" s="69"/>
      <c r="H271" s="70"/>
      <c r="I271" s="70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</row>
    <row r="272" spans="1:21" ht="14.25">
      <c r="A272" s="69"/>
      <c r="B272" s="70"/>
      <c r="C272" s="70"/>
      <c r="D272" s="227"/>
      <c r="E272" s="69"/>
      <c r="F272" s="69"/>
      <c r="G272" s="69"/>
      <c r="H272" s="70"/>
      <c r="I272" s="70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</row>
    <row r="273" spans="1:21" ht="14.25">
      <c r="A273" s="69"/>
      <c r="B273" s="70"/>
      <c r="C273" s="70"/>
      <c r="D273" s="227"/>
      <c r="E273" s="69"/>
      <c r="F273" s="69"/>
      <c r="G273" s="69"/>
      <c r="H273" s="70"/>
      <c r="I273" s="70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</row>
    <row r="274" spans="1:21" ht="14.25">
      <c r="A274" s="69"/>
      <c r="B274" s="70"/>
      <c r="C274" s="70"/>
      <c r="D274" s="227"/>
      <c r="E274" s="69"/>
      <c r="F274" s="69"/>
      <c r="G274" s="69"/>
      <c r="H274" s="70"/>
      <c r="I274" s="70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</row>
    <row r="275" spans="1:21" ht="14.25">
      <c r="A275" s="69"/>
      <c r="B275" s="70"/>
      <c r="C275" s="70"/>
      <c r="D275" s="227"/>
      <c r="E275" s="69"/>
      <c r="F275" s="69"/>
      <c r="G275" s="69"/>
      <c r="H275" s="70"/>
      <c r="I275" s="70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</row>
    <row r="276" spans="1:21" ht="14.25">
      <c r="A276" s="69"/>
      <c r="B276" s="70"/>
      <c r="C276" s="70"/>
      <c r="D276" s="227"/>
      <c r="E276" s="69"/>
      <c r="F276" s="69"/>
      <c r="G276" s="69"/>
      <c r="H276" s="70"/>
      <c r="I276" s="70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</row>
    <row r="277" spans="1:21" ht="14.25">
      <c r="A277" s="69"/>
      <c r="B277" s="70"/>
      <c r="C277" s="70"/>
      <c r="D277" s="227"/>
      <c r="E277" s="69"/>
      <c r="F277" s="69"/>
      <c r="G277" s="69"/>
      <c r="H277" s="70"/>
      <c r="I277" s="70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</row>
    <row r="278" spans="1:21" ht="14.25">
      <c r="A278" s="69"/>
      <c r="B278" s="70"/>
      <c r="C278" s="70"/>
      <c r="D278" s="227"/>
      <c r="E278" s="69"/>
      <c r="F278" s="69"/>
      <c r="G278" s="69"/>
      <c r="H278" s="70"/>
      <c r="I278" s="70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</row>
    <row r="279" spans="1:21" ht="14.25">
      <c r="A279" s="69"/>
      <c r="B279" s="70"/>
      <c r="C279" s="70"/>
      <c r="D279" s="227"/>
      <c r="E279" s="69"/>
      <c r="F279" s="69"/>
      <c r="G279" s="69"/>
      <c r="H279" s="70"/>
      <c r="I279" s="70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</row>
    <row r="280" spans="1:21" ht="14.25">
      <c r="A280" s="69"/>
      <c r="B280" s="70"/>
      <c r="C280" s="70"/>
      <c r="D280" s="227"/>
      <c r="E280" s="69"/>
      <c r="F280" s="69"/>
      <c r="G280" s="69"/>
      <c r="H280" s="70"/>
      <c r="I280" s="70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</row>
    <row r="281" spans="1:21" ht="14.25">
      <c r="A281" s="69"/>
      <c r="B281" s="70"/>
      <c r="C281" s="70"/>
      <c r="D281" s="227"/>
      <c r="E281" s="69"/>
      <c r="F281" s="69"/>
      <c r="G281" s="69"/>
      <c r="H281" s="70"/>
      <c r="I281" s="70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</row>
    <row r="282" spans="1:21" ht="14.25">
      <c r="A282" s="69"/>
      <c r="B282" s="70"/>
      <c r="C282" s="70"/>
      <c r="D282" s="227"/>
      <c r="E282" s="69"/>
      <c r="F282" s="69"/>
      <c r="G282" s="69"/>
      <c r="H282" s="70"/>
      <c r="I282" s="70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</row>
    <row r="283" spans="1:21" ht="14.25">
      <c r="A283" s="69"/>
      <c r="B283" s="70"/>
      <c r="C283" s="70"/>
      <c r="D283" s="227"/>
      <c r="E283" s="69"/>
      <c r="F283" s="69"/>
      <c r="G283" s="69"/>
      <c r="H283" s="70"/>
      <c r="I283" s="70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</row>
    <row r="284" spans="1:21" ht="14.25">
      <c r="A284" s="69"/>
      <c r="B284" s="70"/>
      <c r="C284" s="70"/>
      <c r="D284" s="227"/>
      <c r="E284" s="69"/>
      <c r="F284" s="69"/>
      <c r="G284" s="69"/>
      <c r="H284" s="70"/>
      <c r="I284" s="70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</row>
    <row r="285" spans="1:21" ht="14.25">
      <c r="A285" s="69"/>
      <c r="B285" s="70"/>
      <c r="C285" s="70"/>
      <c r="D285" s="227"/>
      <c r="E285" s="69"/>
      <c r="F285" s="69"/>
      <c r="G285" s="69"/>
      <c r="H285" s="70"/>
      <c r="I285" s="70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</row>
    <row r="286" spans="1:21" ht="14.25">
      <c r="A286" s="69"/>
      <c r="B286" s="70"/>
      <c r="C286" s="70"/>
      <c r="D286" s="227"/>
      <c r="E286" s="69"/>
      <c r="F286" s="69"/>
      <c r="G286" s="69"/>
      <c r="H286" s="70"/>
      <c r="I286" s="70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</row>
    <row r="287" spans="1:21" ht="14.25">
      <c r="A287" s="69"/>
      <c r="B287" s="70"/>
      <c r="C287" s="70"/>
      <c r="D287" s="227"/>
      <c r="E287" s="69"/>
      <c r="F287" s="69"/>
      <c r="G287" s="69"/>
      <c r="H287" s="70"/>
      <c r="I287" s="70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</row>
    <row r="288" spans="1:21" ht="14.25">
      <c r="A288" s="69"/>
      <c r="B288" s="70"/>
      <c r="C288" s="70"/>
      <c r="D288" s="227"/>
      <c r="E288" s="69"/>
      <c r="F288" s="69"/>
      <c r="G288" s="69"/>
      <c r="H288" s="70"/>
      <c r="I288" s="70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</row>
    <row r="289" spans="1:21" ht="14.25">
      <c r="A289" s="69"/>
      <c r="B289" s="70"/>
      <c r="C289" s="70"/>
      <c r="D289" s="227"/>
      <c r="E289" s="69"/>
      <c r="F289" s="69"/>
      <c r="G289" s="69"/>
      <c r="H289" s="70"/>
      <c r="I289" s="70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</row>
    <row r="290" spans="1:21" ht="14.25">
      <c r="A290" s="69"/>
      <c r="B290" s="70"/>
      <c r="C290" s="70"/>
      <c r="D290" s="227"/>
      <c r="E290" s="69"/>
      <c r="F290" s="69"/>
      <c r="G290" s="69"/>
      <c r="H290" s="70"/>
      <c r="I290" s="70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</row>
    <row r="291" spans="1:21" ht="14.25">
      <c r="A291" s="69"/>
      <c r="B291" s="70"/>
      <c r="C291" s="70"/>
      <c r="D291" s="227"/>
      <c r="E291" s="69"/>
      <c r="F291" s="69"/>
      <c r="G291" s="69"/>
      <c r="H291" s="70"/>
      <c r="I291" s="70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</row>
    <row r="292" spans="1:21" ht="14.25">
      <c r="A292" s="69"/>
      <c r="B292" s="70"/>
      <c r="C292" s="70"/>
      <c r="D292" s="227"/>
      <c r="E292" s="69"/>
      <c r="F292" s="69"/>
      <c r="G292" s="69"/>
      <c r="H292" s="70"/>
      <c r="I292" s="70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</row>
    <row r="293" spans="1:21" ht="14.25">
      <c r="A293" s="69"/>
      <c r="B293" s="70"/>
      <c r="C293" s="70"/>
      <c r="D293" s="227"/>
      <c r="E293" s="69"/>
      <c r="F293" s="69"/>
      <c r="G293" s="69"/>
      <c r="H293" s="70"/>
      <c r="I293" s="70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</row>
    <row r="294" spans="1:21" ht="14.25">
      <c r="A294" s="69"/>
      <c r="B294" s="70"/>
      <c r="C294" s="70"/>
      <c r="D294" s="227"/>
      <c r="E294" s="69"/>
      <c r="F294" s="69"/>
      <c r="G294" s="69"/>
      <c r="H294" s="70"/>
      <c r="I294" s="70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</row>
    <row r="295" spans="1:21" ht="14.25">
      <c r="A295" s="69"/>
      <c r="B295" s="70"/>
      <c r="C295" s="70"/>
      <c r="D295" s="227"/>
      <c r="E295" s="69"/>
      <c r="F295" s="69"/>
      <c r="G295" s="69"/>
      <c r="H295" s="70"/>
      <c r="I295" s="70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</row>
    <row r="296" spans="1:21" ht="14.25">
      <c r="A296" s="69"/>
      <c r="B296" s="70"/>
      <c r="C296" s="70"/>
      <c r="D296" s="227"/>
      <c r="E296" s="69"/>
      <c r="F296" s="69"/>
      <c r="G296" s="69"/>
      <c r="H296" s="70"/>
      <c r="I296" s="70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</row>
    <row r="297" spans="1:21" ht="14.25">
      <c r="A297" s="69"/>
      <c r="B297" s="70"/>
      <c r="C297" s="70"/>
      <c r="D297" s="227"/>
      <c r="E297" s="69"/>
      <c r="F297" s="69"/>
      <c r="G297" s="69"/>
      <c r="H297" s="70"/>
      <c r="I297" s="70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</row>
    <row r="298" spans="1:21" ht="14.25">
      <c r="A298" s="69"/>
      <c r="B298" s="70"/>
      <c r="C298" s="70"/>
      <c r="D298" s="227"/>
      <c r="E298" s="69"/>
      <c r="F298" s="69"/>
      <c r="G298" s="69"/>
      <c r="H298" s="70"/>
      <c r="I298" s="70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</row>
    <row r="299" spans="1:21" ht="14.25">
      <c r="A299" s="69"/>
      <c r="B299" s="70"/>
      <c r="C299" s="70"/>
      <c r="D299" s="227"/>
      <c r="E299" s="69"/>
      <c r="F299" s="69"/>
      <c r="G299" s="69"/>
      <c r="H299" s="70"/>
      <c r="I299" s="70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</row>
    <row r="300" spans="1:21" ht="14.25">
      <c r="A300" s="69"/>
      <c r="B300" s="70"/>
      <c r="C300" s="70"/>
      <c r="D300" s="227"/>
      <c r="E300" s="69"/>
      <c r="F300" s="69"/>
      <c r="G300" s="69"/>
      <c r="H300" s="70"/>
      <c r="I300" s="70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</row>
    <row r="301" spans="1:21" ht="14.25">
      <c r="A301" s="69"/>
      <c r="B301" s="70"/>
      <c r="C301" s="70"/>
      <c r="D301" s="227"/>
      <c r="E301" s="69"/>
      <c r="F301" s="69"/>
      <c r="G301" s="69"/>
      <c r="H301" s="70"/>
      <c r="I301" s="70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</row>
    <row r="302" spans="1:21" ht="14.25">
      <c r="A302" s="69"/>
      <c r="B302" s="70"/>
      <c r="C302" s="70"/>
      <c r="D302" s="227"/>
      <c r="E302" s="69"/>
      <c r="F302" s="69"/>
      <c r="G302" s="69"/>
      <c r="H302" s="70"/>
      <c r="I302" s="70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</row>
    <row r="303" spans="1:21" ht="14.25">
      <c r="A303" s="69"/>
      <c r="B303" s="70"/>
      <c r="C303" s="70"/>
      <c r="D303" s="227"/>
      <c r="E303" s="69"/>
      <c r="F303" s="69"/>
      <c r="G303" s="69"/>
      <c r="H303" s="70"/>
      <c r="I303" s="70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</row>
    <row r="304" spans="1:21" ht="14.25">
      <c r="A304" s="69"/>
      <c r="B304" s="70"/>
      <c r="C304" s="70"/>
      <c r="D304" s="227"/>
      <c r="E304" s="69"/>
      <c r="F304" s="69"/>
      <c r="G304" s="69"/>
      <c r="H304" s="70"/>
      <c r="I304" s="70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</row>
    <row r="305" spans="1:21" ht="14.25">
      <c r="A305" s="69"/>
      <c r="B305" s="70"/>
      <c r="C305" s="70"/>
      <c r="D305" s="227"/>
      <c r="E305" s="69"/>
      <c r="F305" s="69"/>
      <c r="G305" s="69"/>
      <c r="H305" s="70"/>
      <c r="I305" s="70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</row>
    <row r="306" spans="1:21" ht="14.25">
      <c r="A306" s="69"/>
      <c r="B306" s="70"/>
      <c r="C306" s="70"/>
      <c r="D306" s="227"/>
      <c r="E306" s="69"/>
      <c r="F306" s="69"/>
      <c r="G306" s="69"/>
      <c r="H306" s="70"/>
      <c r="I306" s="70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</row>
    <row r="307" spans="1:21" ht="14.25">
      <c r="A307" s="69"/>
      <c r="B307" s="70"/>
      <c r="C307" s="70"/>
      <c r="D307" s="227"/>
      <c r="E307" s="69"/>
      <c r="F307" s="69"/>
      <c r="G307" s="69"/>
      <c r="H307" s="70"/>
      <c r="I307" s="70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</row>
    <row r="308" spans="1:21" ht="14.25">
      <c r="A308" s="69"/>
      <c r="B308" s="70"/>
      <c r="C308" s="70"/>
      <c r="D308" s="227"/>
      <c r="E308" s="69"/>
      <c r="F308" s="69"/>
      <c r="G308" s="69"/>
      <c r="H308" s="70"/>
      <c r="I308" s="70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</row>
    <row r="309" spans="1:21" ht="14.25">
      <c r="A309" s="69"/>
      <c r="B309" s="70"/>
      <c r="C309" s="70"/>
      <c r="D309" s="227"/>
      <c r="E309" s="69"/>
      <c r="F309" s="69"/>
      <c r="G309" s="69"/>
      <c r="H309" s="70"/>
      <c r="I309" s="70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</row>
    <row r="310" spans="1:21" ht="14.25">
      <c r="A310" s="69"/>
      <c r="B310" s="70"/>
      <c r="C310" s="70"/>
      <c r="D310" s="227"/>
      <c r="E310" s="69"/>
      <c r="F310" s="69"/>
      <c r="G310" s="69"/>
      <c r="H310" s="70"/>
      <c r="I310" s="70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</row>
    <row r="311" spans="1:21" ht="14.25">
      <c r="A311" s="69"/>
      <c r="B311" s="70"/>
      <c r="C311" s="70"/>
      <c r="D311" s="227"/>
      <c r="E311" s="69"/>
      <c r="F311" s="69"/>
      <c r="G311" s="69"/>
      <c r="H311" s="70"/>
      <c r="I311" s="70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</row>
    <row r="312" spans="1:21" ht="14.25">
      <c r="A312" s="69"/>
      <c r="B312" s="70"/>
      <c r="C312" s="70"/>
      <c r="D312" s="227"/>
      <c r="E312" s="69"/>
      <c r="F312" s="69"/>
      <c r="G312" s="69"/>
      <c r="H312" s="70"/>
      <c r="I312" s="70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</row>
    <row r="313" spans="1:21" ht="14.25">
      <c r="A313" s="69"/>
      <c r="B313" s="70"/>
      <c r="C313" s="70"/>
      <c r="D313" s="227"/>
      <c r="E313" s="69"/>
      <c r="F313" s="69"/>
      <c r="G313" s="69"/>
      <c r="H313" s="70"/>
      <c r="I313" s="70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</row>
    <row r="314" spans="1:21" ht="14.25">
      <c r="A314" s="69"/>
      <c r="B314" s="70"/>
      <c r="C314" s="70"/>
      <c r="D314" s="227"/>
      <c r="E314" s="69"/>
      <c r="F314" s="69"/>
      <c r="G314" s="69"/>
      <c r="H314" s="70"/>
      <c r="I314" s="70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</row>
    <row r="315" spans="1:21" ht="14.25">
      <c r="A315" s="69"/>
      <c r="B315" s="70"/>
      <c r="C315" s="70"/>
      <c r="D315" s="227"/>
      <c r="E315" s="69"/>
      <c r="F315" s="69"/>
      <c r="G315" s="69"/>
      <c r="H315" s="70"/>
      <c r="I315" s="70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</row>
    <row r="316" spans="1:21" ht="14.25">
      <c r="A316" s="69"/>
      <c r="B316" s="70"/>
      <c r="C316" s="70"/>
      <c r="D316" s="227"/>
      <c r="E316" s="69"/>
      <c r="F316" s="69"/>
      <c r="G316" s="69"/>
      <c r="H316" s="70"/>
      <c r="I316" s="70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</row>
    <row r="317" spans="1:21" ht="14.25">
      <c r="A317" s="69"/>
      <c r="B317" s="70"/>
      <c r="C317" s="70"/>
      <c r="D317" s="227"/>
      <c r="E317" s="69"/>
      <c r="F317" s="69"/>
      <c r="G317" s="69"/>
      <c r="H317" s="70"/>
      <c r="I317" s="70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</row>
    <row r="318" spans="1:21" ht="14.25">
      <c r="A318" s="69"/>
      <c r="B318" s="70"/>
      <c r="C318" s="70"/>
      <c r="D318" s="227"/>
      <c r="E318" s="69"/>
      <c r="F318" s="69"/>
      <c r="G318" s="69"/>
      <c r="H318" s="70"/>
      <c r="I318" s="70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</row>
    <row r="319" spans="1:21" ht="14.25">
      <c r="A319" s="69"/>
      <c r="B319" s="70"/>
      <c r="C319" s="70"/>
      <c r="D319" s="227"/>
      <c r="E319" s="69"/>
      <c r="F319" s="69"/>
      <c r="G319" s="69"/>
      <c r="H319" s="70"/>
      <c r="I319" s="70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</row>
    <row r="320" spans="1:21" ht="14.25">
      <c r="A320" s="69"/>
      <c r="B320" s="70"/>
      <c r="C320" s="70"/>
      <c r="D320" s="227"/>
      <c r="E320" s="69"/>
      <c r="F320" s="69"/>
      <c r="G320" s="69"/>
      <c r="H320" s="70"/>
      <c r="I320" s="70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</row>
    <row r="321" spans="1:21" ht="14.25">
      <c r="A321" s="69"/>
      <c r="B321" s="70"/>
      <c r="C321" s="70"/>
      <c r="D321" s="227"/>
      <c r="E321" s="69"/>
      <c r="F321" s="69"/>
      <c r="G321" s="69"/>
      <c r="H321" s="70"/>
      <c r="I321" s="70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</row>
    <row r="322" spans="1:21" ht="14.25">
      <c r="A322" s="69"/>
      <c r="B322" s="70"/>
      <c r="C322" s="70"/>
      <c r="D322" s="227"/>
      <c r="E322" s="69"/>
      <c r="F322" s="69"/>
      <c r="G322" s="69"/>
      <c r="H322" s="70"/>
      <c r="I322" s="70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</row>
    <row r="323" spans="1:21" ht="14.25">
      <c r="A323" s="69"/>
      <c r="B323" s="70"/>
      <c r="C323" s="70"/>
      <c r="D323" s="227"/>
      <c r="E323" s="69"/>
      <c r="F323" s="69"/>
      <c r="G323" s="69"/>
      <c r="H323" s="70"/>
      <c r="I323" s="70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</row>
    <row r="324" spans="1:21" ht="14.25">
      <c r="A324" s="69"/>
      <c r="B324" s="70"/>
      <c r="C324" s="70"/>
      <c r="D324" s="227"/>
      <c r="E324" s="69"/>
      <c r="F324" s="69"/>
      <c r="G324" s="69"/>
      <c r="H324" s="70"/>
      <c r="I324" s="70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</row>
    <row r="325" spans="1:21" ht="14.25">
      <c r="A325" s="69"/>
      <c r="B325" s="70"/>
      <c r="C325" s="70"/>
      <c r="D325" s="227"/>
      <c r="E325" s="69"/>
      <c r="F325" s="69"/>
      <c r="G325" s="69"/>
      <c r="H325" s="70"/>
      <c r="I325" s="70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</row>
    <row r="326" spans="1:21" ht="14.25">
      <c r="A326" s="69"/>
      <c r="B326" s="70"/>
      <c r="C326" s="70"/>
      <c r="D326" s="227"/>
      <c r="E326" s="69"/>
      <c r="F326" s="69"/>
      <c r="G326" s="69"/>
      <c r="H326" s="70"/>
      <c r="I326" s="70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</row>
    <row r="327" spans="1:21" ht="14.25">
      <c r="A327" s="69"/>
      <c r="B327" s="70"/>
      <c r="C327" s="70"/>
      <c r="D327" s="227"/>
      <c r="E327" s="69"/>
      <c r="F327" s="69"/>
      <c r="G327" s="69"/>
      <c r="H327" s="70"/>
      <c r="I327" s="70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</row>
    <row r="328" spans="1:21" ht="14.25">
      <c r="A328" s="69"/>
      <c r="B328" s="70"/>
      <c r="C328" s="70"/>
      <c r="D328" s="227"/>
      <c r="E328" s="69"/>
      <c r="F328" s="69"/>
      <c r="G328" s="69"/>
      <c r="H328" s="70"/>
      <c r="I328" s="70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</row>
    <row r="329" spans="1:21" ht="14.25">
      <c r="A329" s="69"/>
      <c r="B329" s="70"/>
      <c r="C329" s="70"/>
      <c r="D329" s="227"/>
      <c r="E329" s="69"/>
      <c r="F329" s="69"/>
      <c r="G329" s="69"/>
      <c r="H329" s="70"/>
      <c r="I329" s="70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</row>
    <row r="330" spans="1:21" ht="14.25">
      <c r="A330" s="69"/>
      <c r="B330" s="70"/>
      <c r="C330" s="70"/>
      <c r="D330" s="227"/>
      <c r="E330" s="69"/>
      <c r="F330" s="69"/>
      <c r="G330" s="69"/>
      <c r="H330" s="70"/>
      <c r="I330" s="70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</row>
    <row r="331" spans="1:21" ht="14.25">
      <c r="A331" s="69"/>
      <c r="B331" s="70"/>
      <c r="C331" s="70"/>
      <c r="D331" s="227"/>
      <c r="E331" s="69"/>
      <c r="F331" s="69"/>
      <c r="G331" s="69"/>
      <c r="H331" s="70"/>
      <c r="I331" s="70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</row>
    <row r="332" spans="1:21" ht="14.25">
      <c r="A332" s="69"/>
      <c r="B332" s="70"/>
      <c r="C332" s="70"/>
      <c r="D332" s="227"/>
      <c r="E332" s="69"/>
      <c r="F332" s="69"/>
      <c r="G332" s="69"/>
      <c r="H332" s="70"/>
      <c r="I332" s="70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</row>
    <row r="333" spans="1:21" ht="14.25">
      <c r="A333" s="69"/>
      <c r="B333" s="70"/>
      <c r="C333" s="70"/>
      <c r="D333" s="227"/>
      <c r="E333" s="69"/>
      <c r="F333" s="69"/>
      <c r="G333" s="69"/>
      <c r="H333" s="70"/>
      <c r="I333" s="70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</row>
    <row r="334" spans="1:21" ht="14.25">
      <c r="A334" s="69"/>
      <c r="B334" s="70"/>
      <c r="C334" s="70"/>
      <c r="D334" s="227"/>
      <c r="E334" s="69"/>
      <c r="F334" s="69"/>
      <c r="G334" s="69"/>
      <c r="H334" s="70"/>
      <c r="I334" s="70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</row>
    <row r="335" spans="1:21" ht="14.25">
      <c r="A335" s="69"/>
      <c r="B335" s="70"/>
      <c r="C335" s="70"/>
      <c r="D335" s="227"/>
      <c r="E335" s="69"/>
      <c r="F335" s="69"/>
      <c r="G335" s="69"/>
      <c r="H335" s="70"/>
      <c r="I335" s="70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</row>
    <row r="336" spans="1:21" ht="14.25">
      <c r="A336" s="69"/>
      <c r="B336" s="70"/>
      <c r="C336" s="70"/>
      <c r="D336" s="227"/>
      <c r="E336" s="69"/>
      <c r="F336" s="69"/>
      <c r="G336" s="69"/>
      <c r="H336" s="70"/>
      <c r="I336" s="70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</row>
    <row r="337" spans="1:21" ht="14.25">
      <c r="A337" s="69"/>
      <c r="B337" s="70"/>
      <c r="C337" s="70"/>
      <c r="D337" s="227"/>
      <c r="E337" s="69"/>
      <c r="F337" s="69"/>
      <c r="G337" s="69"/>
      <c r="H337" s="70"/>
      <c r="I337" s="70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</row>
    <row r="338" spans="1:21" ht="14.25">
      <c r="A338" s="69"/>
      <c r="B338" s="70"/>
      <c r="C338" s="70"/>
      <c r="D338" s="227"/>
      <c r="E338" s="69"/>
      <c r="F338" s="69"/>
      <c r="G338" s="69"/>
      <c r="H338" s="70"/>
      <c r="I338" s="70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</row>
    <row r="339" spans="1:21" ht="14.25">
      <c r="A339" s="69"/>
      <c r="B339" s="70"/>
      <c r="C339" s="70"/>
      <c r="D339" s="227"/>
      <c r="E339" s="69"/>
      <c r="F339" s="69"/>
      <c r="G339" s="69"/>
      <c r="H339" s="70"/>
      <c r="I339" s="70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</row>
    <row r="340" spans="1:21" ht="14.25">
      <c r="A340" s="69"/>
      <c r="B340" s="70"/>
      <c r="C340" s="70"/>
      <c r="D340" s="227"/>
      <c r="E340" s="69"/>
      <c r="F340" s="69"/>
      <c r="G340" s="69"/>
      <c r="H340" s="70"/>
      <c r="I340" s="70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</row>
    <row r="341" spans="1:21" ht="14.25">
      <c r="A341" s="69"/>
      <c r="B341" s="70"/>
      <c r="C341" s="70"/>
      <c r="D341" s="227"/>
      <c r="E341" s="69"/>
      <c r="F341" s="69"/>
      <c r="G341" s="69"/>
      <c r="H341" s="70"/>
      <c r="I341" s="70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</row>
    <row r="342" spans="1:21" ht="14.25">
      <c r="A342" s="69"/>
      <c r="B342" s="70"/>
      <c r="C342" s="70"/>
      <c r="D342" s="227"/>
      <c r="E342" s="69"/>
      <c r="F342" s="69"/>
      <c r="G342" s="69"/>
      <c r="H342" s="70"/>
      <c r="I342" s="70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</row>
    <row r="343" spans="1:21" ht="14.25">
      <c r="A343" s="69"/>
      <c r="B343" s="70"/>
      <c r="C343" s="70"/>
      <c r="D343" s="227"/>
      <c r="E343" s="69"/>
      <c r="F343" s="69"/>
      <c r="G343" s="69"/>
      <c r="H343" s="70"/>
      <c r="I343" s="70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</row>
    <row r="344" spans="1:21" ht="14.25">
      <c r="A344" s="69"/>
      <c r="B344" s="70"/>
      <c r="C344" s="70"/>
      <c r="D344" s="227"/>
      <c r="E344" s="69"/>
      <c r="F344" s="69"/>
      <c r="G344" s="69"/>
      <c r="H344" s="70"/>
      <c r="I344" s="70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</row>
    <row r="345" spans="1:21" ht="14.25">
      <c r="A345" s="69"/>
      <c r="B345" s="70"/>
      <c r="C345" s="70"/>
      <c r="D345" s="227"/>
      <c r="E345" s="69"/>
      <c r="F345" s="69"/>
      <c r="G345" s="69"/>
      <c r="H345" s="70"/>
      <c r="I345" s="70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</row>
    <row r="346" spans="1:21" ht="14.25">
      <c r="A346" s="69"/>
      <c r="B346" s="70"/>
      <c r="C346" s="70"/>
      <c r="D346" s="227"/>
      <c r="E346" s="69"/>
      <c r="F346" s="69"/>
      <c r="G346" s="69"/>
      <c r="H346" s="70"/>
      <c r="I346" s="70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</row>
    <row r="347" spans="1:21" ht="14.25">
      <c r="A347" s="69"/>
      <c r="B347" s="70"/>
      <c r="C347" s="70"/>
      <c r="D347" s="227"/>
      <c r="E347" s="69"/>
      <c r="F347" s="69"/>
      <c r="G347" s="69"/>
      <c r="H347" s="70"/>
      <c r="I347" s="70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</row>
    <row r="348" spans="1:21" ht="14.25">
      <c r="A348" s="69"/>
      <c r="B348" s="70"/>
      <c r="C348" s="70"/>
      <c r="D348" s="227"/>
      <c r="E348" s="69"/>
      <c r="F348" s="69"/>
      <c r="G348" s="69"/>
      <c r="H348" s="70"/>
      <c r="I348" s="70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</row>
    <row r="349" spans="1:21" ht="14.25">
      <c r="A349" s="69"/>
      <c r="B349" s="70"/>
      <c r="C349" s="70"/>
      <c r="D349" s="227"/>
      <c r="E349" s="69"/>
      <c r="F349" s="69"/>
      <c r="G349" s="69"/>
      <c r="H349" s="70"/>
      <c r="I349" s="70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</row>
    <row r="350" spans="1:21" ht="14.25">
      <c r="A350" s="69"/>
      <c r="B350" s="70"/>
      <c r="C350" s="70"/>
      <c r="D350" s="227"/>
      <c r="E350" s="69"/>
      <c r="F350" s="69"/>
      <c r="G350" s="69"/>
      <c r="H350" s="70"/>
      <c r="I350" s="70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</row>
    <row r="351" spans="1:21" ht="14.25">
      <c r="A351" s="69"/>
      <c r="B351" s="70"/>
      <c r="C351" s="70"/>
      <c r="D351" s="227"/>
      <c r="E351" s="69"/>
      <c r="F351" s="69"/>
      <c r="G351" s="69"/>
      <c r="H351" s="70"/>
      <c r="I351" s="70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</row>
    <row r="352" spans="1:21" ht="14.25">
      <c r="A352" s="69"/>
      <c r="B352" s="70"/>
      <c r="C352" s="70"/>
      <c r="D352" s="227"/>
      <c r="E352" s="69"/>
      <c r="F352" s="69"/>
      <c r="G352" s="69"/>
      <c r="H352" s="70"/>
      <c r="I352" s="70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</row>
    <row r="353" spans="1:21" ht="14.25">
      <c r="A353" s="69"/>
      <c r="B353" s="70"/>
      <c r="C353" s="70"/>
      <c r="D353" s="227"/>
      <c r="E353" s="69"/>
      <c r="F353" s="69"/>
      <c r="G353" s="69"/>
      <c r="H353" s="70"/>
      <c r="I353" s="70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</row>
    <row r="354" spans="1:21" ht="14.25">
      <c r="A354" s="69"/>
      <c r="B354" s="70"/>
      <c r="C354" s="70"/>
      <c r="D354" s="227"/>
      <c r="E354" s="69"/>
      <c r="F354" s="69"/>
      <c r="G354" s="69"/>
      <c r="H354" s="70"/>
      <c r="I354" s="70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</row>
    <row r="355" spans="1:21" ht="14.25">
      <c r="A355" s="69"/>
      <c r="B355" s="70"/>
      <c r="C355" s="70"/>
      <c r="D355" s="227"/>
      <c r="E355" s="69"/>
      <c r="F355" s="69"/>
      <c r="G355" s="69"/>
      <c r="H355" s="70"/>
      <c r="I355" s="70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</row>
    <row r="356" spans="1:21" ht="14.25">
      <c r="A356" s="69"/>
      <c r="B356" s="70"/>
      <c r="C356" s="70"/>
      <c r="D356" s="227"/>
      <c r="E356" s="69"/>
      <c r="F356" s="69"/>
      <c r="G356" s="69"/>
      <c r="H356" s="70"/>
      <c r="I356" s="70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</row>
    <row r="357" spans="1:21" ht="14.25">
      <c r="A357" s="69"/>
      <c r="B357" s="70"/>
      <c r="C357" s="70"/>
      <c r="D357" s="227"/>
      <c r="E357" s="69"/>
      <c r="F357" s="69"/>
      <c r="G357" s="69"/>
      <c r="H357" s="70"/>
      <c r="I357" s="70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</row>
    <row r="358" spans="1:21" ht="14.25">
      <c r="A358" s="69"/>
      <c r="B358" s="70"/>
      <c r="C358" s="70"/>
      <c r="D358" s="227"/>
      <c r="E358" s="69"/>
      <c r="F358" s="69"/>
      <c r="G358" s="69"/>
      <c r="H358" s="70"/>
      <c r="I358" s="70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</row>
    <row r="359" spans="1:21" ht="14.25">
      <c r="A359" s="69"/>
      <c r="B359" s="70"/>
      <c r="C359" s="70"/>
      <c r="D359" s="227"/>
      <c r="E359" s="69"/>
      <c r="F359" s="69"/>
      <c r="G359" s="69"/>
      <c r="H359" s="70"/>
      <c r="I359" s="70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</row>
    <row r="360" spans="1:21" ht="14.25">
      <c r="A360" s="69"/>
      <c r="B360" s="70"/>
      <c r="C360" s="70"/>
      <c r="D360" s="227"/>
      <c r="E360" s="69"/>
      <c r="F360" s="69"/>
      <c r="G360" s="69"/>
      <c r="H360" s="70"/>
      <c r="I360" s="70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</row>
    <row r="361" spans="1:21" ht="14.25">
      <c r="A361" s="69"/>
      <c r="B361" s="70"/>
      <c r="C361" s="70"/>
      <c r="D361" s="227"/>
      <c r="E361" s="69"/>
      <c r="F361" s="69"/>
      <c r="G361" s="69"/>
      <c r="H361" s="70"/>
      <c r="I361" s="70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</row>
    <row r="362" spans="1:21" ht="14.25">
      <c r="A362" s="69"/>
      <c r="B362" s="70"/>
      <c r="C362" s="70"/>
      <c r="D362" s="227"/>
      <c r="E362" s="69"/>
      <c r="F362" s="69"/>
      <c r="G362" s="69"/>
      <c r="H362" s="70"/>
      <c r="I362" s="70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</row>
    <row r="363" spans="1:21" ht="14.25">
      <c r="A363" s="69"/>
      <c r="B363" s="70"/>
      <c r="C363" s="70"/>
      <c r="D363" s="227"/>
      <c r="E363" s="69"/>
      <c r="F363" s="69"/>
      <c r="G363" s="69"/>
      <c r="H363" s="70"/>
      <c r="I363" s="70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</row>
    <row r="364" spans="1:21" ht="14.25">
      <c r="A364" s="69"/>
      <c r="B364" s="70"/>
      <c r="C364" s="70"/>
      <c r="D364" s="227"/>
      <c r="E364" s="69"/>
      <c r="F364" s="69"/>
      <c r="G364" s="69"/>
      <c r="H364" s="70"/>
      <c r="I364" s="70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</row>
    <row r="365" spans="1:21" ht="14.25">
      <c r="A365" s="69"/>
      <c r="B365" s="70"/>
      <c r="C365" s="70"/>
      <c r="D365" s="227"/>
      <c r="E365" s="69"/>
      <c r="F365" s="69"/>
      <c r="G365" s="69"/>
      <c r="H365" s="70"/>
      <c r="I365" s="70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</row>
    <row r="366" spans="1:21" ht="14.25">
      <c r="A366" s="69"/>
      <c r="B366" s="70"/>
      <c r="C366" s="70"/>
      <c r="D366" s="227"/>
      <c r="E366" s="69"/>
      <c r="F366" s="69"/>
      <c r="G366" s="69"/>
      <c r="H366" s="70"/>
      <c r="I366" s="70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</row>
    <row r="367" spans="1:21" ht="14.25">
      <c r="A367" s="69"/>
      <c r="B367" s="70"/>
      <c r="C367" s="70"/>
      <c r="D367" s="227"/>
      <c r="E367" s="69"/>
      <c r="F367" s="69"/>
      <c r="G367" s="69"/>
      <c r="H367" s="70"/>
      <c r="I367" s="70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</row>
    <row r="368" spans="1:21" ht="14.25">
      <c r="A368" s="69"/>
      <c r="B368" s="70"/>
      <c r="C368" s="70"/>
      <c r="D368" s="227"/>
      <c r="E368" s="69"/>
      <c r="F368" s="69"/>
      <c r="G368" s="69"/>
      <c r="H368" s="70"/>
      <c r="I368" s="70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</row>
    <row r="369" spans="1:21" ht="14.25">
      <c r="A369" s="69"/>
      <c r="B369" s="70"/>
      <c r="C369" s="70"/>
      <c r="D369" s="227"/>
      <c r="E369" s="69"/>
      <c r="F369" s="69"/>
      <c r="G369" s="69"/>
      <c r="H369" s="70"/>
      <c r="I369" s="70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</row>
    <row r="370" spans="1:21" ht="14.25">
      <c r="A370" s="69"/>
      <c r="B370" s="70"/>
      <c r="C370" s="70"/>
      <c r="D370" s="227"/>
      <c r="E370" s="69"/>
      <c r="F370" s="69"/>
      <c r="G370" s="69"/>
      <c r="H370" s="70"/>
      <c r="I370" s="70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</row>
    <row r="371" spans="1:21" ht="14.25">
      <c r="A371" s="69"/>
      <c r="B371" s="70"/>
      <c r="C371" s="70"/>
      <c r="D371" s="227"/>
      <c r="E371" s="69"/>
      <c r="F371" s="69"/>
      <c r="G371" s="69"/>
      <c r="H371" s="70"/>
      <c r="I371" s="70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</row>
    <row r="372" spans="1:21" ht="14.25">
      <c r="A372" s="69"/>
      <c r="B372" s="70"/>
      <c r="C372" s="70"/>
      <c r="D372" s="227"/>
      <c r="E372" s="69"/>
      <c r="F372" s="69"/>
      <c r="G372" s="69"/>
      <c r="H372" s="70"/>
      <c r="I372" s="70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</row>
    <row r="373" spans="1:21" ht="14.25">
      <c r="A373" s="69"/>
      <c r="B373" s="70"/>
      <c r="C373" s="70"/>
      <c r="D373" s="227"/>
      <c r="E373" s="69"/>
      <c r="F373" s="69"/>
      <c r="G373" s="69"/>
      <c r="H373" s="70"/>
      <c r="I373" s="70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</row>
    <row r="374" spans="1:21" ht="14.25">
      <c r="A374" s="69"/>
      <c r="B374" s="70"/>
      <c r="C374" s="70"/>
      <c r="D374" s="227"/>
      <c r="E374" s="69"/>
      <c r="F374" s="69"/>
      <c r="G374" s="69"/>
      <c r="H374" s="70"/>
      <c r="I374" s="70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</row>
    <row r="375" spans="1:21" ht="14.25">
      <c r="A375" s="69"/>
      <c r="B375" s="70"/>
      <c r="C375" s="70"/>
      <c r="D375" s="227"/>
      <c r="E375" s="69"/>
      <c r="F375" s="69"/>
      <c r="G375" s="69"/>
      <c r="H375" s="70"/>
      <c r="I375" s="70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</row>
    <row r="376" spans="1:21" ht="14.25">
      <c r="A376" s="69"/>
      <c r="B376" s="70"/>
      <c r="C376" s="70"/>
      <c r="D376" s="227"/>
      <c r="E376" s="69"/>
      <c r="F376" s="69"/>
      <c r="G376" s="69"/>
      <c r="H376" s="70"/>
      <c r="I376" s="70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</row>
    <row r="377" spans="1:21" ht="14.25">
      <c r="A377" s="69"/>
      <c r="B377" s="70"/>
      <c r="C377" s="70"/>
      <c r="D377" s="227"/>
      <c r="E377" s="69"/>
      <c r="F377" s="69"/>
      <c r="G377" s="69"/>
      <c r="H377" s="70"/>
      <c r="I377" s="70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</row>
    <row r="378" spans="1:21" ht="14.25">
      <c r="A378" s="69"/>
      <c r="B378" s="70"/>
      <c r="C378" s="70"/>
      <c r="D378" s="227"/>
      <c r="E378" s="69"/>
      <c r="F378" s="69"/>
      <c r="G378" s="69"/>
      <c r="H378" s="70"/>
      <c r="I378" s="70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</row>
    <row r="379" spans="1:21" ht="14.25">
      <c r="A379" s="69"/>
      <c r="B379" s="70"/>
      <c r="C379" s="70"/>
      <c r="D379" s="227"/>
      <c r="E379" s="69"/>
      <c r="F379" s="69"/>
      <c r="G379" s="69"/>
      <c r="H379" s="70"/>
      <c r="I379" s="70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</row>
    <row r="380" spans="1:21" ht="14.25">
      <c r="A380" s="69"/>
      <c r="B380" s="70"/>
      <c r="C380" s="70"/>
      <c r="D380" s="227"/>
      <c r="E380" s="69"/>
      <c r="F380" s="69"/>
      <c r="G380" s="69"/>
      <c r="H380" s="70"/>
      <c r="I380" s="70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</row>
    <row r="381" spans="1:21" ht="14.25">
      <c r="A381" s="69"/>
      <c r="B381" s="70"/>
      <c r="C381" s="70"/>
      <c r="D381" s="227"/>
      <c r="E381" s="69"/>
      <c r="F381" s="69"/>
      <c r="G381" s="69"/>
      <c r="H381" s="70"/>
      <c r="I381" s="70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</row>
    <row r="382" spans="1:21" ht="14.25">
      <c r="A382" s="69"/>
      <c r="B382" s="70"/>
      <c r="C382" s="70"/>
      <c r="D382" s="227"/>
      <c r="E382" s="69"/>
      <c r="F382" s="69"/>
      <c r="G382" s="69"/>
      <c r="H382" s="70"/>
      <c r="I382" s="70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</row>
    <row r="383" spans="1:21" ht="14.25">
      <c r="A383" s="69"/>
      <c r="B383" s="70"/>
      <c r="C383" s="70"/>
      <c r="D383" s="227"/>
      <c r="E383" s="69"/>
      <c r="F383" s="69"/>
      <c r="G383" s="69"/>
      <c r="H383" s="70"/>
      <c r="I383" s="70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</row>
    <row r="384" spans="1:21" ht="14.25">
      <c r="A384" s="69"/>
      <c r="B384" s="70"/>
      <c r="C384" s="70"/>
      <c r="D384" s="227"/>
      <c r="E384" s="69"/>
      <c r="F384" s="69"/>
      <c r="G384" s="69"/>
      <c r="H384" s="70"/>
      <c r="I384" s="70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</row>
    <row r="385" spans="1:21" ht="14.25">
      <c r="A385" s="69"/>
      <c r="B385" s="70"/>
      <c r="C385" s="70"/>
      <c r="D385" s="227"/>
      <c r="E385" s="69"/>
      <c r="F385" s="69"/>
      <c r="G385" s="69"/>
      <c r="H385" s="70"/>
      <c r="I385" s="70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</row>
    <row r="386" spans="1:21" ht="14.25">
      <c r="A386" s="69"/>
      <c r="B386" s="70"/>
      <c r="C386" s="70"/>
      <c r="D386" s="227"/>
      <c r="E386" s="69"/>
      <c r="F386" s="69"/>
      <c r="G386" s="69"/>
      <c r="H386" s="70"/>
      <c r="I386" s="70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</row>
    <row r="387" spans="1:21" ht="14.25">
      <c r="A387" s="69"/>
      <c r="B387" s="70"/>
      <c r="C387" s="70"/>
      <c r="D387" s="227"/>
      <c r="E387" s="69"/>
      <c r="F387" s="69"/>
      <c r="G387" s="69"/>
      <c r="H387" s="70"/>
      <c r="I387" s="70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</row>
    <row r="388" spans="1:21" ht="14.25">
      <c r="A388" s="69"/>
      <c r="B388" s="70"/>
      <c r="C388" s="70"/>
      <c r="D388" s="227"/>
      <c r="E388" s="69"/>
      <c r="F388" s="69"/>
      <c r="G388" s="69"/>
      <c r="H388" s="70"/>
      <c r="I388" s="70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</row>
    <row r="389" spans="1:21" ht="14.25">
      <c r="A389" s="69"/>
      <c r="B389" s="70"/>
      <c r="C389" s="70"/>
      <c r="D389" s="227"/>
      <c r="E389" s="69"/>
      <c r="F389" s="69"/>
      <c r="G389" s="69"/>
      <c r="H389" s="70"/>
      <c r="I389" s="70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</row>
    <row r="390" spans="1:21" ht="14.25">
      <c r="A390" s="69"/>
      <c r="B390" s="70"/>
      <c r="C390" s="70"/>
      <c r="D390" s="227"/>
      <c r="E390" s="69"/>
      <c r="F390" s="69"/>
      <c r="G390" s="69"/>
      <c r="H390" s="70"/>
      <c r="I390" s="70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</row>
    <row r="391" spans="1:21" ht="14.25">
      <c r="A391" s="69"/>
      <c r="B391" s="70"/>
      <c r="C391" s="70"/>
      <c r="D391" s="227"/>
      <c r="E391" s="69"/>
      <c r="F391" s="69"/>
      <c r="G391" s="69"/>
      <c r="H391" s="70"/>
      <c r="I391" s="70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</row>
    <row r="392" spans="1:21" ht="14.25">
      <c r="A392" s="69"/>
      <c r="B392" s="70"/>
      <c r="C392" s="70"/>
      <c r="D392" s="227"/>
      <c r="E392" s="69"/>
      <c r="F392" s="69"/>
      <c r="G392" s="69"/>
      <c r="H392" s="70"/>
      <c r="I392" s="70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</row>
    <row r="393" spans="1:21" ht="14.25">
      <c r="A393" s="69"/>
      <c r="B393" s="70"/>
      <c r="C393" s="70"/>
      <c r="D393" s="227"/>
      <c r="E393" s="69"/>
      <c r="F393" s="69"/>
      <c r="G393" s="69"/>
      <c r="H393" s="70"/>
      <c r="I393" s="70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</row>
    <row r="394" spans="1:21" ht="14.25">
      <c r="A394" s="69"/>
      <c r="B394" s="70"/>
      <c r="C394" s="70"/>
      <c r="D394" s="227"/>
      <c r="E394" s="69"/>
      <c r="F394" s="69"/>
      <c r="G394" s="69"/>
      <c r="H394" s="70"/>
      <c r="I394" s="70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</row>
    <row r="395" spans="1:21" ht="14.25">
      <c r="A395" s="69"/>
      <c r="B395" s="70"/>
      <c r="C395" s="70"/>
      <c r="D395" s="227"/>
      <c r="E395" s="69"/>
      <c r="F395" s="69"/>
      <c r="G395" s="69"/>
      <c r="H395" s="70"/>
      <c r="I395" s="70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</row>
    <row r="396" spans="1:21" ht="14.25">
      <c r="A396" s="69"/>
      <c r="B396" s="70"/>
      <c r="C396" s="70"/>
      <c r="D396" s="227"/>
      <c r="E396" s="69"/>
      <c r="F396" s="69"/>
      <c r="G396" s="69"/>
      <c r="H396" s="70"/>
      <c r="I396" s="70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</row>
    <row r="397" spans="1:21" ht="14.25">
      <c r="A397" s="69"/>
      <c r="B397" s="70"/>
      <c r="C397" s="70"/>
      <c r="D397" s="227"/>
      <c r="E397" s="69"/>
      <c r="F397" s="69"/>
      <c r="G397" s="69"/>
      <c r="H397" s="70"/>
      <c r="I397" s="70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</row>
    <row r="398" spans="1:21" ht="14.25">
      <c r="A398" s="69"/>
      <c r="B398" s="70"/>
      <c r="C398" s="70"/>
      <c r="D398" s="227"/>
      <c r="E398" s="69"/>
      <c r="F398" s="69"/>
      <c r="G398" s="69"/>
      <c r="H398" s="70"/>
      <c r="I398" s="70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</row>
    <row r="399" spans="1:21" ht="14.25">
      <c r="A399" s="69"/>
      <c r="B399" s="70"/>
      <c r="C399" s="70"/>
      <c r="D399" s="227"/>
      <c r="E399" s="69"/>
      <c r="F399" s="69"/>
      <c r="G399" s="69"/>
      <c r="H399" s="70"/>
      <c r="I399" s="70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</row>
    <row r="400" spans="1:21" ht="14.25">
      <c r="A400" s="69"/>
      <c r="B400" s="70"/>
      <c r="C400" s="70"/>
      <c r="D400" s="227"/>
      <c r="E400" s="69"/>
      <c r="F400" s="69"/>
      <c r="G400" s="69"/>
      <c r="H400" s="70"/>
      <c r="I400" s="70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</row>
    <row r="401" spans="1:21" ht="14.25">
      <c r="A401" s="69"/>
      <c r="B401" s="70"/>
      <c r="C401" s="70"/>
      <c r="D401" s="227"/>
      <c r="E401" s="69"/>
      <c r="F401" s="69"/>
      <c r="G401" s="69"/>
      <c r="H401" s="70"/>
      <c r="I401" s="70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</row>
    <row r="402" spans="1:21" ht="14.25">
      <c r="A402" s="69"/>
      <c r="B402" s="70"/>
      <c r="C402" s="70"/>
      <c r="D402" s="227"/>
      <c r="E402" s="69"/>
      <c r="F402" s="69"/>
      <c r="G402" s="69"/>
      <c r="H402" s="70"/>
      <c r="I402" s="70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</row>
    <row r="403" spans="1:21" ht="14.25">
      <c r="A403" s="69"/>
      <c r="B403" s="70"/>
      <c r="C403" s="70"/>
      <c r="D403" s="227"/>
      <c r="E403" s="69"/>
      <c r="F403" s="69"/>
      <c r="G403" s="69"/>
      <c r="H403" s="70"/>
      <c r="I403" s="70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</row>
    <row r="404" spans="1:21" ht="14.25">
      <c r="A404" s="69"/>
      <c r="B404" s="70"/>
      <c r="C404" s="70"/>
      <c r="D404" s="227"/>
      <c r="E404" s="69"/>
      <c r="F404" s="69"/>
      <c r="G404" s="69"/>
      <c r="H404" s="70"/>
      <c r="I404" s="70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</row>
    <row r="405" spans="1:21" ht="14.25">
      <c r="A405" s="69"/>
      <c r="B405" s="70"/>
      <c r="C405" s="70"/>
      <c r="D405" s="227"/>
      <c r="E405" s="69"/>
      <c r="F405" s="69"/>
      <c r="G405" s="69"/>
      <c r="H405" s="70"/>
      <c r="I405" s="70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</row>
    <row r="406" spans="1:21" ht="14.25">
      <c r="A406" s="69"/>
      <c r="B406" s="70"/>
      <c r="C406" s="70"/>
      <c r="D406" s="227"/>
      <c r="E406" s="69"/>
      <c r="F406" s="69"/>
      <c r="G406" s="69"/>
      <c r="H406" s="70"/>
      <c r="I406" s="70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</row>
    <row r="407" spans="1:21" ht="14.25">
      <c r="A407" s="69"/>
      <c r="B407" s="70"/>
      <c r="C407" s="70"/>
      <c r="D407" s="227"/>
      <c r="E407" s="69"/>
      <c r="F407" s="69"/>
      <c r="G407" s="69"/>
      <c r="H407" s="70"/>
      <c r="I407" s="70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</row>
    <row r="408" spans="1:21" ht="14.25">
      <c r="A408" s="69"/>
      <c r="B408" s="70"/>
      <c r="C408" s="70"/>
      <c r="D408" s="227"/>
      <c r="E408" s="69"/>
      <c r="F408" s="69"/>
      <c r="G408" s="69"/>
      <c r="H408" s="70"/>
      <c r="I408" s="70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</row>
    <row r="409" spans="1:21" ht="14.25">
      <c r="A409" s="69"/>
      <c r="B409" s="70"/>
      <c r="C409" s="70"/>
      <c r="D409" s="227"/>
      <c r="E409" s="69"/>
      <c r="F409" s="69"/>
      <c r="G409" s="69"/>
      <c r="H409" s="70"/>
      <c r="I409" s="70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</row>
    <row r="410" spans="1:21" ht="14.25">
      <c r="A410" s="69"/>
      <c r="B410" s="70"/>
      <c r="C410" s="70"/>
      <c r="D410" s="227"/>
      <c r="E410" s="69"/>
      <c r="F410" s="69"/>
      <c r="G410" s="69"/>
      <c r="H410" s="70"/>
      <c r="I410" s="70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</row>
    <row r="411" spans="1:21" ht="14.25">
      <c r="A411" s="69"/>
      <c r="B411" s="70"/>
      <c r="C411" s="70"/>
      <c r="D411" s="227"/>
      <c r="E411" s="69"/>
      <c r="F411" s="69"/>
      <c r="G411" s="69"/>
      <c r="H411" s="70"/>
      <c r="I411" s="70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</row>
    <row r="412" spans="1:21" ht="14.25">
      <c r="A412" s="69"/>
      <c r="B412" s="70"/>
      <c r="C412" s="70"/>
      <c r="D412" s="227"/>
      <c r="E412" s="69"/>
      <c r="F412" s="69"/>
      <c r="G412" s="69"/>
      <c r="H412" s="70"/>
      <c r="I412" s="70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</row>
    <row r="413" spans="1:21" ht="14.25">
      <c r="A413" s="69"/>
      <c r="B413" s="70"/>
      <c r="C413" s="70"/>
      <c r="D413" s="227"/>
      <c r="E413" s="69"/>
      <c r="F413" s="69"/>
      <c r="G413" s="69"/>
      <c r="H413" s="70"/>
      <c r="I413" s="70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</row>
    <row r="414" spans="1:21" ht="14.25">
      <c r="A414" s="69"/>
      <c r="B414" s="70"/>
      <c r="C414" s="70"/>
      <c r="D414" s="227"/>
      <c r="E414" s="69"/>
      <c r="F414" s="69"/>
      <c r="G414" s="69"/>
      <c r="H414" s="70"/>
      <c r="I414" s="70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</row>
    <row r="415" spans="1:21" ht="14.25">
      <c r="A415" s="69"/>
      <c r="B415" s="70"/>
      <c r="C415" s="70"/>
      <c r="D415" s="227"/>
      <c r="E415" s="69"/>
      <c r="F415" s="69"/>
      <c r="G415" s="69"/>
      <c r="H415" s="70"/>
      <c r="I415" s="70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</row>
    <row r="416" spans="1:21" ht="14.25">
      <c r="A416" s="69"/>
      <c r="B416" s="70"/>
      <c r="C416" s="70"/>
      <c r="D416" s="227"/>
      <c r="E416" s="69"/>
      <c r="F416" s="69"/>
      <c r="G416" s="69"/>
      <c r="H416" s="70"/>
      <c r="I416" s="70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</row>
    <row r="417" spans="1:21" ht="14.25">
      <c r="A417" s="69"/>
      <c r="B417" s="70"/>
      <c r="C417" s="70"/>
      <c r="D417" s="227"/>
      <c r="E417" s="69"/>
      <c r="F417" s="69"/>
      <c r="G417" s="69"/>
      <c r="H417" s="70"/>
      <c r="I417" s="70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</row>
    <row r="418" spans="1:21" ht="14.25">
      <c r="A418" s="69"/>
      <c r="B418" s="70"/>
      <c r="C418" s="70"/>
      <c r="D418" s="227"/>
      <c r="E418" s="69"/>
      <c r="F418" s="69"/>
      <c r="G418" s="69"/>
      <c r="H418" s="70"/>
      <c r="I418" s="70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</row>
    <row r="419" spans="1:21" ht="14.25">
      <c r="A419" s="69"/>
      <c r="B419" s="70"/>
      <c r="C419" s="70"/>
      <c r="D419" s="227"/>
      <c r="E419" s="69"/>
      <c r="F419" s="69"/>
      <c r="G419" s="69"/>
      <c r="H419" s="70"/>
      <c r="I419" s="70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</row>
    <row r="420" spans="1:21" ht="14.25">
      <c r="A420" s="69"/>
      <c r="B420" s="70"/>
      <c r="C420" s="70"/>
      <c r="D420" s="227"/>
      <c r="E420" s="69"/>
      <c r="F420" s="69"/>
      <c r="G420" s="69"/>
      <c r="H420" s="70"/>
      <c r="I420" s="70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</row>
    <row r="421" spans="1:21" ht="14.25">
      <c r="A421" s="69"/>
      <c r="B421" s="70"/>
      <c r="C421" s="70"/>
      <c r="D421" s="227"/>
      <c r="E421" s="69"/>
      <c r="F421" s="69"/>
      <c r="G421" s="69"/>
      <c r="H421" s="70"/>
      <c r="I421" s="70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</row>
    <row r="422" spans="1:21" ht="14.25">
      <c r="A422" s="69"/>
      <c r="B422" s="70"/>
      <c r="C422" s="70"/>
      <c r="D422" s="227"/>
      <c r="E422" s="69"/>
      <c r="F422" s="69"/>
      <c r="G422" s="69"/>
      <c r="H422" s="70"/>
      <c r="I422" s="70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</row>
    <row r="423" spans="1:21" ht="14.25">
      <c r="A423" s="69"/>
      <c r="B423" s="70"/>
      <c r="C423" s="70"/>
      <c r="D423" s="227"/>
      <c r="E423" s="69"/>
      <c r="F423" s="69"/>
      <c r="G423" s="69"/>
      <c r="H423" s="70"/>
      <c r="I423" s="70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</row>
    <row r="424" spans="1:21" ht="14.25">
      <c r="A424" s="69"/>
      <c r="B424" s="70"/>
      <c r="C424" s="70"/>
      <c r="D424" s="227"/>
      <c r="E424" s="69"/>
      <c r="F424" s="69"/>
      <c r="G424" s="69"/>
      <c r="H424" s="70"/>
      <c r="I424" s="70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</row>
    <row r="425" spans="1:21" ht="14.25">
      <c r="A425" s="69"/>
      <c r="B425" s="70"/>
      <c r="C425" s="70"/>
      <c r="D425" s="227"/>
      <c r="E425" s="69"/>
      <c r="F425" s="69"/>
      <c r="G425" s="69"/>
      <c r="H425" s="70"/>
      <c r="I425" s="70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</row>
    <row r="426" spans="1:21" ht="14.25">
      <c r="A426" s="69"/>
      <c r="B426" s="70"/>
      <c r="C426" s="70"/>
      <c r="D426" s="227"/>
      <c r="E426" s="69"/>
      <c r="F426" s="69"/>
      <c r="G426" s="69"/>
      <c r="H426" s="70"/>
      <c r="I426" s="70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</row>
    <row r="427" spans="1:21" ht="14.25">
      <c r="A427" s="69"/>
      <c r="B427" s="70"/>
      <c r="C427" s="70"/>
      <c r="D427" s="227"/>
      <c r="E427" s="69"/>
      <c r="F427" s="69"/>
      <c r="G427" s="69"/>
      <c r="H427" s="70"/>
      <c r="I427" s="70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</row>
    <row r="428" spans="1:21" ht="14.25">
      <c r="A428" s="69"/>
      <c r="B428" s="70"/>
      <c r="C428" s="70"/>
      <c r="D428" s="227"/>
      <c r="E428" s="69"/>
      <c r="F428" s="69"/>
      <c r="G428" s="69"/>
      <c r="H428" s="70"/>
      <c r="I428" s="70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</row>
    <row r="429" spans="1:21" ht="14.25">
      <c r="A429" s="69"/>
      <c r="B429" s="70"/>
      <c r="C429" s="70"/>
      <c r="D429" s="227"/>
      <c r="E429" s="69"/>
      <c r="F429" s="69"/>
      <c r="G429" s="69"/>
      <c r="H429" s="70"/>
      <c r="I429" s="70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</row>
    <row r="430" spans="1:21" ht="14.25">
      <c r="A430" s="69"/>
      <c r="B430" s="70"/>
      <c r="C430" s="70"/>
      <c r="D430" s="227"/>
      <c r="E430" s="69"/>
      <c r="F430" s="69"/>
      <c r="G430" s="69"/>
      <c r="H430" s="70"/>
      <c r="I430" s="70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</row>
    <row r="431" spans="1:21" ht="14.25">
      <c r="A431" s="69"/>
      <c r="B431" s="70"/>
      <c r="C431" s="70"/>
      <c r="D431" s="227"/>
      <c r="E431" s="69"/>
      <c r="F431" s="69"/>
      <c r="G431" s="69"/>
      <c r="H431" s="70"/>
      <c r="I431" s="70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</row>
    <row r="432" spans="1:21" ht="14.25">
      <c r="A432" s="69"/>
      <c r="B432" s="70"/>
      <c r="C432" s="70"/>
      <c r="D432" s="227"/>
      <c r="E432" s="69"/>
      <c r="F432" s="69"/>
      <c r="G432" s="69"/>
      <c r="H432" s="70"/>
      <c r="I432" s="70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</row>
    <row r="433" spans="1:21" ht="14.25">
      <c r="A433" s="69"/>
      <c r="B433" s="70"/>
      <c r="C433" s="70"/>
      <c r="D433" s="227"/>
      <c r="E433" s="69"/>
      <c r="F433" s="69"/>
      <c r="G433" s="69"/>
      <c r="H433" s="70"/>
      <c r="I433" s="70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</row>
    <row r="434" spans="1:21" ht="14.25">
      <c r="A434" s="69"/>
      <c r="B434" s="70"/>
      <c r="C434" s="70"/>
      <c r="D434" s="227"/>
      <c r="E434" s="69"/>
      <c r="F434" s="69"/>
      <c r="G434" s="69"/>
      <c r="H434" s="70"/>
      <c r="I434" s="70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</row>
    <row r="435" spans="1:21" ht="14.25">
      <c r="A435" s="69"/>
      <c r="B435" s="70"/>
      <c r="C435" s="70"/>
      <c r="D435" s="227"/>
      <c r="E435" s="69"/>
      <c r="F435" s="69"/>
      <c r="G435" s="69"/>
      <c r="H435" s="70"/>
      <c r="I435" s="70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</row>
    <row r="436" spans="1:21" ht="14.25">
      <c r="A436" s="69"/>
      <c r="B436" s="70"/>
      <c r="C436" s="70"/>
      <c r="D436" s="227"/>
      <c r="E436" s="69"/>
      <c r="F436" s="69"/>
      <c r="G436" s="69"/>
      <c r="H436" s="70"/>
      <c r="I436" s="70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</row>
    <row r="437" spans="1:21" ht="14.25">
      <c r="A437" s="69"/>
      <c r="B437" s="70"/>
      <c r="C437" s="70"/>
      <c r="D437" s="227"/>
      <c r="E437" s="69"/>
      <c r="F437" s="69"/>
      <c r="G437" s="69"/>
      <c r="H437" s="70"/>
      <c r="I437" s="70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</row>
    <row r="438" spans="1:21" ht="14.25">
      <c r="A438" s="69"/>
      <c r="B438" s="70"/>
      <c r="C438" s="70"/>
      <c r="D438" s="227"/>
      <c r="E438" s="69"/>
      <c r="F438" s="69"/>
      <c r="G438" s="69"/>
      <c r="H438" s="70"/>
      <c r="I438" s="70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</row>
    <row r="439" spans="1:21" ht="14.25">
      <c r="A439" s="69"/>
      <c r="B439" s="70"/>
      <c r="C439" s="70"/>
      <c r="D439" s="227"/>
      <c r="E439" s="69"/>
      <c r="F439" s="69"/>
      <c r="G439" s="69"/>
      <c r="H439" s="70"/>
      <c r="I439" s="70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</row>
    <row r="440" spans="1:21" ht="14.25">
      <c r="A440" s="69"/>
      <c r="B440" s="70"/>
      <c r="C440" s="70"/>
      <c r="D440" s="227"/>
      <c r="E440" s="69"/>
      <c r="F440" s="69"/>
      <c r="G440" s="69"/>
      <c r="H440" s="70"/>
      <c r="I440" s="70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</row>
    <row r="441" spans="1:21" ht="14.25">
      <c r="A441" s="69"/>
      <c r="B441" s="70"/>
      <c r="C441" s="70"/>
      <c r="D441" s="227"/>
      <c r="E441" s="69"/>
      <c r="F441" s="69"/>
      <c r="G441" s="69"/>
      <c r="H441" s="70"/>
      <c r="I441" s="70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</row>
    <row r="442" spans="1:21" ht="14.25">
      <c r="A442" s="69"/>
      <c r="B442" s="70"/>
      <c r="C442" s="70"/>
      <c r="D442" s="227"/>
      <c r="E442" s="69"/>
      <c r="F442" s="69"/>
      <c r="G442" s="69"/>
      <c r="H442" s="70"/>
      <c r="I442" s="70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</row>
    <row r="443" spans="1:21" ht="14.25">
      <c r="A443" s="69"/>
      <c r="B443" s="70"/>
      <c r="C443" s="70"/>
      <c r="D443" s="227"/>
      <c r="E443" s="69"/>
      <c r="F443" s="69"/>
      <c r="G443" s="69"/>
      <c r="H443" s="70"/>
      <c r="I443" s="70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</row>
    <row r="444" spans="1:21" ht="14.25">
      <c r="A444" s="69"/>
      <c r="B444" s="70"/>
      <c r="C444" s="70"/>
      <c r="D444" s="227"/>
      <c r="E444" s="69"/>
      <c r="F444" s="69"/>
      <c r="G444" s="69"/>
      <c r="H444" s="70"/>
      <c r="I444" s="70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</row>
    <row r="445" spans="1:21" ht="14.25">
      <c r="A445" s="69"/>
      <c r="B445" s="70"/>
      <c r="C445" s="70"/>
      <c r="D445" s="227"/>
      <c r="E445" s="69"/>
      <c r="F445" s="69"/>
      <c r="G445" s="69"/>
      <c r="H445" s="70"/>
      <c r="I445" s="70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</row>
    <row r="446" spans="1:21" ht="14.25">
      <c r="A446" s="69"/>
      <c r="B446" s="70"/>
      <c r="C446" s="70"/>
      <c r="D446" s="227"/>
      <c r="E446" s="69"/>
      <c r="F446" s="69"/>
      <c r="G446" s="69"/>
      <c r="H446" s="70"/>
      <c r="I446" s="70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</row>
    <row r="447" spans="1:21" ht="14.25">
      <c r="A447" s="69"/>
      <c r="B447" s="70"/>
      <c r="C447" s="70"/>
      <c r="D447" s="227"/>
      <c r="E447" s="69"/>
      <c r="F447" s="69"/>
      <c r="G447" s="69"/>
      <c r="H447" s="70"/>
      <c r="I447" s="70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</row>
    <row r="448" spans="1:21" ht="14.25">
      <c r="A448" s="69"/>
      <c r="B448" s="70"/>
      <c r="C448" s="70"/>
      <c r="D448" s="227"/>
      <c r="E448" s="69"/>
      <c r="F448" s="69"/>
      <c r="G448" s="69"/>
      <c r="H448" s="70"/>
      <c r="I448" s="70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</row>
    <row r="449" spans="1:21" ht="14.25">
      <c r="A449" s="69"/>
      <c r="B449" s="70"/>
      <c r="C449" s="70"/>
      <c r="D449" s="227"/>
      <c r="E449" s="69"/>
      <c r="F449" s="69"/>
      <c r="G449" s="69"/>
      <c r="H449" s="70"/>
      <c r="I449" s="70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</row>
    <row r="450" spans="1:21" ht="14.25">
      <c r="A450" s="69"/>
      <c r="B450" s="70"/>
      <c r="C450" s="70"/>
      <c r="D450" s="227"/>
      <c r="E450" s="69"/>
      <c r="F450" s="69"/>
      <c r="G450" s="69"/>
      <c r="H450" s="70"/>
      <c r="I450" s="70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</row>
    <row r="451" spans="1:21" ht="14.25">
      <c r="A451" s="69"/>
      <c r="B451" s="70"/>
      <c r="C451" s="70"/>
      <c r="D451" s="227"/>
      <c r="E451" s="69"/>
      <c r="F451" s="69"/>
      <c r="G451" s="69"/>
      <c r="H451" s="70"/>
      <c r="I451" s="70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</row>
    <row r="452" spans="1:21" ht="14.25">
      <c r="A452" s="69"/>
      <c r="B452" s="70"/>
      <c r="C452" s="70"/>
      <c r="D452" s="227"/>
      <c r="E452" s="69"/>
      <c r="F452" s="69"/>
      <c r="G452" s="69"/>
      <c r="H452" s="70"/>
      <c r="I452" s="70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</row>
    <row r="453" spans="1:21" ht="14.25">
      <c r="A453" s="69"/>
      <c r="B453" s="70"/>
      <c r="C453" s="70"/>
      <c r="D453" s="227"/>
      <c r="E453" s="69"/>
      <c r="F453" s="69"/>
      <c r="G453" s="69"/>
      <c r="H453" s="70"/>
      <c r="I453" s="70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</row>
    <row r="454" spans="1:21" ht="14.25">
      <c r="A454" s="69"/>
      <c r="B454" s="70"/>
      <c r="C454" s="70"/>
      <c r="D454" s="227"/>
      <c r="E454" s="69"/>
      <c r="F454" s="69"/>
      <c r="G454" s="69"/>
      <c r="H454" s="70"/>
      <c r="I454" s="70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</row>
    <row r="455" spans="1:21" ht="14.25">
      <c r="A455" s="69"/>
      <c r="B455" s="70"/>
      <c r="C455" s="70"/>
      <c r="D455" s="227"/>
      <c r="E455" s="69"/>
      <c r="F455" s="69"/>
      <c r="G455" s="69"/>
      <c r="H455" s="70"/>
      <c r="I455" s="70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</row>
    <row r="456" spans="1:21" ht="14.25">
      <c r="A456" s="69"/>
      <c r="B456" s="70"/>
      <c r="C456" s="70"/>
      <c r="D456" s="227"/>
      <c r="E456" s="69"/>
      <c r="F456" s="69"/>
      <c r="G456" s="69"/>
      <c r="H456" s="70"/>
      <c r="I456" s="70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</row>
    <row r="457" spans="1:21" ht="14.25">
      <c r="A457" s="69"/>
      <c r="B457" s="70"/>
      <c r="C457" s="70"/>
      <c r="D457" s="227"/>
      <c r="E457" s="69"/>
      <c r="F457" s="69"/>
      <c r="G457" s="69"/>
      <c r="H457" s="70"/>
      <c r="I457" s="70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</row>
    <row r="458" spans="1:21" ht="14.25">
      <c r="A458" s="69"/>
      <c r="B458" s="70"/>
      <c r="C458" s="70"/>
      <c r="D458" s="227"/>
      <c r="E458" s="69"/>
      <c r="F458" s="69"/>
      <c r="G458" s="69"/>
      <c r="H458" s="70"/>
      <c r="I458" s="70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</row>
    <row r="459" spans="1:21" ht="14.25">
      <c r="A459" s="69"/>
      <c r="B459" s="70"/>
      <c r="C459" s="70"/>
      <c r="D459" s="227"/>
      <c r="E459" s="69"/>
      <c r="F459" s="69"/>
      <c r="G459" s="69"/>
      <c r="H459" s="70"/>
      <c r="I459" s="70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</row>
    <row r="460" spans="1:21" ht="14.25">
      <c r="A460" s="69"/>
      <c r="B460" s="70"/>
      <c r="C460" s="70"/>
      <c r="D460" s="227"/>
      <c r="E460" s="69"/>
      <c r="F460" s="69"/>
      <c r="G460" s="69"/>
      <c r="H460" s="70"/>
      <c r="I460" s="70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</row>
    <row r="461" spans="1:21" ht="14.25">
      <c r="A461" s="69"/>
      <c r="B461" s="70"/>
      <c r="C461" s="70"/>
      <c r="D461" s="227"/>
      <c r="E461" s="69"/>
      <c r="F461" s="69"/>
      <c r="G461" s="69"/>
      <c r="H461" s="70"/>
      <c r="I461" s="70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</row>
    <row r="462" spans="1:21" ht="14.25">
      <c r="A462" s="69"/>
      <c r="B462" s="70"/>
      <c r="C462" s="70"/>
      <c r="D462" s="227"/>
      <c r="E462" s="69"/>
      <c r="F462" s="69"/>
      <c r="G462" s="69"/>
      <c r="H462" s="70"/>
      <c r="I462" s="70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</row>
    <row r="463" spans="1:21" ht="14.25">
      <c r="A463" s="69"/>
      <c r="B463" s="70"/>
      <c r="C463" s="70"/>
      <c r="D463" s="227"/>
      <c r="E463" s="69"/>
      <c r="F463" s="69"/>
      <c r="G463" s="69"/>
      <c r="H463" s="70"/>
      <c r="I463" s="70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</row>
    <row r="464" spans="1:21" ht="14.25">
      <c r="A464" s="69"/>
      <c r="B464" s="70"/>
      <c r="C464" s="70"/>
      <c r="D464" s="227"/>
      <c r="E464" s="69"/>
      <c r="F464" s="69"/>
      <c r="G464" s="69"/>
      <c r="H464" s="70"/>
      <c r="I464" s="70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</row>
    <row r="465" spans="1:21" ht="14.25">
      <c r="A465" s="69"/>
      <c r="B465" s="70"/>
      <c r="C465" s="70"/>
      <c r="D465" s="227"/>
      <c r="E465" s="69"/>
      <c r="F465" s="69"/>
      <c r="G465" s="69"/>
      <c r="H465" s="70"/>
      <c r="I465" s="70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</row>
    <row r="466" spans="1:21" ht="14.25">
      <c r="A466" s="69"/>
      <c r="B466" s="70"/>
      <c r="C466" s="70"/>
      <c r="D466" s="227"/>
      <c r="E466" s="69"/>
      <c r="F466" s="69"/>
      <c r="G466" s="69"/>
      <c r="H466" s="70"/>
      <c r="I466" s="70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</row>
    <row r="467" spans="1:21" ht="14.25">
      <c r="A467" s="69"/>
      <c r="B467" s="70"/>
      <c r="C467" s="70"/>
      <c r="D467" s="227"/>
      <c r="E467" s="69"/>
      <c r="F467" s="69"/>
      <c r="G467" s="69"/>
      <c r="H467" s="70"/>
      <c r="I467" s="70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</row>
    <row r="468" spans="1:21" ht="14.25">
      <c r="A468" s="69"/>
      <c r="B468" s="70"/>
      <c r="C468" s="70"/>
      <c r="D468" s="227"/>
      <c r="E468" s="69"/>
      <c r="F468" s="69"/>
      <c r="G468" s="69"/>
      <c r="H468" s="70"/>
      <c r="I468" s="70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</row>
    <row r="469" spans="1:21" ht="14.25">
      <c r="A469" s="69"/>
      <c r="B469" s="70"/>
      <c r="C469" s="70"/>
      <c r="D469" s="227"/>
      <c r="E469" s="69"/>
      <c r="F469" s="69"/>
      <c r="G469" s="69"/>
      <c r="H469" s="70"/>
      <c r="I469" s="70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</row>
    <row r="470" spans="1:21" ht="14.25">
      <c r="A470" s="69"/>
      <c r="B470" s="70"/>
      <c r="C470" s="70"/>
      <c r="D470" s="227"/>
      <c r="E470" s="69"/>
      <c r="F470" s="69"/>
      <c r="G470" s="69"/>
      <c r="H470" s="70"/>
      <c r="I470" s="70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</row>
    <row r="471" spans="1:21" ht="14.25">
      <c r="A471" s="69"/>
      <c r="B471" s="70"/>
      <c r="C471" s="70"/>
      <c r="D471" s="227"/>
      <c r="E471" s="69"/>
      <c r="F471" s="69"/>
      <c r="G471" s="69"/>
      <c r="H471" s="70"/>
      <c r="I471" s="70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</row>
    <row r="472" spans="1:21" ht="14.25">
      <c r="A472" s="69"/>
      <c r="B472" s="70"/>
      <c r="C472" s="70"/>
      <c r="D472" s="227"/>
      <c r="E472" s="69"/>
      <c r="F472" s="69"/>
      <c r="G472" s="69"/>
      <c r="H472" s="70"/>
      <c r="I472" s="70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</row>
    <row r="473" spans="1:21" ht="14.25">
      <c r="A473" s="69"/>
      <c r="B473" s="70"/>
      <c r="C473" s="70"/>
      <c r="D473" s="227"/>
      <c r="E473" s="69"/>
      <c r="F473" s="69"/>
      <c r="G473" s="69"/>
      <c r="H473" s="70"/>
      <c r="I473" s="70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</row>
    <row r="474" spans="1:21" ht="14.25">
      <c r="A474" s="69"/>
      <c r="B474" s="70"/>
      <c r="C474" s="70"/>
      <c r="D474" s="227"/>
      <c r="E474" s="69"/>
      <c r="F474" s="69"/>
      <c r="G474" s="69"/>
      <c r="H474" s="70"/>
      <c r="I474" s="70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</row>
    <row r="475" spans="1:21" ht="14.25">
      <c r="A475" s="69"/>
      <c r="B475" s="70"/>
      <c r="C475" s="70"/>
      <c r="D475" s="227"/>
      <c r="E475" s="69"/>
      <c r="F475" s="69"/>
      <c r="G475" s="69"/>
      <c r="H475" s="70"/>
      <c r="I475" s="70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</row>
    <row r="476" spans="1:21" ht="14.25">
      <c r="A476" s="69"/>
      <c r="B476" s="70"/>
      <c r="C476" s="70"/>
      <c r="D476" s="227"/>
      <c r="E476" s="69"/>
      <c r="F476" s="69"/>
      <c r="G476" s="69"/>
      <c r="H476" s="70"/>
      <c r="I476" s="70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</row>
    <row r="477" spans="1:21" ht="14.25">
      <c r="A477" s="69"/>
      <c r="B477" s="70"/>
      <c r="C477" s="70"/>
      <c r="D477" s="227"/>
      <c r="E477" s="69"/>
      <c r="F477" s="69"/>
      <c r="G477" s="69"/>
      <c r="H477" s="70"/>
      <c r="I477" s="70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</row>
    <row r="478" spans="1:21" ht="14.25">
      <c r="A478" s="69"/>
      <c r="B478" s="70"/>
      <c r="C478" s="70"/>
      <c r="D478" s="227"/>
      <c r="E478" s="69"/>
      <c r="F478" s="69"/>
      <c r="G478" s="69"/>
      <c r="H478" s="70"/>
      <c r="I478" s="70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</row>
    <row r="479" spans="1:21" ht="14.25">
      <c r="A479" s="69"/>
      <c r="B479" s="70"/>
      <c r="C479" s="70"/>
      <c r="D479" s="227"/>
      <c r="E479" s="69"/>
      <c r="F479" s="69"/>
      <c r="G479" s="69"/>
      <c r="H479" s="70"/>
      <c r="I479" s="70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</row>
    <row r="480" spans="1:21" ht="14.25">
      <c r="A480" s="69"/>
      <c r="B480" s="70"/>
      <c r="C480" s="70"/>
      <c r="D480" s="227"/>
      <c r="E480" s="69"/>
      <c r="F480" s="69"/>
      <c r="G480" s="69"/>
      <c r="H480" s="70"/>
      <c r="I480" s="70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</row>
    <row r="481" spans="1:21" ht="14.25">
      <c r="A481" s="69"/>
      <c r="B481" s="70"/>
      <c r="C481" s="70"/>
      <c r="D481" s="227"/>
      <c r="E481" s="69"/>
      <c r="F481" s="69"/>
      <c r="G481" s="69"/>
      <c r="H481" s="70"/>
      <c r="I481" s="70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</row>
    <row r="482" spans="1:21" ht="14.25">
      <c r="A482" s="69"/>
      <c r="B482" s="70"/>
      <c r="C482" s="70"/>
      <c r="D482" s="227"/>
      <c r="E482" s="69"/>
      <c r="F482" s="69"/>
      <c r="G482" s="69"/>
      <c r="H482" s="70"/>
      <c r="I482" s="70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</row>
    <row r="483" spans="1:21" ht="14.25">
      <c r="A483" s="69"/>
      <c r="B483" s="70"/>
      <c r="C483" s="70"/>
      <c r="D483" s="227"/>
      <c r="E483" s="69"/>
      <c r="F483" s="69"/>
      <c r="G483" s="69"/>
      <c r="H483" s="70"/>
      <c r="I483" s="70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</row>
    <row r="484" spans="1:21" ht="14.25">
      <c r="A484" s="69"/>
      <c r="B484" s="70"/>
      <c r="C484" s="70"/>
      <c r="D484" s="227"/>
      <c r="E484" s="69"/>
      <c r="F484" s="69"/>
      <c r="G484" s="69"/>
      <c r="H484" s="70"/>
      <c r="I484" s="70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</row>
    <row r="485" spans="1:21" ht="14.25">
      <c r="A485" s="69"/>
      <c r="B485" s="70"/>
      <c r="C485" s="70"/>
      <c r="D485" s="227"/>
      <c r="E485" s="69"/>
      <c r="F485" s="69"/>
      <c r="G485" s="69"/>
      <c r="H485" s="70"/>
      <c r="I485" s="70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</row>
    <row r="486" spans="1:21" ht="14.25">
      <c r="A486" s="69"/>
      <c r="B486" s="70"/>
      <c r="C486" s="70"/>
      <c r="D486" s="227"/>
      <c r="E486" s="69"/>
      <c r="F486" s="69"/>
      <c r="G486" s="69"/>
      <c r="H486" s="70"/>
      <c r="I486" s="70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</row>
    <row r="487" spans="1:21" ht="14.25">
      <c r="A487" s="69"/>
      <c r="B487" s="70"/>
      <c r="C487" s="70"/>
      <c r="D487" s="227"/>
      <c r="E487" s="69"/>
      <c r="F487" s="69"/>
      <c r="G487" s="69"/>
      <c r="H487" s="70"/>
      <c r="I487" s="70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</row>
    <row r="488" spans="1:21" ht="14.25">
      <c r="A488" s="69"/>
      <c r="B488" s="70"/>
      <c r="C488" s="70"/>
      <c r="D488" s="227"/>
      <c r="E488" s="69"/>
      <c r="F488" s="69"/>
      <c r="G488" s="69"/>
      <c r="H488" s="70"/>
      <c r="I488" s="70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</row>
    <row r="489" spans="1:21" ht="14.25">
      <c r="A489" s="69"/>
      <c r="B489" s="70"/>
      <c r="C489" s="70"/>
      <c r="D489" s="227"/>
      <c r="E489" s="69"/>
      <c r="F489" s="69"/>
      <c r="G489" s="69"/>
      <c r="H489" s="70"/>
      <c r="I489" s="70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</row>
    <row r="490" spans="1:21" ht="14.25">
      <c r="A490" s="69"/>
      <c r="B490" s="70"/>
      <c r="C490" s="70"/>
      <c r="D490" s="227"/>
      <c r="E490" s="69"/>
      <c r="F490" s="69"/>
      <c r="G490" s="69"/>
      <c r="H490" s="70"/>
      <c r="I490" s="70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</row>
    <row r="491" spans="1:21" ht="14.25">
      <c r="A491" s="69"/>
      <c r="B491" s="70"/>
      <c r="C491" s="70"/>
      <c r="D491" s="227"/>
      <c r="E491" s="69"/>
      <c r="F491" s="69"/>
      <c r="G491" s="69"/>
      <c r="H491" s="70"/>
      <c r="I491" s="70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</row>
    <row r="492" spans="1:21" ht="14.25">
      <c r="A492" s="69"/>
      <c r="B492" s="70"/>
      <c r="C492" s="70"/>
      <c r="D492" s="227"/>
      <c r="E492" s="69"/>
      <c r="F492" s="69"/>
      <c r="G492" s="69"/>
      <c r="H492" s="70"/>
      <c r="I492" s="70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</row>
    <row r="493" spans="1:21" ht="14.25">
      <c r="A493" s="69"/>
      <c r="B493" s="70"/>
      <c r="C493" s="70"/>
      <c r="D493" s="227"/>
      <c r="E493" s="69"/>
      <c r="F493" s="69"/>
      <c r="G493" s="69"/>
      <c r="H493" s="70"/>
      <c r="I493" s="70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</row>
    <row r="494" spans="1:21" ht="14.25">
      <c r="A494" s="69"/>
      <c r="B494" s="70"/>
      <c r="C494" s="70"/>
      <c r="D494" s="227"/>
      <c r="E494" s="69"/>
      <c r="F494" s="69"/>
      <c r="G494" s="69"/>
      <c r="H494" s="70"/>
      <c r="I494" s="70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</row>
    <row r="495" spans="1:21" ht="14.25">
      <c r="A495" s="69"/>
      <c r="B495" s="70"/>
      <c r="C495" s="70"/>
      <c r="D495" s="227"/>
      <c r="E495" s="69"/>
      <c r="F495" s="69"/>
      <c r="G495" s="69"/>
      <c r="H495" s="70"/>
      <c r="I495" s="70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</row>
    <row r="496" spans="1:21" ht="14.25">
      <c r="A496" s="69"/>
      <c r="B496" s="70"/>
      <c r="C496" s="70"/>
      <c r="D496" s="227"/>
      <c r="E496" s="69"/>
      <c r="F496" s="69"/>
      <c r="G496" s="69"/>
      <c r="H496" s="70"/>
      <c r="I496" s="70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</row>
    <row r="497" spans="1:21" ht="14.25">
      <c r="A497" s="69"/>
      <c r="B497" s="70"/>
      <c r="C497" s="70"/>
      <c r="D497" s="227"/>
      <c r="E497" s="69"/>
      <c r="F497" s="69"/>
      <c r="G497" s="69"/>
      <c r="H497" s="70"/>
      <c r="I497" s="70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</row>
    <row r="498" spans="1:21" ht="14.25">
      <c r="A498" s="69"/>
      <c r="B498" s="70"/>
      <c r="C498" s="70"/>
      <c r="D498" s="227"/>
      <c r="E498" s="69"/>
      <c r="F498" s="69"/>
      <c r="G498" s="69"/>
      <c r="H498" s="70"/>
      <c r="I498" s="70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</row>
    <row r="499" spans="1:21" ht="14.25">
      <c r="A499" s="69"/>
      <c r="B499" s="70"/>
      <c r="C499" s="70"/>
      <c r="D499" s="227"/>
      <c r="E499" s="69"/>
      <c r="F499" s="69"/>
      <c r="G499" s="69"/>
      <c r="H499" s="70"/>
      <c r="I499" s="70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</row>
    <row r="500" spans="1:21" ht="14.25">
      <c r="A500" s="69"/>
      <c r="B500" s="70"/>
      <c r="C500" s="70"/>
      <c r="D500" s="227"/>
      <c r="E500" s="69"/>
      <c r="F500" s="69"/>
      <c r="G500" s="69"/>
      <c r="H500" s="70"/>
      <c r="I500" s="70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</row>
    <row r="501" spans="1:21" ht="14.25">
      <c r="A501" s="69"/>
      <c r="B501" s="70"/>
      <c r="C501" s="70"/>
      <c r="D501" s="227"/>
      <c r="E501" s="69"/>
      <c r="F501" s="69"/>
      <c r="G501" s="69"/>
      <c r="H501" s="70"/>
      <c r="I501" s="70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</row>
    <row r="502" spans="1:21" ht="14.25">
      <c r="A502" s="69"/>
      <c r="B502" s="70"/>
      <c r="C502" s="70"/>
      <c r="D502" s="227"/>
      <c r="E502" s="69"/>
      <c r="F502" s="69"/>
      <c r="G502" s="69"/>
      <c r="H502" s="70"/>
      <c r="I502" s="70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</row>
    <row r="503" spans="1:21" ht="14.25">
      <c r="A503" s="69"/>
      <c r="B503" s="70"/>
      <c r="C503" s="70"/>
      <c r="D503" s="227"/>
      <c r="E503" s="69"/>
      <c r="F503" s="69"/>
      <c r="G503" s="69"/>
      <c r="H503" s="70"/>
      <c r="I503" s="70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</row>
    <row r="504" spans="1:21" ht="14.25">
      <c r="A504" s="69"/>
      <c r="B504" s="70"/>
      <c r="C504" s="70"/>
      <c r="D504" s="227"/>
      <c r="E504" s="69"/>
      <c r="F504" s="69"/>
      <c r="G504" s="69"/>
      <c r="H504" s="70"/>
      <c r="I504" s="70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</row>
    <row r="505" spans="1:21" ht="14.25">
      <c r="A505" s="69"/>
      <c r="B505" s="70"/>
      <c r="C505" s="70"/>
      <c r="D505" s="227"/>
      <c r="E505" s="69"/>
      <c r="F505" s="69"/>
      <c r="G505" s="69"/>
      <c r="H505" s="70"/>
      <c r="I505" s="70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</row>
    <row r="506" spans="1:21" ht="14.25">
      <c r="A506" s="69"/>
      <c r="B506" s="70"/>
      <c r="C506" s="70"/>
      <c r="D506" s="227"/>
      <c r="E506" s="69"/>
      <c r="F506" s="69"/>
      <c r="G506" s="69"/>
      <c r="H506" s="70"/>
      <c r="I506" s="70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</row>
    <row r="507" spans="1:21" ht="14.25">
      <c r="A507" s="69"/>
      <c r="B507" s="70"/>
      <c r="C507" s="70"/>
      <c r="D507" s="227"/>
      <c r="E507" s="69"/>
      <c r="F507" s="69"/>
      <c r="G507" s="69"/>
      <c r="H507" s="70"/>
      <c r="I507" s="70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</row>
    <row r="508" spans="1:21" ht="14.25">
      <c r="A508" s="69"/>
      <c r="B508" s="70"/>
      <c r="C508" s="70"/>
      <c r="D508" s="227"/>
      <c r="E508" s="69"/>
      <c r="F508" s="69"/>
      <c r="G508" s="69"/>
      <c r="H508" s="70"/>
      <c r="I508" s="70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</row>
    <row r="509" spans="1:21" ht="14.25">
      <c r="A509" s="69"/>
      <c r="B509" s="70"/>
      <c r="C509" s="70"/>
      <c r="D509" s="227"/>
      <c r="E509" s="69"/>
      <c r="F509" s="69"/>
      <c r="G509" s="69"/>
      <c r="H509" s="70"/>
      <c r="I509" s="70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</row>
    <row r="510" spans="1:21" ht="14.25">
      <c r="A510" s="69"/>
      <c r="B510" s="70"/>
      <c r="C510" s="70"/>
      <c r="D510" s="227"/>
      <c r="E510" s="69"/>
      <c r="F510" s="69"/>
      <c r="G510" s="69"/>
      <c r="H510" s="70"/>
      <c r="I510" s="70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</row>
    <row r="511" spans="1:21" ht="14.25">
      <c r="A511" s="69"/>
      <c r="B511" s="70"/>
      <c r="C511" s="70"/>
      <c r="D511" s="227"/>
      <c r="E511" s="69"/>
      <c r="F511" s="69"/>
      <c r="G511" s="69"/>
      <c r="H511" s="70"/>
      <c r="I511" s="70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</row>
    <row r="512" spans="1:21" ht="14.25">
      <c r="A512" s="69"/>
      <c r="B512" s="70"/>
      <c r="C512" s="70"/>
      <c r="D512" s="227"/>
      <c r="E512" s="69"/>
      <c r="F512" s="69"/>
      <c r="G512" s="69"/>
      <c r="H512" s="70"/>
      <c r="I512" s="70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</row>
    <row r="513" spans="1:21" ht="14.25">
      <c r="A513" s="69"/>
      <c r="B513" s="70"/>
      <c r="C513" s="70"/>
      <c r="D513" s="227"/>
      <c r="E513" s="69"/>
      <c r="F513" s="69"/>
      <c r="G513" s="69"/>
      <c r="H513" s="70"/>
      <c r="I513" s="70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</row>
    <row r="514" spans="1:21" ht="14.25">
      <c r="A514" s="69"/>
      <c r="B514" s="70"/>
      <c r="C514" s="70"/>
      <c r="D514" s="227"/>
      <c r="E514" s="69"/>
      <c r="F514" s="69"/>
      <c r="G514" s="69"/>
      <c r="H514" s="70"/>
      <c r="I514" s="70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</row>
    <row r="515" spans="1:21" ht="14.25">
      <c r="A515" s="69"/>
      <c r="B515" s="70"/>
      <c r="C515" s="70"/>
      <c r="D515" s="227"/>
      <c r="E515" s="69"/>
      <c r="F515" s="69"/>
      <c r="G515" s="69"/>
      <c r="H515" s="70"/>
      <c r="I515" s="70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</row>
    <row r="516" spans="1:21" ht="14.25">
      <c r="A516" s="69"/>
      <c r="B516" s="70"/>
      <c r="C516" s="70"/>
      <c r="D516" s="227"/>
      <c r="E516" s="69"/>
      <c r="F516" s="69"/>
      <c r="G516" s="69"/>
      <c r="H516" s="70"/>
      <c r="I516" s="70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</row>
    <row r="517" spans="1:21" ht="14.25">
      <c r="A517" s="69"/>
      <c r="B517" s="70"/>
      <c r="C517" s="70"/>
      <c r="D517" s="227"/>
      <c r="E517" s="69"/>
      <c r="F517" s="69"/>
      <c r="G517" s="69"/>
      <c r="H517" s="70"/>
      <c r="I517" s="70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</row>
    <row r="518" spans="1:21" ht="14.25">
      <c r="A518" s="69"/>
      <c r="B518" s="70"/>
      <c r="C518" s="70"/>
      <c r="D518" s="227"/>
      <c r="E518" s="69"/>
      <c r="F518" s="69"/>
      <c r="G518" s="69"/>
      <c r="H518" s="70"/>
      <c r="I518" s="70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</row>
    <row r="519" spans="1:21" ht="14.25">
      <c r="A519" s="69"/>
      <c r="B519" s="70"/>
      <c r="C519" s="70"/>
      <c r="D519" s="227"/>
      <c r="E519" s="69"/>
      <c r="F519" s="69"/>
      <c r="G519" s="69"/>
      <c r="H519" s="70"/>
      <c r="I519" s="70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</row>
    <row r="520" spans="1:21" ht="14.25">
      <c r="A520" s="69"/>
      <c r="B520" s="70"/>
      <c r="C520" s="70"/>
      <c r="D520" s="227"/>
      <c r="E520" s="69"/>
      <c r="F520" s="69"/>
      <c r="G520" s="69"/>
      <c r="H520" s="70"/>
      <c r="I520" s="70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</row>
    <row r="521" spans="1:21" ht="14.25">
      <c r="A521" s="69"/>
      <c r="B521" s="70"/>
      <c r="C521" s="70"/>
      <c r="D521" s="227"/>
      <c r="E521" s="69"/>
      <c r="F521" s="69"/>
      <c r="G521" s="69"/>
      <c r="H521" s="70"/>
      <c r="I521" s="70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</row>
    <row r="522" spans="1:21" ht="14.25">
      <c r="A522" s="69"/>
      <c r="B522" s="70"/>
      <c r="C522" s="70"/>
      <c r="D522" s="227"/>
      <c r="E522" s="69"/>
      <c r="F522" s="69"/>
      <c r="G522" s="69"/>
      <c r="H522" s="70"/>
      <c r="I522" s="70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</row>
    <row r="523" spans="1:21" ht="14.25">
      <c r="A523" s="69"/>
      <c r="B523" s="70"/>
      <c r="C523" s="70"/>
      <c r="D523" s="227"/>
      <c r="E523" s="69"/>
      <c r="F523" s="69"/>
      <c r="G523" s="69"/>
      <c r="H523" s="70"/>
      <c r="I523" s="70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</row>
    <row r="524" spans="1:21" ht="14.25">
      <c r="A524" s="69"/>
      <c r="B524" s="70"/>
      <c r="C524" s="70"/>
      <c r="D524" s="227"/>
      <c r="E524" s="69"/>
      <c r="F524" s="69"/>
      <c r="G524" s="69"/>
      <c r="H524" s="70"/>
      <c r="I524" s="70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</row>
    <row r="525" spans="1:21" ht="14.25">
      <c r="A525" s="69"/>
      <c r="B525" s="70"/>
      <c r="C525" s="70"/>
      <c r="D525" s="227"/>
      <c r="E525" s="69"/>
      <c r="F525" s="69"/>
      <c r="G525" s="69"/>
      <c r="H525" s="70"/>
      <c r="I525" s="70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</row>
    <row r="526" spans="1:21" ht="14.25">
      <c r="A526" s="69"/>
      <c r="B526" s="70"/>
      <c r="C526" s="70"/>
      <c r="D526" s="227"/>
      <c r="E526" s="69"/>
      <c r="F526" s="69"/>
      <c r="G526" s="69"/>
      <c r="H526" s="70"/>
      <c r="I526" s="70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</row>
    <row r="527" spans="1:21" ht="14.25">
      <c r="A527" s="69"/>
      <c r="B527" s="70"/>
      <c r="C527" s="70"/>
      <c r="D527" s="227"/>
      <c r="E527" s="69"/>
      <c r="F527" s="69"/>
      <c r="G527" s="69"/>
      <c r="H527" s="70"/>
      <c r="I527" s="70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</row>
    <row r="528" spans="1:21" ht="14.25">
      <c r="A528" s="69"/>
      <c r="B528" s="70"/>
      <c r="C528" s="70"/>
      <c r="D528" s="227"/>
      <c r="E528" s="69"/>
      <c r="F528" s="69"/>
      <c r="G528" s="69"/>
      <c r="H528" s="70"/>
      <c r="I528" s="70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</row>
    <row r="529" spans="1:21" ht="14.25">
      <c r="A529" s="69"/>
      <c r="B529" s="70"/>
      <c r="C529" s="70"/>
      <c r="D529" s="227"/>
      <c r="E529" s="69"/>
      <c r="F529" s="69"/>
      <c r="G529" s="69"/>
      <c r="H529" s="70"/>
      <c r="I529" s="70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</row>
    <row r="530" spans="1:21" ht="14.25">
      <c r="A530" s="69"/>
      <c r="B530" s="70"/>
      <c r="C530" s="70"/>
      <c r="D530" s="227"/>
      <c r="E530" s="69"/>
      <c r="F530" s="69"/>
      <c r="G530" s="69"/>
      <c r="H530" s="70"/>
      <c r="I530" s="70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</row>
    <row r="531" spans="1:21" ht="14.25">
      <c r="A531" s="69"/>
      <c r="B531" s="70"/>
      <c r="C531" s="70"/>
      <c r="D531" s="227"/>
      <c r="E531" s="69"/>
      <c r="F531" s="69"/>
      <c r="G531" s="69"/>
      <c r="H531" s="70"/>
      <c r="I531" s="70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</row>
    <row r="532" spans="1:21" ht="14.25">
      <c r="A532" s="69"/>
      <c r="B532" s="70"/>
      <c r="C532" s="70"/>
      <c r="D532" s="227"/>
      <c r="E532" s="69"/>
      <c r="F532" s="69"/>
      <c r="G532" s="69"/>
      <c r="H532" s="70"/>
      <c r="I532" s="70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</row>
    <row r="533" spans="1:21" ht="14.25">
      <c r="A533" s="69"/>
      <c r="B533" s="70"/>
      <c r="C533" s="70"/>
      <c r="D533" s="227"/>
      <c r="E533" s="69"/>
      <c r="F533" s="69"/>
      <c r="G533" s="69"/>
      <c r="H533" s="70"/>
      <c r="I533" s="70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</row>
    <row r="534" spans="1:21" ht="14.25">
      <c r="A534" s="69"/>
      <c r="B534" s="70"/>
      <c r="C534" s="70"/>
      <c r="D534" s="227"/>
      <c r="E534" s="69"/>
      <c r="F534" s="69"/>
      <c r="G534" s="69"/>
      <c r="H534" s="70"/>
      <c r="I534" s="70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</row>
    <row r="535" spans="1:21" ht="14.25">
      <c r="A535" s="69"/>
      <c r="B535" s="70"/>
      <c r="C535" s="70"/>
      <c r="D535" s="227"/>
      <c r="E535" s="69"/>
      <c r="F535" s="69"/>
      <c r="G535" s="69"/>
      <c r="H535" s="70"/>
      <c r="I535" s="70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</row>
    <row r="536" spans="1:21" ht="14.25">
      <c r="A536" s="69"/>
      <c r="B536" s="70"/>
      <c r="C536" s="70"/>
      <c r="D536" s="227"/>
      <c r="E536" s="69"/>
      <c r="F536" s="69"/>
      <c r="G536" s="69"/>
      <c r="H536" s="70"/>
      <c r="I536" s="70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</row>
    <row r="537" spans="1:21" ht="14.25">
      <c r="A537" s="69"/>
      <c r="B537" s="70"/>
      <c r="C537" s="70"/>
      <c r="D537" s="227"/>
      <c r="E537" s="69"/>
      <c r="F537" s="69"/>
      <c r="G537" s="69"/>
      <c r="H537" s="70"/>
      <c r="I537" s="70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</row>
    <row r="538" spans="1:21" ht="14.25">
      <c r="A538" s="69"/>
      <c r="B538" s="70"/>
      <c r="C538" s="70"/>
      <c r="D538" s="227"/>
      <c r="E538" s="69"/>
      <c r="F538" s="69"/>
      <c r="G538" s="69"/>
      <c r="H538" s="70"/>
      <c r="I538" s="70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</row>
    <row r="539" spans="1:21" ht="14.25">
      <c r="A539" s="69"/>
      <c r="B539" s="70"/>
      <c r="C539" s="70"/>
      <c r="D539" s="227"/>
      <c r="E539" s="69"/>
      <c r="F539" s="69"/>
      <c r="G539" s="69"/>
      <c r="H539" s="70"/>
      <c r="I539" s="70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</row>
    <row r="540" spans="1:21" ht="14.25">
      <c r="A540" s="69"/>
      <c r="B540" s="70"/>
      <c r="C540" s="70"/>
      <c r="D540" s="227"/>
      <c r="E540" s="69"/>
      <c r="F540" s="69"/>
      <c r="G540" s="69"/>
      <c r="H540" s="70"/>
      <c r="I540" s="70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</row>
    <row r="541" spans="1:21" ht="14.25">
      <c r="A541" s="69"/>
      <c r="B541" s="70"/>
      <c r="C541" s="70"/>
      <c r="D541" s="227"/>
      <c r="E541" s="69"/>
      <c r="F541" s="69"/>
      <c r="G541" s="69"/>
      <c r="H541" s="70"/>
      <c r="I541" s="70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</row>
    <row r="542" spans="1:21" ht="14.25">
      <c r="A542" s="69"/>
      <c r="B542" s="70"/>
      <c r="C542" s="70"/>
      <c r="D542" s="227"/>
      <c r="E542" s="69"/>
      <c r="F542" s="69"/>
      <c r="G542" s="69"/>
      <c r="H542" s="70"/>
      <c r="I542" s="70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</row>
    <row r="543" spans="1:21" ht="14.25">
      <c r="A543" s="69"/>
      <c r="B543" s="70"/>
      <c r="C543" s="70"/>
      <c r="D543" s="227"/>
      <c r="E543" s="69"/>
      <c r="F543" s="69"/>
      <c r="G543" s="69"/>
      <c r="H543" s="70"/>
      <c r="I543" s="70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</row>
    <row r="544" spans="1:21" ht="14.25">
      <c r="A544" s="69"/>
      <c r="B544" s="70"/>
      <c r="C544" s="70"/>
      <c r="D544" s="227"/>
      <c r="E544" s="69"/>
      <c r="F544" s="69"/>
      <c r="G544" s="69"/>
      <c r="H544" s="70"/>
      <c r="I544" s="70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</row>
    <row r="545" spans="1:21" ht="14.25">
      <c r="A545" s="69"/>
      <c r="B545" s="70"/>
      <c r="C545" s="70"/>
      <c r="D545" s="227"/>
      <c r="E545" s="69"/>
      <c r="F545" s="69"/>
      <c r="G545" s="69"/>
      <c r="H545" s="70"/>
      <c r="I545" s="70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</row>
    <row r="546" spans="1:21" ht="14.25">
      <c r="A546" s="69"/>
      <c r="B546" s="70"/>
      <c r="C546" s="70"/>
      <c r="D546" s="227"/>
      <c r="E546" s="69"/>
      <c r="F546" s="69"/>
      <c r="G546" s="69"/>
      <c r="H546" s="70"/>
      <c r="I546" s="70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</row>
    <row r="547" spans="1:21" ht="14.25">
      <c r="A547" s="69"/>
      <c r="B547" s="70"/>
      <c r="C547" s="70"/>
      <c r="D547" s="227"/>
      <c r="E547" s="69"/>
      <c r="F547" s="69"/>
      <c r="G547" s="69"/>
      <c r="H547" s="70"/>
      <c r="I547" s="70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</row>
    <row r="548" spans="1:21" ht="14.25">
      <c r="A548" s="69"/>
      <c r="B548" s="70"/>
      <c r="C548" s="70"/>
      <c r="D548" s="227"/>
      <c r="E548" s="69"/>
      <c r="F548" s="69"/>
      <c r="G548" s="69"/>
      <c r="H548" s="70"/>
      <c r="I548" s="70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</row>
    <row r="549" spans="1:21" ht="14.25">
      <c r="A549" s="69"/>
      <c r="B549" s="70"/>
      <c r="C549" s="70"/>
      <c r="D549" s="227"/>
      <c r="E549" s="69"/>
      <c r="F549" s="69"/>
      <c r="G549" s="69"/>
      <c r="H549" s="70"/>
      <c r="I549" s="70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</row>
    <row r="550" spans="1:21" ht="14.25">
      <c r="A550" s="69"/>
      <c r="B550" s="70"/>
      <c r="C550" s="70"/>
      <c r="D550" s="227"/>
      <c r="E550" s="69"/>
      <c r="F550" s="69"/>
      <c r="G550" s="69"/>
      <c r="H550" s="70"/>
      <c r="I550" s="70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</row>
    <row r="551" spans="1:21" ht="14.25">
      <c r="A551" s="69"/>
      <c r="B551" s="70"/>
      <c r="C551" s="70"/>
      <c r="D551" s="227"/>
      <c r="E551" s="69"/>
      <c r="F551" s="69"/>
      <c r="G551" s="69"/>
      <c r="H551" s="70"/>
      <c r="I551" s="70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</row>
    <row r="552" spans="1:21" ht="14.25">
      <c r="A552" s="69"/>
      <c r="B552" s="70"/>
      <c r="C552" s="70"/>
      <c r="D552" s="227"/>
      <c r="E552" s="69"/>
      <c r="F552" s="69"/>
      <c r="G552" s="69"/>
      <c r="H552" s="70"/>
      <c r="I552" s="70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</row>
    <row r="553" spans="1:21" ht="14.25">
      <c r="A553" s="69"/>
      <c r="B553" s="70"/>
      <c r="C553" s="70"/>
      <c r="D553" s="227"/>
      <c r="E553" s="69"/>
      <c r="F553" s="69"/>
      <c r="G553" s="69"/>
      <c r="H553" s="70"/>
      <c r="I553" s="70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</row>
    <row r="554" spans="1:21" ht="14.25">
      <c r="A554" s="69"/>
      <c r="B554" s="70"/>
      <c r="C554" s="70"/>
      <c r="D554" s="227"/>
      <c r="E554" s="69"/>
      <c r="F554" s="69"/>
      <c r="G554" s="69"/>
      <c r="H554" s="70"/>
      <c r="I554" s="70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</row>
    <row r="555" spans="1:21" ht="14.25">
      <c r="A555" s="69"/>
      <c r="B555" s="70"/>
      <c r="C555" s="70"/>
      <c r="D555" s="227"/>
      <c r="E555" s="69"/>
      <c r="F555" s="69"/>
      <c r="G555" s="69"/>
      <c r="H555" s="70"/>
      <c r="I555" s="70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</row>
    <row r="556" spans="1:21" ht="14.25">
      <c r="A556" s="69"/>
      <c r="B556" s="70"/>
      <c r="C556" s="70"/>
      <c r="D556" s="227"/>
      <c r="E556" s="69"/>
      <c r="F556" s="69"/>
      <c r="G556" s="69"/>
      <c r="H556" s="70"/>
      <c r="I556" s="70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</row>
    <row r="557" spans="1:21" ht="14.25">
      <c r="A557" s="69"/>
      <c r="B557" s="70"/>
      <c r="C557" s="70"/>
      <c r="D557" s="227"/>
      <c r="E557" s="69"/>
      <c r="F557" s="69"/>
      <c r="G557" s="69"/>
      <c r="H557" s="70"/>
      <c r="I557" s="70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</row>
    <row r="558" spans="1:21" ht="14.25">
      <c r="A558" s="69"/>
      <c r="B558" s="70"/>
      <c r="C558" s="70"/>
      <c r="D558" s="227"/>
      <c r="E558" s="69"/>
      <c r="F558" s="69"/>
      <c r="G558" s="69"/>
      <c r="H558" s="70"/>
      <c r="I558" s="70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</row>
    <row r="559" spans="1:21" ht="14.25">
      <c r="A559" s="69"/>
      <c r="B559" s="70"/>
      <c r="C559" s="70"/>
      <c r="D559" s="227"/>
      <c r="E559" s="69"/>
      <c r="F559" s="69"/>
      <c r="G559" s="69"/>
      <c r="H559" s="70"/>
      <c r="I559" s="70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</row>
    <row r="560" spans="1:21" ht="14.25">
      <c r="A560" s="69"/>
      <c r="B560" s="70"/>
      <c r="C560" s="70"/>
      <c r="D560" s="227"/>
      <c r="E560" s="69"/>
      <c r="F560" s="69"/>
      <c r="G560" s="69"/>
      <c r="H560" s="70"/>
      <c r="I560" s="70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</row>
    <row r="561" spans="1:21" ht="14.25">
      <c r="A561" s="69"/>
      <c r="B561" s="70"/>
      <c r="C561" s="70"/>
      <c r="D561" s="227"/>
      <c r="E561" s="69"/>
      <c r="F561" s="69"/>
      <c r="G561" s="69"/>
      <c r="H561" s="70"/>
      <c r="I561" s="70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</row>
    <row r="562" spans="1:21" ht="14.25">
      <c r="A562" s="69"/>
      <c r="B562" s="70"/>
      <c r="C562" s="70"/>
      <c r="D562" s="227"/>
      <c r="E562" s="69"/>
      <c r="F562" s="69"/>
      <c r="G562" s="69"/>
      <c r="H562" s="70"/>
      <c r="I562" s="70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</row>
    <row r="563" spans="1:21" ht="14.25">
      <c r="A563" s="69"/>
      <c r="B563" s="70"/>
      <c r="C563" s="70"/>
      <c r="D563" s="227"/>
      <c r="E563" s="69"/>
      <c r="F563" s="69"/>
      <c r="G563" s="69"/>
      <c r="H563" s="70"/>
      <c r="I563" s="70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</row>
    <row r="564" spans="1:21" ht="14.25">
      <c r="A564" s="69"/>
      <c r="B564" s="70"/>
      <c r="C564" s="70"/>
      <c r="D564" s="227"/>
      <c r="E564" s="69"/>
      <c r="F564" s="69"/>
      <c r="G564" s="69"/>
      <c r="H564" s="70"/>
      <c r="I564" s="70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</row>
    <row r="565" spans="1:21" ht="14.25">
      <c r="A565" s="69"/>
      <c r="B565" s="70"/>
      <c r="C565" s="70"/>
      <c r="D565" s="227"/>
      <c r="E565" s="69"/>
      <c r="F565" s="69"/>
      <c r="G565" s="69"/>
      <c r="H565" s="70"/>
      <c r="I565" s="70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</row>
    <row r="566" spans="1:21" ht="14.25">
      <c r="A566" s="69"/>
      <c r="B566" s="70"/>
      <c r="C566" s="70"/>
      <c r="D566" s="227"/>
      <c r="E566" s="69"/>
      <c r="F566" s="69"/>
      <c r="G566" s="69"/>
      <c r="H566" s="70"/>
      <c r="I566" s="70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</row>
    <row r="567" spans="1:21" ht="14.25">
      <c r="A567" s="69"/>
      <c r="B567" s="70"/>
      <c r="C567" s="70"/>
      <c r="D567" s="227"/>
      <c r="E567" s="69"/>
      <c r="F567" s="69"/>
      <c r="G567" s="69"/>
      <c r="H567" s="70"/>
      <c r="I567" s="70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</row>
    <row r="568" spans="1:21" ht="14.25">
      <c r="A568" s="69"/>
      <c r="B568" s="70"/>
      <c r="C568" s="70"/>
      <c r="D568" s="227"/>
      <c r="E568" s="69"/>
      <c r="F568" s="69"/>
      <c r="G568" s="69"/>
      <c r="H568" s="70"/>
      <c r="I568" s="70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</row>
    <row r="569" spans="1:21" ht="14.25">
      <c r="A569" s="69"/>
      <c r="B569" s="70"/>
      <c r="C569" s="70"/>
      <c r="D569" s="227"/>
      <c r="E569" s="69"/>
      <c r="F569" s="69"/>
      <c r="G569" s="69"/>
      <c r="H569" s="70"/>
      <c r="I569" s="70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</row>
    <row r="570" spans="1:21" ht="14.25">
      <c r="A570" s="69"/>
      <c r="B570" s="70"/>
      <c r="C570" s="70"/>
      <c r="D570" s="227"/>
      <c r="E570" s="69"/>
      <c r="F570" s="69"/>
      <c r="G570" s="69"/>
      <c r="H570" s="70"/>
      <c r="I570" s="70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</row>
    <row r="571" spans="1:21" ht="14.25">
      <c r="A571" s="69"/>
      <c r="B571" s="70"/>
      <c r="C571" s="70"/>
      <c r="D571" s="227"/>
      <c r="E571" s="69"/>
      <c r="F571" s="69"/>
      <c r="G571" s="69"/>
      <c r="H571" s="70"/>
      <c r="I571" s="70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</row>
    <row r="572" spans="1:21" ht="14.25">
      <c r="A572" s="69"/>
      <c r="B572" s="70"/>
      <c r="C572" s="70"/>
      <c r="D572" s="227"/>
      <c r="E572" s="69"/>
      <c r="F572" s="69"/>
      <c r="G572" s="69"/>
      <c r="H572" s="70"/>
      <c r="I572" s="70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</row>
    <row r="573" spans="1:21" ht="14.25">
      <c r="A573" s="69"/>
      <c r="B573" s="70"/>
      <c r="C573" s="70"/>
      <c r="D573" s="227"/>
      <c r="E573" s="69"/>
      <c r="F573" s="69"/>
      <c r="G573" s="69"/>
      <c r="H573" s="70"/>
      <c r="I573" s="70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</row>
    <row r="574" spans="1:21" ht="14.25">
      <c r="A574" s="69"/>
      <c r="B574" s="70"/>
      <c r="C574" s="70"/>
      <c r="D574" s="227"/>
      <c r="E574" s="69"/>
      <c r="F574" s="69"/>
      <c r="G574" s="69"/>
      <c r="H574" s="70"/>
      <c r="I574" s="70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</row>
    <row r="575" spans="1:21" ht="14.25">
      <c r="A575" s="69"/>
      <c r="B575" s="70"/>
      <c r="C575" s="70"/>
      <c r="D575" s="227"/>
      <c r="E575" s="69"/>
      <c r="F575" s="69"/>
      <c r="G575" s="69"/>
      <c r="H575" s="70"/>
      <c r="I575" s="70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</row>
    <row r="576" spans="1:21" ht="14.25">
      <c r="A576" s="69"/>
      <c r="B576" s="70"/>
      <c r="C576" s="70"/>
      <c r="D576" s="227"/>
      <c r="E576" s="69"/>
      <c r="F576" s="69"/>
      <c r="G576" s="69"/>
      <c r="H576" s="70"/>
      <c r="I576" s="70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</row>
    <row r="577" spans="1:21" ht="14.25">
      <c r="A577" s="69"/>
      <c r="B577" s="70"/>
      <c r="C577" s="70"/>
      <c r="D577" s="227"/>
      <c r="E577" s="69"/>
      <c r="F577" s="69"/>
      <c r="G577" s="69"/>
      <c r="H577" s="70"/>
      <c r="I577" s="70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</row>
    <row r="578" spans="1:21" ht="14.25">
      <c r="A578" s="69"/>
      <c r="B578" s="70"/>
      <c r="C578" s="70"/>
      <c r="D578" s="227"/>
      <c r="E578" s="69"/>
      <c r="F578" s="69"/>
      <c r="G578" s="69"/>
      <c r="H578" s="70"/>
      <c r="I578" s="70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</row>
    <row r="579" spans="1:21" ht="14.25">
      <c r="A579" s="69"/>
      <c r="B579" s="70"/>
      <c r="C579" s="70"/>
      <c r="D579" s="227"/>
      <c r="E579" s="69"/>
      <c r="F579" s="69"/>
      <c r="G579" s="69"/>
      <c r="H579" s="70"/>
      <c r="I579" s="70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</row>
    <row r="580" spans="1:21" ht="14.25">
      <c r="A580" s="69"/>
      <c r="B580" s="70"/>
      <c r="C580" s="70"/>
      <c r="D580" s="227"/>
      <c r="E580" s="69"/>
      <c r="F580" s="69"/>
      <c r="G580" s="69"/>
      <c r="H580" s="70"/>
      <c r="I580" s="70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</row>
    <row r="581" spans="1:21" ht="14.25">
      <c r="A581" s="69"/>
      <c r="B581" s="70"/>
      <c r="C581" s="70"/>
      <c r="D581" s="227"/>
      <c r="E581" s="69"/>
      <c r="F581" s="69"/>
      <c r="G581" s="69"/>
      <c r="H581" s="70"/>
      <c r="I581" s="70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</row>
    <row r="582" spans="1:21" ht="14.25">
      <c r="A582" s="69"/>
      <c r="B582" s="70"/>
      <c r="C582" s="70"/>
      <c r="D582" s="227"/>
      <c r="E582" s="69"/>
      <c r="F582" s="69"/>
      <c r="G582" s="69"/>
      <c r="H582" s="70"/>
      <c r="I582" s="70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</row>
    <row r="583" spans="1:21" ht="14.25">
      <c r="A583" s="69"/>
      <c r="B583" s="70"/>
      <c r="C583" s="70"/>
      <c r="D583" s="227"/>
      <c r="E583" s="69"/>
      <c r="F583" s="69"/>
      <c r="G583" s="69"/>
      <c r="H583" s="70"/>
      <c r="I583" s="70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</row>
    <row r="584" spans="1:21" ht="14.25">
      <c r="A584" s="69"/>
      <c r="B584" s="70"/>
      <c r="C584" s="70"/>
      <c r="D584" s="227"/>
      <c r="E584" s="69"/>
      <c r="F584" s="69"/>
      <c r="G584" s="69"/>
      <c r="H584" s="70"/>
      <c r="I584" s="70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</row>
    <row r="585" spans="1:21" ht="14.25">
      <c r="A585" s="69"/>
      <c r="B585" s="70"/>
      <c r="C585" s="70"/>
      <c r="D585" s="227"/>
      <c r="E585" s="69"/>
      <c r="F585" s="69"/>
      <c r="G585" s="69"/>
      <c r="H585" s="70"/>
      <c r="I585" s="70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</row>
    <row r="586" spans="1:21" ht="14.25">
      <c r="A586" s="69"/>
      <c r="B586" s="70"/>
      <c r="C586" s="70"/>
      <c r="D586" s="227"/>
      <c r="E586" s="69"/>
      <c r="F586" s="69"/>
      <c r="G586" s="69"/>
      <c r="H586" s="70"/>
      <c r="I586" s="70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</row>
    <row r="587" spans="1:21" ht="14.25">
      <c r="A587" s="69"/>
      <c r="B587" s="70"/>
      <c r="C587" s="70"/>
      <c r="D587" s="227"/>
      <c r="E587" s="69"/>
      <c r="F587" s="69"/>
      <c r="G587" s="69"/>
      <c r="H587" s="70"/>
      <c r="I587" s="70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</row>
    <row r="588" spans="1:21" ht="14.25">
      <c r="A588" s="69"/>
      <c r="B588" s="70"/>
      <c r="C588" s="70"/>
      <c r="D588" s="227"/>
      <c r="E588" s="69"/>
      <c r="F588" s="69"/>
      <c r="G588" s="69"/>
      <c r="H588" s="70"/>
      <c r="I588" s="70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</row>
    <row r="589" spans="1:21" ht="14.25">
      <c r="A589" s="69"/>
      <c r="B589" s="70"/>
      <c r="C589" s="70"/>
      <c r="D589" s="227"/>
      <c r="E589" s="69"/>
      <c r="F589" s="69"/>
      <c r="G589" s="69"/>
      <c r="H589" s="70"/>
      <c r="I589" s="70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</row>
    <row r="590" spans="1:21" ht="14.25">
      <c r="A590" s="69"/>
      <c r="B590" s="70"/>
      <c r="C590" s="70"/>
      <c r="D590" s="227"/>
      <c r="E590" s="69"/>
      <c r="F590" s="69"/>
      <c r="G590" s="69"/>
      <c r="H590" s="70"/>
      <c r="I590" s="70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</row>
    <row r="591" spans="1:21" ht="14.25">
      <c r="A591" s="69"/>
      <c r="B591" s="70"/>
      <c r="C591" s="70"/>
      <c r="D591" s="227"/>
      <c r="E591" s="69"/>
      <c r="F591" s="69"/>
      <c r="G591" s="69"/>
      <c r="H591" s="70"/>
      <c r="I591" s="70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</row>
    <row r="592" spans="1:21" ht="14.25">
      <c r="A592" s="69"/>
      <c r="B592" s="70"/>
      <c r="C592" s="70"/>
      <c r="D592" s="227"/>
      <c r="E592" s="69"/>
      <c r="F592" s="69"/>
      <c r="G592" s="69"/>
      <c r="H592" s="70"/>
      <c r="I592" s="70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</row>
    <row r="593" spans="1:21" ht="14.25">
      <c r="A593" s="69"/>
      <c r="B593" s="70"/>
      <c r="C593" s="70"/>
      <c r="D593" s="227"/>
      <c r="E593" s="69"/>
      <c r="F593" s="69"/>
      <c r="G593" s="69"/>
      <c r="H593" s="70"/>
      <c r="I593" s="70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</row>
    <row r="594" spans="1:21" ht="14.25">
      <c r="A594" s="69"/>
      <c r="B594" s="70"/>
      <c r="C594" s="70"/>
      <c r="D594" s="227"/>
      <c r="E594" s="69"/>
      <c r="F594" s="69"/>
      <c r="G594" s="69"/>
      <c r="H594" s="70"/>
      <c r="I594" s="70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</row>
    <row r="595" spans="1:21" ht="14.25">
      <c r="A595" s="69"/>
      <c r="B595" s="70"/>
      <c r="C595" s="70"/>
      <c r="D595" s="227"/>
      <c r="E595" s="69"/>
      <c r="F595" s="69"/>
      <c r="G595" s="69"/>
      <c r="H595" s="70"/>
      <c r="I595" s="70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</row>
    <row r="596" spans="1:21" ht="14.25">
      <c r="A596" s="69"/>
      <c r="B596" s="70"/>
      <c r="C596" s="70"/>
      <c r="D596" s="227"/>
      <c r="E596" s="69"/>
      <c r="F596" s="69"/>
      <c r="G596" s="69"/>
      <c r="H596" s="70"/>
      <c r="I596" s="70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</row>
    <row r="597" spans="1:21" ht="14.25">
      <c r="A597" s="69"/>
      <c r="B597" s="70"/>
      <c r="C597" s="70"/>
      <c r="D597" s="227"/>
      <c r="E597" s="69"/>
      <c r="F597" s="69"/>
      <c r="G597" s="69"/>
      <c r="H597" s="70"/>
      <c r="I597" s="70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</row>
    <row r="598" spans="1:21" ht="14.25">
      <c r="A598" s="69"/>
      <c r="B598" s="70"/>
      <c r="C598" s="70"/>
      <c r="D598" s="227"/>
      <c r="E598" s="69"/>
      <c r="F598" s="69"/>
      <c r="G598" s="69"/>
      <c r="H598" s="70"/>
      <c r="I598" s="70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</row>
    <row r="599" spans="1:21" ht="14.25">
      <c r="A599" s="69"/>
      <c r="B599" s="70"/>
      <c r="C599" s="70"/>
      <c r="D599" s="227"/>
      <c r="E599" s="69"/>
      <c r="F599" s="69"/>
      <c r="G599" s="69"/>
      <c r="H599" s="70"/>
      <c r="I599" s="70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</row>
    <row r="600" spans="1:21" ht="14.25">
      <c r="A600" s="69"/>
      <c r="B600" s="70"/>
      <c r="C600" s="70"/>
      <c r="D600" s="227"/>
      <c r="E600" s="69"/>
      <c r="F600" s="69"/>
      <c r="G600" s="69"/>
      <c r="H600" s="70"/>
      <c r="I600" s="70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</row>
    <row r="601" spans="1:21" ht="14.25">
      <c r="A601" s="69"/>
      <c r="B601" s="70"/>
      <c r="C601" s="70"/>
      <c r="D601" s="227"/>
      <c r="E601" s="69"/>
      <c r="F601" s="69"/>
      <c r="G601" s="69"/>
      <c r="H601" s="70"/>
      <c r="I601" s="70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</row>
    <row r="602" spans="1:21" ht="14.25">
      <c r="A602" s="69"/>
      <c r="B602" s="70"/>
      <c r="C602" s="70"/>
      <c r="D602" s="227"/>
      <c r="E602" s="69"/>
      <c r="F602" s="69"/>
      <c r="G602" s="69"/>
      <c r="H602" s="70"/>
      <c r="I602" s="70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</row>
    <row r="603" spans="1:21" ht="14.25">
      <c r="A603" s="69"/>
      <c r="B603" s="70"/>
      <c r="C603" s="70"/>
      <c r="D603" s="227"/>
      <c r="E603" s="69"/>
      <c r="F603" s="69"/>
      <c r="G603" s="69"/>
      <c r="H603" s="70"/>
      <c r="I603" s="70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</row>
    <row r="604" spans="1:21" ht="14.25">
      <c r="A604" s="69"/>
      <c r="B604" s="70"/>
      <c r="C604" s="70"/>
      <c r="D604" s="227"/>
      <c r="E604" s="69"/>
      <c r="F604" s="69"/>
      <c r="G604" s="69"/>
      <c r="H604" s="70"/>
      <c r="I604" s="70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</row>
    <row r="605" spans="1:21" ht="14.25">
      <c r="A605" s="69"/>
      <c r="B605" s="70"/>
      <c r="C605" s="70"/>
      <c r="D605" s="227"/>
      <c r="E605" s="69"/>
      <c r="F605" s="69"/>
      <c r="G605" s="69"/>
      <c r="H605" s="70"/>
      <c r="I605" s="70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</row>
    <row r="606" spans="1:21" ht="14.25">
      <c r="A606" s="69"/>
      <c r="B606" s="70"/>
      <c r="C606" s="70"/>
      <c r="D606" s="227"/>
      <c r="E606" s="69"/>
      <c r="F606" s="69"/>
      <c r="G606" s="69"/>
      <c r="H606" s="70"/>
      <c r="I606" s="70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</row>
    <row r="607" spans="1:21" ht="14.25">
      <c r="A607" s="69"/>
      <c r="B607" s="70"/>
      <c r="C607" s="70"/>
      <c r="D607" s="227"/>
      <c r="E607" s="69"/>
      <c r="F607" s="69"/>
      <c r="G607" s="69"/>
      <c r="H607" s="70"/>
      <c r="I607" s="70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</row>
    <row r="608" spans="1:21" ht="14.25">
      <c r="A608" s="69"/>
      <c r="B608" s="70"/>
      <c r="C608" s="70"/>
      <c r="D608" s="227"/>
      <c r="E608" s="69"/>
      <c r="F608" s="69"/>
      <c r="G608" s="69"/>
      <c r="H608" s="70"/>
      <c r="I608" s="70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</row>
    <row r="609" spans="1:21" ht="14.25">
      <c r="A609" s="69"/>
      <c r="B609" s="70"/>
      <c r="C609" s="70"/>
      <c r="D609" s="227"/>
      <c r="E609" s="69"/>
      <c r="F609" s="69"/>
      <c r="G609" s="69"/>
      <c r="H609" s="70"/>
      <c r="I609" s="70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</row>
    <row r="610" spans="1:21" ht="14.25">
      <c r="A610" s="69"/>
      <c r="B610" s="70"/>
      <c r="C610" s="70"/>
      <c r="D610" s="227"/>
      <c r="E610" s="69"/>
      <c r="F610" s="69"/>
      <c r="G610" s="69"/>
      <c r="H610" s="70"/>
      <c r="I610" s="70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</row>
    <row r="611" spans="1:21" ht="14.25">
      <c r="A611" s="69"/>
      <c r="B611" s="70"/>
      <c r="C611" s="70"/>
      <c r="D611" s="227"/>
      <c r="E611" s="69"/>
      <c r="F611" s="69"/>
      <c r="G611" s="69"/>
      <c r="H611" s="70"/>
      <c r="I611" s="70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</row>
    <row r="612" spans="1:21" ht="14.25">
      <c r="A612" s="69"/>
      <c r="B612" s="70"/>
      <c r="C612" s="70"/>
      <c r="D612" s="227"/>
      <c r="E612" s="69"/>
      <c r="F612" s="69"/>
      <c r="G612" s="69"/>
      <c r="H612" s="70"/>
      <c r="I612" s="70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</row>
    <row r="613" spans="1:21" ht="14.25">
      <c r="A613" s="69"/>
      <c r="B613" s="70"/>
      <c r="C613" s="70"/>
      <c r="D613" s="227"/>
      <c r="E613" s="69"/>
      <c r="F613" s="69"/>
      <c r="G613" s="69"/>
      <c r="H613" s="70"/>
      <c r="I613" s="70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</row>
    <row r="614" spans="1:21" ht="14.25">
      <c r="A614" s="69"/>
      <c r="B614" s="70"/>
      <c r="C614" s="70"/>
      <c r="D614" s="227"/>
      <c r="E614" s="69"/>
      <c r="F614" s="69"/>
      <c r="G614" s="69"/>
      <c r="H614" s="70"/>
      <c r="I614" s="70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</row>
    <row r="615" spans="1:21" ht="14.25">
      <c r="A615" s="69"/>
      <c r="B615" s="70"/>
      <c r="C615" s="70"/>
      <c r="D615" s="227"/>
      <c r="E615" s="69"/>
      <c r="F615" s="69"/>
      <c r="G615" s="69"/>
      <c r="H615" s="70"/>
      <c r="I615" s="70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</row>
    <row r="616" spans="1:21" ht="14.25">
      <c r="A616" s="69"/>
      <c r="B616" s="70"/>
      <c r="C616" s="70"/>
      <c r="D616" s="227"/>
      <c r="E616" s="69"/>
      <c r="F616" s="69"/>
      <c r="G616" s="69"/>
      <c r="H616" s="70"/>
      <c r="I616" s="70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</row>
    <row r="617" spans="1:21" ht="14.25">
      <c r="A617" s="69"/>
      <c r="B617" s="70"/>
      <c r="C617" s="70"/>
      <c r="D617" s="227"/>
      <c r="E617" s="69"/>
      <c r="F617" s="69"/>
      <c r="G617" s="69"/>
      <c r="H617" s="70"/>
      <c r="I617" s="70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</row>
    <row r="618" spans="1:21" ht="14.25">
      <c r="A618" s="69"/>
      <c r="B618" s="70"/>
      <c r="C618" s="70"/>
      <c r="D618" s="227"/>
      <c r="E618" s="69"/>
      <c r="F618" s="69"/>
      <c r="G618" s="69"/>
      <c r="H618" s="70"/>
      <c r="I618" s="70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</row>
    <row r="619" spans="1:21" ht="14.25">
      <c r="A619" s="69"/>
      <c r="B619" s="70"/>
      <c r="C619" s="70"/>
      <c r="D619" s="227"/>
      <c r="E619" s="69"/>
      <c r="F619" s="69"/>
      <c r="G619" s="69"/>
      <c r="H619" s="70"/>
      <c r="I619" s="70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</row>
    <row r="620" spans="1:21" ht="14.25">
      <c r="A620" s="69"/>
      <c r="B620" s="70"/>
      <c r="C620" s="70"/>
      <c r="D620" s="227"/>
      <c r="E620" s="69"/>
      <c r="F620" s="69"/>
      <c r="G620" s="69"/>
      <c r="H620" s="70"/>
      <c r="I620" s="70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</row>
    <row r="621" spans="1:21" ht="14.25">
      <c r="A621" s="69"/>
      <c r="B621" s="70"/>
      <c r="C621" s="70"/>
      <c r="D621" s="227"/>
      <c r="E621" s="69"/>
      <c r="F621" s="69"/>
      <c r="G621" s="69"/>
      <c r="H621" s="70"/>
      <c r="I621" s="70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</row>
    <row r="622" spans="1:21" ht="14.25">
      <c r="A622" s="69"/>
      <c r="B622" s="70"/>
      <c r="C622" s="70"/>
      <c r="D622" s="227"/>
      <c r="E622" s="69"/>
      <c r="F622" s="69"/>
      <c r="G622" s="69"/>
      <c r="H622" s="70"/>
      <c r="I622" s="70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</row>
    <row r="623" spans="1:21" ht="14.25">
      <c r="A623" s="69"/>
      <c r="B623" s="70"/>
      <c r="C623" s="70"/>
      <c r="D623" s="227"/>
      <c r="E623" s="69"/>
      <c r="F623" s="69"/>
      <c r="G623" s="69"/>
      <c r="H623" s="70"/>
      <c r="I623" s="70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</row>
    <row r="624" spans="1:21" ht="14.25">
      <c r="A624" s="69"/>
      <c r="B624" s="70"/>
      <c r="C624" s="70"/>
      <c r="D624" s="227"/>
      <c r="E624" s="69"/>
      <c r="F624" s="69"/>
      <c r="G624" s="69"/>
      <c r="H624" s="70"/>
      <c r="I624" s="70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</row>
    <row r="625" spans="1:21" ht="14.25">
      <c r="A625" s="69"/>
      <c r="B625" s="70"/>
      <c r="C625" s="70"/>
      <c r="D625" s="227"/>
      <c r="E625" s="69"/>
      <c r="F625" s="69"/>
      <c r="G625" s="69"/>
      <c r="H625" s="70"/>
      <c r="I625" s="70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</row>
    <row r="626" spans="1:21" ht="14.25">
      <c r="A626" s="69"/>
      <c r="B626" s="70"/>
      <c r="C626" s="70"/>
      <c r="D626" s="227"/>
      <c r="E626" s="69"/>
      <c r="F626" s="69"/>
      <c r="G626" s="69"/>
      <c r="H626" s="70"/>
      <c r="I626" s="70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</row>
    <row r="627" spans="1:21" ht="14.25">
      <c r="A627" s="69"/>
      <c r="B627" s="70"/>
      <c r="C627" s="70"/>
      <c r="D627" s="227"/>
      <c r="E627" s="69"/>
      <c r="F627" s="69"/>
      <c r="G627" s="69"/>
      <c r="H627" s="70"/>
      <c r="I627" s="70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</row>
    <row r="628" spans="1:21" ht="14.25">
      <c r="A628" s="69"/>
      <c r="B628" s="70"/>
      <c r="C628" s="70"/>
      <c r="D628" s="227"/>
      <c r="E628" s="69"/>
      <c r="F628" s="69"/>
      <c r="G628" s="69"/>
      <c r="H628" s="70"/>
      <c r="I628" s="70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</row>
    <row r="629" spans="1:21" ht="14.25">
      <c r="A629" s="69"/>
      <c r="B629" s="70"/>
      <c r="C629" s="70"/>
      <c r="D629" s="227"/>
      <c r="E629" s="69"/>
      <c r="F629" s="69"/>
      <c r="G629" s="69"/>
      <c r="H629" s="70"/>
      <c r="I629" s="70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</row>
    <row r="630" spans="1:21" ht="14.25">
      <c r="A630" s="69"/>
      <c r="B630" s="70"/>
      <c r="C630" s="70"/>
      <c r="D630" s="227"/>
      <c r="E630" s="69"/>
      <c r="F630" s="69"/>
      <c r="G630" s="69"/>
      <c r="H630" s="70"/>
      <c r="I630" s="70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</row>
    <row r="631" spans="1:21" ht="14.25">
      <c r="A631" s="69"/>
      <c r="B631" s="70"/>
      <c r="C631" s="70"/>
      <c r="D631" s="227"/>
      <c r="E631" s="69"/>
      <c r="F631" s="69"/>
      <c r="G631" s="69"/>
      <c r="H631" s="70"/>
      <c r="I631" s="70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</row>
    <row r="632" spans="1:21" ht="14.25">
      <c r="A632" s="69"/>
      <c r="B632" s="70"/>
      <c r="C632" s="70"/>
      <c r="D632" s="227"/>
      <c r="E632" s="69"/>
      <c r="F632" s="69"/>
      <c r="G632" s="69"/>
      <c r="H632" s="70"/>
      <c r="I632" s="70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</row>
    <row r="633" spans="1:21" ht="14.25">
      <c r="A633" s="69"/>
      <c r="B633" s="70"/>
      <c r="C633" s="70"/>
      <c r="D633" s="227"/>
      <c r="E633" s="69"/>
      <c r="F633" s="69"/>
      <c r="G633" s="69"/>
      <c r="H633" s="70"/>
      <c r="I633" s="70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</row>
    <row r="634" spans="1:21" ht="14.25">
      <c r="A634" s="69"/>
      <c r="B634" s="70"/>
      <c r="C634" s="70"/>
      <c r="D634" s="227"/>
      <c r="E634" s="69"/>
      <c r="F634" s="69"/>
      <c r="G634" s="69"/>
      <c r="H634" s="70"/>
      <c r="I634" s="70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</row>
    <row r="635" spans="1:21" ht="14.25">
      <c r="A635" s="69"/>
      <c r="B635" s="70"/>
      <c r="C635" s="70"/>
      <c r="D635" s="227"/>
      <c r="E635" s="69"/>
      <c r="F635" s="69"/>
      <c r="G635" s="69"/>
      <c r="H635" s="70"/>
      <c r="I635" s="70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</row>
    <row r="636" spans="1:21" ht="14.25">
      <c r="A636" s="69"/>
      <c r="B636" s="70"/>
      <c r="C636" s="70"/>
      <c r="D636" s="227"/>
      <c r="E636" s="69"/>
      <c r="F636" s="69"/>
      <c r="G636" s="69"/>
      <c r="H636" s="70"/>
      <c r="I636" s="70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</row>
    <row r="637" spans="1:21" ht="14.25">
      <c r="A637" s="69"/>
      <c r="B637" s="70"/>
      <c r="C637" s="70"/>
      <c r="D637" s="227"/>
      <c r="E637" s="69"/>
      <c r="F637" s="69"/>
      <c r="G637" s="69"/>
      <c r="H637" s="70"/>
      <c r="I637" s="70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</row>
    <row r="638" spans="1:21" ht="14.25">
      <c r="A638" s="69"/>
      <c r="B638" s="70"/>
      <c r="C638" s="70"/>
      <c r="D638" s="227"/>
      <c r="E638" s="69"/>
      <c r="F638" s="69"/>
      <c r="G638" s="69"/>
      <c r="H638" s="70"/>
      <c r="I638" s="70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</row>
    <row r="639" spans="1:21" ht="14.25">
      <c r="A639" s="69"/>
      <c r="B639" s="70"/>
      <c r="C639" s="70"/>
      <c r="D639" s="227"/>
      <c r="E639" s="69"/>
      <c r="F639" s="69"/>
      <c r="G639" s="69"/>
      <c r="H639" s="70"/>
      <c r="I639" s="70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</row>
    <row r="640" spans="1:21" ht="14.25">
      <c r="A640" s="69"/>
      <c r="B640" s="70"/>
      <c r="C640" s="70"/>
      <c r="D640" s="227"/>
      <c r="E640" s="69"/>
      <c r="F640" s="69"/>
      <c r="G640" s="69"/>
      <c r="H640" s="70"/>
      <c r="I640" s="70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</row>
    <row r="641" spans="1:21" ht="14.25">
      <c r="A641" s="69"/>
      <c r="B641" s="70"/>
      <c r="C641" s="70"/>
      <c r="D641" s="227"/>
      <c r="E641" s="69"/>
      <c r="F641" s="69"/>
      <c r="G641" s="69"/>
      <c r="H641" s="70"/>
      <c r="I641" s="70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</row>
    <row r="642" spans="1:21" ht="14.25">
      <c r="A642" s="69"/>
      <c r="B642" s="70"/>
      <c r="C642" s="70"/>
      <c r="D642" s="227"/>
      <c r="E642" s="69"/>
      <c r="F642" s="69"/>
      <c r="G642" s="69"/>
      <c r="H642" s="70"/>
      <c r="I642" s="70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</row>
    <row r="643" spans="1:21" ht="14.25">
      <c r="A643" s="69"/>
      <c r="B643" s="70"/>
      <c r="C643" s="70"/>
      <c r="D643" s="227"/>
      <c r="E643" s="69"/>
      <c r="F643" s="69"/>
      <c r="G643" s="69"/>
      <c r="H643" s="70"/>
      <c r="I643" s="70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</row>
    <row r="644" spans="1:21" ht="14.25">
      <c r="A644" s="69"/>
      <c r="B644" s="70"/>
      <c r="C644" s="70"/>
      <c r="D644" s="227"/>
      <c r="E644" s="69"/>
      <c r="F644" s="69"/>
      <c r="G644" s="69"/>
      <c r="H644" s="70"/>
      <c r="I644" s="70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</row>
    <row r="645" spans="1:21" ht="14.25">
      <c r="A645" s="69"/>
      <c r="B645" s="70"/>
      <c r="C645" s="70"/>
      <c r="D645" s="227"/>
      <c r="E645" s="69"/>
      <c r="F645" s="69"/>
      <c r="G645" s="69"/>
      <c r="H645" s="70"/>
      <c r="I645" s="70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</row>
    <row r="646" spans="1:21" ht="14.25">
      <c r="A646" s="69"/>
      <c r="B646" s="70"/>
      <c r="C646" s="70"/>
      <c r="D646" s="227"/>
      <c r="E646" s="69"/>
      <c r="F646" s="69"/>
      <c r="G646" s="69"/>
      <c r="H646" s="70"/>
      <c r="I646" s="70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</row>
    <row r="647" spans="1:21" ht="14.25">
      <c r="A647" s="69"/>
      <c r="B647" s="70"/>
      <c r="C647" s="70"/>
      <c r="D647" s="227"/>
      <c r="E647" s="69"/>
      <c r="F647" s="69"/>
      <c r="G647" s="69"/>
      <c r="H647" s="70"/>
      <c r="I647" s="70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</row>
    <row r="648" spans="1:21" ht="14.25">
      <c r="A648" s="69"/>
      <c r="B648" s="70"/>
      <c r="C648" s="70"/>
      <c r="D648" s="227"/>
      <c r="E648" s="69"/>
      <c r="F648" s="69"/>
      <c r="G648" s="69"/>
      <c r="H648" s="70"/>
      <c r="I648" s="70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</row>
    <row r="649" spans="1:21" ht="14.25">
      <c r="A649" s="69"/>
      <c r="B649" s="70"/>
      <c r="C649" s="70"/>
      <c r="D649" s="227"/>
      <c r="E649" s="69"/>
      <c r="F649" s="69"/>
      <c r="G649" s="69"/>
      <c r="H649" s="70"/>
      <c r="I649" s="70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</row>
    <row r="650" spans="1:21" ht="14.25">
      <c r="A650" s="69"/>
      <c r="B650" s="70"/>
      <c r="C650" s="70"/>
      <c r="D650" s="227"/>
      <c r="E650" s="69"/>
      <c r="F650" s="69"/>
      <c r="G650" s="69"/>
      <c r="H650" s="70"/>
      <c r="I650" s="70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</row>
    <row r="651" spans="1:21" ht="14.25">
      <c r="A651" s="69"/>
      <c r="B651" s="70"/>
      <c r="C651" s="70"/>
      <c r="D651" s="227"/>
      <c r="E651" s="69"/>
      <c r="F651" s="69"/>
      <c r="G651" s="69"/>
      <c r="H651" s="70"/>
      <c r="I651" s="70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</row>
    <row r="652" spans="1:21" ht="14.25">
      <c r="A652" s="69"/>
      <c r="B652" s="70"/>
      <c r="C652" s="70"/>
      <c r="D652" s="227"/>
      <c r="E652" s="69"/>
      <c r="F652" s="69"/>
      <c r="G652" s="69"/>
      <c r="H652" s="70"/>
      <c r="I652" s="70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</row>
    <row r="653" spans="1:21" ht="14.25">
      <c r="A653" s="69"/>
      <c r="B653" s="70"/>
      <c r="C653" s="70"/>
      <c r="D653" s="227"/>
      <c r="E653" s="69"/>
      <c r="F653" s="69"/>
      <c r="G653" s="69"/>
      <c r="H653" s="70"/>
      <c r="I653" s="70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</row>
    <row r="654" spans="1:21" ht="14.25">
      <c r="A654" s="69"/>
      <c r="B654" s="70"/>
      <c r="C654" s="70"/>
      <c r="D654" s="227"/>
      <c r="E654" s="69"/>
      <c r="F654" s="69"/>
      <c r="G654" s="69"/>
      <c r="H654" s="70"/>
      <c r="I654" s="70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</row>
    <row r="655" spans="1:21" ht="14.25">
      <c r="A655" s="69"/>
      <c r="B655" s="70"/>
      <c r="C655" s="70"/>
      <c r="D655" s="227"/>
      <c r="E655" s="69"/>
      <c r="F655" s="69"/>
      <c r="G655" s="69"/>
      <c r="H655" s="70"/>
      <c r="I655" s="70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</row>
    <row r="656" spans="1:21" ht="14.25">
      <c r="A656" s="69"/>
      <c r="B656" s="70"/>
      <c r="C656" s="70"/>
      <c r="D656" s="227"/>
      <c r="E656" s="69"/>
      <c r="F656" s="69"/>
      <c r="G656" s="69"/>
      <c r="H656" s="70"/>
      <c r="I656" s="70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</row>
    <row r="657" spans="1:21" ht="14.25">
      <c r="A657" s="69"/>
      <c r="B657" s="70"/>
      <c r="C657" s="70"/>
      <c r="D657" s="227"/>
      <c r="E657" s="69"/>
      <c r="F657" s="69"/>
      <c r="G657" s="69"/>
      <c r="H657" s="70"/>
      <c r="I657" s="70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</row>
    <row r="658" spans="1:21" ht="14.25">
      <c r="A658" s="69"/>
      <c r="B658" s="70"/>
      <c r="C658" s="70"/>
      <c r="D658" s="227"/>
      <c r="E658" s="69"/>
      <c r="F658" s="69"/>
      <c r="G658" s="69"/>
      <c r="H658" s="70"/>
      <c r="I658" s="70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</row>
    <row r="659" spans="1:21" ht="14.25">
      <c r="A659" s="69"/>
      <c r="B659" s="70"/>
      <c r="C659" s="70"/>
      <c r="D659" s="227"/>
      <c r="E659" s="69"/>
      <c r="F659" s="69"/>
      <c r="G659" s="69"/>
      <c r="H659" s="70"/>
      <c r="I659" s="70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</row>
    <row r="660" spans="1:21" ht="14.25">
      <c r="A660" s="69"/>
      <c r="B660" s="70"/>
      <c r="C660" s="70"/>
      <c r="D660" s="227"/>
      <c r="E660" s="69"/>
      <c r="F660" s="69"/>
      <c r="G660" s="69"/>
      <c r="H660" s="70"/>
      <c r="I660" s="70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</row>
    <row r="661" spans="1:21" ht="14.25">
      <c r="A661" s="69"/>
      <c r="B661" s="70"/>
      <c r="C661" s="70"/>
      <c r="D661" s="227"/>
      <c r="E661" s="69"/>
      <c r="F661" s="69"/>
      <c r="G661" s="69"/>
      <c r="H661" s="70"/>
      <c r="I661" s="70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</row>
    <row r="662" spans="1:21" ht="14.25">
      <c r="A662" s="69"/>
      <c r="B662" s="70"/>
      <c r="C662" s="70"/>
      <c r="D662" s="227"/>
      <c r="E662" s="69"/>
      <c r="F662" s="69"/>
      <c r="G662" s="69"/>
      <c r="H662" s="70"/>
      <c r="I662" s="70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</row>
    <row r="663" spans="1:21" ht="14.25">
      <c r="A663" s="69"/>
      <c r="B663" s="70"/>
      <c r="C663" s="70"/>
      <c r="D663" s="227"/>
      <c r="E663" s="69"/>
      <c r="F663" s="69"/>
      <c r="G663" s="69"/>
      <c r="H663" s="70"/>
      <c r="I663" s="70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</row>
    <row r="664" spans="1:21" ht="14.25">
      <c r="A664" s="69"/>
      <c r="B664" s="70"/>
      <c r="C664" s="70"/>
      <c r="D664" s="227"/>
      <c r="E664" s="69"/>
      <c r="F664" s="69"/>
      <c r="G664" s="69"/>
      <c r="H664" s="70"/>
      <c r="I664" s="70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</row>
    <row r="665" spans="1:21" ht="14.25">
      <c r="A665" s="69"/>
      <c r="B665" s="70"/>
      <c r="C665" s="70"/>
      <c r="D665" s="227"/>
      <c r="E665" s="69"/>
      <c r="F665" s="69"/>
      <c r="G665" s="69"/>
      <c r="H665" s="70"/>
      <c r="I665" s="70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</row>
    <row r="666" spans="1:21" ht="14.25">
      <c r="A666" s="69"/>
      <c r="B666" s="70"/>
      <c r="C666" s="70"/>
      <c r="D666" s="227"/>
      <c r="E666" s="69"/>
      <c r="F666" s="69"/>
      <c r="G666" s="69"/>
      <c r="H666" s="70"/>
      <c r="I666" s="70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</row>
    <row r="667" spans="1:21" ht="14.25">
      <c r="A667" s="69"/>
      <c r="B667" s="70"/>
      <c r="C667" s="70"/>
      <c r="D667" s="227"/>
      <c r="E667" s="69"/>
      <c r="F667" s="69"/>
      <c r="G667" s="69"/>
      <c r="H667" s="70"/>
      <c r="I667" s="70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</row>
    <row r="668" spans="1:21" ht="14.25">
      <c r="A668" s="69"/>
      <c r="B668" s="70"/>
      <c r="C668" s="70"/>
      <c r="D668" s="227"/>
      <c r="E668" s="69"/>
      <c r="F668" s="69"/>
      <c r="G668" s="69"/>
      <c r="H668" s="70"/>
      <c r="I668" s="70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</row>
    <row r="669" spans="1:21" ht="14.25">
      <c r="A669" s="69"/>
      <c r="B669" s="70"/>
      <c r="C669" s="70"/>
      <c r="D669" s="227"/>
      <c r="E669" s="69"/>
      <c r="F669" s="69"/>
      <c r="G669" s="69"/>
      <c r="H669" s="70"/>
      <c r="I669" s="70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</row>
    <row r="670" spans="1:21" ht="14.25">
      <c r="A670" s="69"/>
      <c r="B670" s="70"/>
      <c r="C670" s="70"/>
      <c r="D670" s="227"/>
      <c r="E670" s="69"/>
      <c r="F670" s="69"/>
      <c r="G670" s="69"/>
      <c r="H670" s="70"/>
      <c r="I670" s="70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</row>
    <row r="671" spans="1:21" ht="14.25">
      <c r="A671" s="69"/>
      <c r="B671" s="70"/>
      <c r="C671" s="70"/>
      <c r="D671" s="227"/>
      <c r="E671" s="69"/>
      <c r="F671" s="69"/>
      <c r="G671" s="69"/>
      <c r="H671" s="70"/>
      <c r="I671" s="70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</row>
    <row r="672" spans="1:21" ht="14.25">
      <c r="A672" s="69"/>
      <c r="B672" s="70"/>
      <c r="C672" s="70"/>
      <c r="D672" s="227"/>
      <c r="E672" s="69"/>
      <c r="F672" s="69"/>
      <c r="G672" s="69"/>
      <c r="H672" s="70"/>
      <c r="I672" s="70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</row>
    <row r="673" spans="1:21" ht="14.25">
      <c r="A673" s="69"/>
      <c r="B673" s="70"/>
      <c r="C673" s="70"/>
      <c r="D673" s="227"/>
      <c r="E673" s="69"/>
      <c r="F673" s="69"/>
      <c r="G673" s="69"/>
      <c r="H673" s="70"/>
      <c r="I673" s="70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</row>
    <row r="674" spans="1:21" ht="14.25">
      <c r="A674" s="69"/>
      <c r="B674" s="70"/>
      <c r="C674" s="70"/>
      <c r="D674" s="227"/>
      <c r="E674" s="69"/>
      <c r="F674" s="69"/>
      <c r="G674" s="69"/>
      <c r="H674" s="70"/>
      <c r="I674" s="70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</row>
    <row r="675" spans="1:21" ht="14.25">
      <c r="A675" s="69"/>
      <c r="B675" s="70"/>
      <c r="C675" s="70"/>
      <c r="D675" s="227"/>
      <c r="E675" s="69"/>
      <c r="F675" s="69"/>
      <c r="G675" s="69"/>
      <c r="H675" s="70"/>
      <c r="I675" s="70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</row>
    <row r="676" spans="1:21" ht="14.25">
      <c r="A676" s="69"/>
      <c r="B676" s="70"/>
      <c r="C676" s="70"/>
      <c r="D676" s="227"/>
      <c r="E676" s="69"/>
      <c r="F676" s="69"/>
      <c r="G676" s="69"/>
      <c r="H676" s="70"/>
      <c r="I676" s="70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</row>
    <row r="677" spans="1:21" ht="14.25">
      <c r="A677" s="69"/>
      <c r="B677" s="70"/>
      <c r="C677" s="70"/>
      <c r="D677" s="227"/>
      <c r="E677" s="69"/>
      <c r="F677" s="69"/>
      <c r="G677" s="69"/>
      <c r="H677" s="70"/>
      <c r="I677" s="70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</row>
    <row r="678" spans="1:21" ht="14.25">
      <c r="A678" s="69"/>
      <c r="B678" s="70"/>
      <c r="C678" s="70"/>
      <c r="D678" s="227"/>
      <c r="E678" s="69"/>
      <c r="F678" s="69"/>
      <c r="G678" s="69"/>
      <c r="H678" s="70"/>
      <c r="I678" s="70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</row>
    <row r="679" spans="1:21" ht="14.25">
      <c r="A679" s="69"/>
      <c r="B679" s="70"/>
      <c r="C679" s="70"/>
      <c r="D679" s="227"/>
      <c r="E679" s="69"/>
      <c r="F679" s="69"/>
      <c r="G679" s="69"/>
      <c r="H679" s="70"/>
      <c r="I679" s="70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</row>
    <row r="680" spans="1:21" ht="14.25">
      <c r="A680" s="69"/>
      <c r="B680" s="70"/>
      <c r="C680" s="70"/>
      <c r="D680" s="227"/>
      <c r="E680" s="69"/>
      <c r="F680" s="69"/>
      <c r="G680" s="69"/>
      <c r="H680" s="70"/>
      <c r="I680" s="70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</row>
    <row r="681" spans="1:21" ht="14.25">
      <c r="A681" s="69"/>
      <c r="B681" s="70"/>
      <c r="C681" s="70"/>
      <c r="D681" s="227"/>
      <c r="E681" s="69"/>
      <c r="F681" s="69"/>
      <c r="G681" s="69"/>
      <c r="H681" s="70"/>
      <c r="I681" s="70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</row>
    <row r="682" spans="1:21" ht="14.25">
      <c r="A682" s="69"/>
      <c r="B682" s="70"/>
      <c r="C682" s="70"/>
      <c r="D682" s="227"/>
      <c r="E682" s="69"/>
      <c r="F682" s="69"/>
      <c r="G682" s="69"/>
      <c r="H682" s="70"/>
      <c r="I682" s="70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</row>
    <row r="683" spans="1:21" ht="14.25">
      <c r="A683" s="69"/>
      <c r="B683" s="70"/>
      <c r="C683" s="70"/>
      <c r="D683" s="227"/>
      <c r="E683" s="69"/>
      <c r="F683" s="69"/>
      <c r="G683" s="69"/>
      <c r="H683" s="70"/>
      <c r="I683" s="70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</row>
    <row r="684" spans="1:21" ht="14.25">
      <c r="A684" s="69"/>
      <c r="B684" s="70"/>
      <c r="C684" s="70"/>
      <c r="D684" s="227"/>
      <c r="E684" s="69"/>
      <c r="F684" s="69"/>
      <c r="G684" s="69"/>
      <c r="H684" s="70"/>
      <c r="I684" s="70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</row>
    <row r="685" spans="1:21" ht="14.25">
      <c r="A685" s="69"/>
      <c r="B685" s="70"/>
      <c r="C685" s="70"/>
      <c r="D685" s="227"/>
      <c r="E685" s="69"/>
      <c r="F685" s="69"/>
      <c r="G685" s="69"/>
      <c r="H685" s="70"/>
      <c r="I685" s="70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</row>
    <row r="686" spans="1:21" ht="14.25">
      <c r="A686" s="69"/>
      <c r="B686" s="70"/>
      <c r="C686" s="70"/>
      <c r="D686" s="227"/>
      <c r="E686" s="69"/>
      <c r="F686" s="69"/>
      <c r="G686" s="69"/>
      <c r="H686" s="70"/>
      <c r="I686" s="70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</row>
    <row r="687" spans="1:21" ht="14.25">
      <c r="A687" s="69"/>
      <c r="B687" s="70"/>
      <c r="C687" s="70"/>
      <c r="D687" s="227"/>
      <c r="E687" s="69"/>
      <c r="F687" s="69"/>
      <c r="G687" s="69"/>
      <c r="H687" s="70"/>
      <c r="I687" s="70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</row>
    <row r="688" spans="1:21" ht="14.25">
      <c r="A688" s="69"/>
      <c r="B688" s="70"/>
      <c r="C688" s="70"/>
      <c r="D688" s="227"/>
      <c r="E688" s="69"/>
      <c r="F688" s="69"/>
      <c r="G688" s="69"/>
      <c r="H688" s="70"/>
      <c r="I688" s="70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</row>
    <row r="689" spans="1:21" ht="14.25">
      <c r="A689" s="69"/>
      <c r="B689" s="70"/>
      <c r="C689" s="70"/>
      <c r="D689" s="227"/>
      <c r="E689" s="69"/>
      <c r="F689" s="69"/>
      <c r="G689" s="69"/>
      <c r="H689" s="70"/>
      <c r="I689" s="70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</row>
    <row r="690" spans="1:21" ht="14.25">
      <c r="A690" s="69"/>
      <c r="B690" s="70"/>
      <c r="C690" s="70"/>
      <c r="D690" s="227"/>
      <c r="E690" s="69"/>
      <c r="F690" s="69"/>
      <c r="G690" s="69"/>
      <c r="H690" s="70"/>
      <c r="I690" s="70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</row>
    <row r="691" spans="1:21" ht="14.25">
      <c r="A691" s="69"/>
      <c r="B691" s="70"/>
      <c r="C691" s="70"/>
      <c r="D691" s="227"/>
      <c r="E691" s="69"/>
      <c r="F691" s="69"/>
      <c r="G691" s="69"/>
      <c r="H691" s="70"/>
      <c r="I691" s="70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</row>
    <row r="692" spans="1:21" ht="14.25">
      <c r="A692" s="69"/>
      <c r="B692" s="70"/>
      <c r="C692" s="70"/>
      <c r="D692" s="227"/>
      <c r="E692" s="69"/>
      <c r="F692" s="69"/>
      <c r="G692" s="69"/>
      <c r="H692" s="70"/>
      <c r="I692" s="70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</row>
    <row r="693" spans="1:21" ht="14.25">
      <c r="A693" s="69"/>
      <c r="B693" s="70"/>
      <c r="C693" s="70"/>
      <c r="D693" s="227"/>
      <c r="E693" s="69"/>
      <c r="F693" s="69"/>
      <c r="G693" s="69"/>
      <c r="H693" s="70"/>
      <c r="I693" s="70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</row>
    <row r="694" spans="1:21" ht="14.25">
      <c r="A694" s="69"/>
      <c r="B694" s="70"/>
      <c r="C694" s="70"/>
      <c r="D694" s="227"/>
      <c r="E694" s="69"/>
      <c r="F694" s="69"/>
      <c r="G694" s="69"/>
      <c r="H694" s="70"/>
      <c r="I694" s="70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</row>
    <row r="695" spans="1:21" ht="14.25">
      <c r="A695" s="69"/>
      <c r="B695" s="70"/>
      <c r="C695" s="70"/>
      <c r="D695" s="227"/>
      <c r="E695" s="69"/>
      <c r="F695" s="69"/>
      <c r="G695" s="69"/>
      <c r="H695" s="70"/>
      <c r="I695" s="70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</row>
    <row r="696" spans="1:21" ht="14.25">
      <c r="A696" s="69"/>
      <c r="B696" s="70"/>
      <c r="C696" s="70"/>
      <c r="D696" s="227"/>
      <c r="E696" s="69"/>
      <c r="F696" s="69"/>
      <c r="G696" s="69"/>
      <c r="H696" s="70"/>
      <c r="I696" s="70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</row>
    <row r="697" spans="1:21" ht="14.25">
      <c r="A697" s="69"/>
      <c r="B697" s="70"/>
      <c r="C697" s="70"/>
      <c r="D697" s="227"/>
      <c r="E697" s="69"/>
      <c r="F697" s="69"/>
      <c r="G697" s="69"/>
      <c r="H697" s="70"/>
      <c r="I697" s="70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</row>
    <row r="698" spans="1:21" ht="14.25">
      <c r="A698" s="69"/>
      <c r="B698" s="70"/>
      <c r="C698" s="70"/>
      <c r="D698" s="227"/>
      <c r="E698" s="69"/>
      <c r="F698" s="69"/>
      <c r="G698" s="69"/>
      <c r="H698" s="70"/>
      <c r="I698" s="70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</row>
    <row r="699" spans="1:21" ht="14.25">
      <c r="A699" s="69"/>
      <c r="B699" s="70"/>
      <c r="C699" s="70"/>
      <c r="D699" s="227"/>
      <c r="E699" s="69"/>
      <c r="F699" s="69"/>
      <c r="G699" s="69"/>
      <c r="H699" s="70"/>
      <c r="I699" s="70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</row>
    <row r="700" spans="1:21" ht="14.25">
      <c r="A700" s="69"/>
      <c r="B700" s="70"/>
      <c r="C700" s="70"/>
      <c r="D700" s="227"/>
      <c r="E700" s="69"/>
      <c r="F700" s="69"/>
      <c r="G700" s="69"/>
      <c r="H700" s="70"/>
      <c r="I700" s="70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</row>
    <row r="701" spans="1:21" ht="14.25">
      <c r="A701" s="69"/>
      <c r="B701" s="70"/>
      <c r="C701" s="70"/>
      <c r="D701" s="227"/>
      <c r="E701" s="69"/>
      <c r="F701" s="69"/>
      <c r="G701" s="69"/>
      <c r="H701" s="70"/>
      <c r="I701" s="70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</row>
    <row r="702" spans="1:21" ht="14.25">
      <c r="A702" s="69"/>
      <c r="B702" s="70"/>
      <c r="C702" s="70"/>
      <c r="D702" s="227"/>
      <c r="E702" s="69"/>
      <c r="F702" s="69"/>
      <c r="G702" s="69"/>
      <c r="H702" s="70"/>
      <c r="I702" s="70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</row>
    <row r="703" spans="1:21" ht="14.25">
      <c r="A703" s="69"/>
      <c r="B703" s="70"/>
      <c r="C703" s="70"/>
      <c r="D703" s="227"/>
      <c r="E703" s="69"/>
      <c r="F703" s="69"/>
      <c r="G703" s="69"/>
      <c r="H703" s="70"/>
      <c r="I703" s="70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</row>
    <row r="704" spans="1:21" ht="14.25">
      <c r="A704" s="69"/>
      <c r="B704" s="70"/>
      <c r="C704" s="70"/>
      <c r="D704" s="227"/>
      <c r="E704" s="69"/>
      <c r="F704" s="69"/>
      <c r="G704" s="69"/>
      <c r="H704" s="70"/>
      <c r="I704" s="70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</row>
    <row r="705" spans="1:21" ht="14.25">
      <c r="A705" s="69"/>
      <c r="B705" s="70"/>
      <c r="C705" s="70"/>
      <c r="D705" s="227"/>
      <c r="E705" s="69"/>
      <c r="F705" s="69"/>
      <c r="G705" s="69"/>
      <c r="H705" s="70"/>
      <c r="I705" s="70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</row>
    <row r="706" spans="1:21" ht="14.25">
      <c r="A706" s="69"/>
      <c r="B706" s="70"/>
      <c r="C706" s="70"/>
      <c r="D706" s="227"/>
      <c r="E706" s="69"/>
      <c r="F706" s="69"/>
      <c r="G706" s="69"/>
      <c r="H706" s="70"/>
      <c r="I706" s="70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</row>
    <row r="707" spans="1:21" ht="14.25">
      <c r="A707" s="69"/>
      <c r="B707" s="70"/>
      <c r="C707" s="70"/>
      <c r="D707" s="227"/>
      <c r="E707" s="69"/>
      <c r="F707" s="69"/>
      <c r="G707" s="69"/>
      <c r="H707" s="70"/>
      <c r="I707" s="70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</row>
    <row r="708" spans="1:21" ht="14.25">
      <c r="A708" s="69"/>
      <c r="B708" s="70"/>
      <c r="C708" s="70"/>
      <c r="D708" s="227"/>
      <c r="E708" s="69"/>
      <c r="F708" s="69"/>
      <c r="G708" s="69"/>
      <c r="H708" s="70"/>
      <c r="I708" s="70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</row>
    <row r="709" spans="1:21" ht="14.25">
      <c r="A709" s="69"/>
      <c r="B709" s="70"/>
      <c r="C709" s="70"/>
      <c r="D709" s="227"/>
      <c r="E709" s="69"/>
      <c r="F709" s="69"/>
      <c r="G709" s="69"/>
      <c r="H709" s="70"/>
      <c r="I709" s="70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</row>
    <row r="710" spans="1:21" ht="14.25">
      <c r="A710" s="69"/>
      <c r="B710" s="70"/>
      <c r="C710" s="70"/>
      <c r="D710" s="227"/>
      <c r="E710" s="69"/>
      <c r="F710" s="69"/>
      <c r="G710" s="69"/>
      <c r="H710" s="70"/>
      <c r="I710" s="70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</row>
    <row r="711" spans="1:21" ht="14.25">
      <c r="A711" s="69"/>
      <c r="B711" s="70"/>
      <c r="C711" s="70"/>
      <c r="D711" s="227"/>
      <c r="E711" s="69"/>
      <c r="F711" s="69"/>
      <c r="G711" s="69"/>
      <c r="H711" s="70"/>
      <c r="I711" s="70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</row>
    <row r="712" spans="1:21" ht="14.25">
      <c r="A712" s="69"/>
      <c r="B712" s="70"/>
      <c r="C712" s="70"/>
      <c r="D712" s="227"/>
      <c r="E712" s="69"/>
      <c r="F712" s="69"/>
      <c r="G712" s="69"/>
      <c r="H712" s="70"/>
      <c r="I712" s="70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</row>
    <row r="713" spans="1:21" ht="14.25">
      <c r="A713" s="69"/>
      <c r="B713" s="70"/>
      <c r="C713" s="70"/>
      <c r="D713" s="227"/>
      <c r="E713" s="69"/>
      <c r="F713" s="69"/>
      <c r="G713" s="69"/>
      <c r="H713" s="70"/>
      <c r="I713" s="70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</row>
    <row r="714" spans="1:21" ht="14.25">
      <c r="A714" s="69"/>
      <c r="B714" s="70"/>
      <c r="C714" s="70"/>
      <c r="D714" s="227"/>
      <c r="E714" s="69"/>
      <c r="F714" s="69"/>
      <c r="G714" s="69"/>
      <c r="H714" s="70"/>
      <c r="I714" s="70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</row>
    <row r="715" spans="1:21" ht="14.25">
      <c r="A715" s="69"/>
      <c r="B715" s="70"/>
      <c r="C715" s="70"/>
      <c r="D715" s="227"/>
      <c r="E715" s="69"/>
      <c r="F715" s="69"/>
      <c r="G715" s="69"/>
      <c r="H715" s="70"/>
      <c r="I715" s="70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</row>
    <row r="716" spans="1:21" ht="14.25">
      <c r="A716" s="69"/>
      <c r="B716" s="70"/>
      <c r="C716" s="70"/>
      <c r="D716" s="227"/>
      <c r="E716" s="69"/>
      <c r="F716" s="69"/>
      <c r="G716" s="69"/>
      <c r="H716" s="70"/>
      <c r="I716" s="70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</row>
    <row r="717" spans="1:21" ht="14.25">
      <c r="A717" s="69"/>
      <c r="B717" s="70"/>
      <c r="C717" s="70"/>
      <c r="D717" s="227"/>
      <c r="E717" s="69"/>
      <c r="F717" s="69"/>
      <c r="G717" s="69"/>
      <c r="H717" s="70"/>
      <c r="I717" s="70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</row>
    <row r="718" spans="1:21" ht="14.25">
      <c r="A718" s="69"/>
      <c r="B718" s="70"/>
      <c r="C718" s="70"/>
      <c r="D718" s="227"/>
      <c r="E718" s="69"/>
      <c r="F718" s="69"/>
      <c r="G718" s="69"/>
      <c r="H718" s="70"/>
      <c r="I718" s="70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</row>
    <row r="719" spans="1:21" ht="14.25">
      <c r="A719" s="69"/>
      <c r="B719" s="70"/>
      <c r="C719" s="70"/>
      <c r="D719" s="227"/>
      <c r="E719" s="69"/>
      <c r="F719" s="69"/>
      <c r="G719" s="69"/>
      <c r="H719" s="70"/>
      <c r="I719" s="70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</row>
    <row r="720" spans="1:21" ht="14.25">
      <c r="A720" s="69"/>
      <c r="B720" s="70"/>
      <c r="C720" s="70"/>
      <c r="D720" s="227"/>
      <c r="E720" s="69"/>
      <c r="F720" s="69"/>
      <c r="G720" s="69"/>
      <c r="H720" s="70"/>
      <c r="I720" s="70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</row>
    <row r="721" spans="1:21" ht="14.25">
      <c r="A721" s="69"/>
      <c r="B721" s="70"/>
      <c r="C721" s="70"/>
      <c r="D721" s="227"/>
      <c r="E721" s="69"/>
      <c r="F721" s="69"/>
      <c r="G721" s="69"/>
      <c r="H721" s="70"/>
      <c r="I721" s="70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</row>
    <row r="722" spans="1:21" ht="14.25">
      <c r="A722" s="69"/>
      <c r="B722" s="70"/>
      <c r="C722" s="70"/>
      <c r="D722" s="227"/>
      <c r="E722" s="69"/>
      <c r="F722" s="69"/>
      <c r="G722" s="69"/>
      <c r="H722" s="70"/>
      <c r="I722" s="70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</row>
    <row r="723" spans="1:21" ht="14.25">
      <c r="A723" s="69"/>
      <c r="B723" s="70"/>
      <c r="C723" s="70"/>
      <c r="D723" s="227"/>
      <c r="E723" s="69"/>
      <c r="F723" s="69"/>
      <c r="G723" s="69"/>
      <c r="H723" s="70"/>
      <c r="I723" s="70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</row>
    <row r="724" spans="1:21" ht="14.25">
      <c r="A724" s="69"/>
      <c r="B724" s="70"/>
      <c r="C724" s="70"/>
      <c r="D724" s="227"/>
      <c r="E724" s="69"/>
      <c r="F724" s="69"/>
      <c r="G724" s="69"/>
      <c r="H724" s="70"/>
      <c r="I724" s="70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</row>
    <row r="725" spans="1:21" ht="14.25">
      <c r="A725" s="69"/>
      <c r="B725" s="70"/>
      <c r="C725" s="70"/>
      <c r="D725" s="227"/>
      <c r="E725" s="69"/>
      <c r="F725" s="69"/>
      <c r="G725" s="69"/>
      <c r="H725" s="70"/>
      <c r="I725" s="70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</row>
    <row r="726" spans="1:21" ht="14.25">
      <c r="A726" s="69"/>
      <c r="B726" s="70"/>
      <c r="C726" s="70"/>
      <c r="D726" s="227"/>
      <c r="E726" s="69"/>
      <c r="F726" s="69"/>
      <c r="G726" s="69"/>
      <c r="H726" s="70"/>
      <c r="I726" s="70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</row>
    <row r="727" spans="1:21" ht="14.25">
      <c r="A727" s="69"/>
      <c r="B727" s="70"/>
      <c r="C727" s="70"/>
      <c r="D727" s="227"/>
      <c r="E727" s="69"/>
      <c r="F727" s="69"/>
      <c r="G727" s="69"/>
      <c r="H727" s="70"/>
      <c r="I727" s="70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</row>
    <row r="728" spans="1:21" ht="14.25">
      <c r="A728" s="69"/>
      <c r="B728" s="70"/>
      <c r="C728" s="70"/>
      <c r="D728" s="227"/>
      <c r="E728" s="69"/>
      <c r="F728" s="69"/>
      <c r="G728" s="69"/>
      <c r="H728" s="70"/>
      <c r="I728" s="70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</row>
    <row r="729" spans="1:21" ht="14.25">
      <c r="A729" s="69"/>
      <c r="B729" s="70"/>
      <c r="C729" s="70"/>
      <c r="D729" s="227"/>
      <c r="E729" s="69"/>
      <c r="F729" s="69"/>
      <c r="G729" s="69"/>
      <c r="H729" s="70"/>
      <c r="I729" s="70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</row>
    <row r="730" spans="1:21" ht="14.25">
      <c r="A730" s="69"/>
      <c r="B730" s="70"/>
      <c r="C730" s="70"/>
      <c r="D730" s="227"/>
      <c r="E730" s="69"/>
      <c r="F730" s="69"/>
      <c r="G730" s="69"/>
      <c r="H730" s="70"/>
      <c r="I730" s="70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</row>
    <row r="731" spans="1:21" ht="14.25">
      <c r="A731" s="69"/>
      <c r="B731" s="70"/>
      <c r="C731" s="70"/>
      <c r="D731" s="227"/>
      <c r="E731" s="69"/>
      <c r="F731" s="69"/>
      <c r="G731" s="69"/>
      <c r="H731" s="70"/>
      <c r="I731" s="70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</row>
    <row r="732" spans="1:21" ht="14.25">
      <c r="A732" s="69"/>
      <c r="B732" s="70"/>
      <c r="C732" s="70"/>
      <c r="D732" s="227"/>
      <c r="E732" s="69"/>
      <c r="F732" s="69"/>
      <c r="G732" s="69"/>
      <c r="H732" s="70"/>
      <c r="I732" s="70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</row>
    <row r="733" spans="1:21" ht="14.25">
      <c r="A733" s="69"/>
      <c r="B733" s="70"/>
      <c r="C733" s="70"/>
      <c r="D733" s="227"/>
      <c r="E733" s="69"/>
      <c r="F733" s="69"/>
      <c r="G733" s="69"/>
      <c r="H733" s="70"/>
      <c r="I733" s="70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</row>
    <row r="734" spans="1:21" ht="14.25">
      <c r="A734" s="69"/>
      <c r="B734" s="70"/>
      <c r="C734" s="70"/>
      <c r="D734" s="227"/>
      <c r="E734" s="69"/>
      <c r="F734" s="69"/>
      <c r="G734" s="69"/>
      <c r="H734" s="70"/>
      <c r="I734" s="70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</row>
    <row r="735" spans="1:21" ht="14.25">
      <c r="A735" s="69"/>
      <c r="B735" s="70"/>
      <c r="C735" s="70"/>
      <c r="D735" s="227"/>
      <c r="E735" s="69"/>
      <c r="F735" s="69"/>
      <c r="G735" s="69"/>
      <c r="H735" s="70"/>
      <c r="I735" s="70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</row>
    <row r="736" spans="1:21" ht="14.25">
      <c r="A736" s="69"/>
      <c r="B736" s="70"/>
      <c r="C736" s="70"/>
      <c r="D736" s="227"/>
      <c r="E736" s="69"/>
      <c r="F736" s="69"/>
      <c r="G736" s="69"/>
      <c r="H736" s="70"/>
      <c r="I736" s="70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</row>
    <row r="737" spans="1:21" ht="14.25">
      <c r="A737" s="69"/>
      <c r="B737" s="70"/>
      <c r="C737" s="70"/>
      <c r="D737" s="227"/>
      <c r="E737" s="69"/>
      <c r="F737" s="69"/>
      <c r="G737" s="69"/>
      <c r="H737" s="70"/>
      <c r="I737" s="70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</row>
    <row r="738" spans="1:21" ht="14.25">
      <c r="A738" s="69"/>
      <c r="B738" s="70"/>
      <c r="C738" s="70"/>
      <c r="D738" s="227"/>
      <c r="E738" s="69"/>
      <c r="F738" s="69"/>
      <c r="G738" s="69"/>
      <c r="H738" s="70"/>
      <c r="I738" s="70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</row>
    <row r="739" spans="1:21" ht="14.25">
      <c r="A739" s="69"/>
      <c r="B739" s="70"/>
      <c r="C739" s="70"/>
      <c r="D739" s="227"/>
      <c r="E739" s="69"/>
      <c r="F739" s="69"/>
      <c r="G739" s="69"/>
      <c r="H739" s="70"/>
      <c r="I739" s="70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</row>
    <row r="740" spans="1:21" ht="14.25">
      <c r="A740" s="69"/>
      <c r="B740" s="70"/>
      <c r="C740" s="70"/>
      <c r="D740" s="227"/>
      <c r="E740" s="69"/>
      <c r="F740" s="69"/>
      <c r="G740" s="69"/>
      <c r="H740" s="70"/>
      <c r="I740" s="70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</row>
    <row r="741" spans="1:21" ht="14.25">
      <c r="A741" s="69"/>
      <c r="B741" s="70"/>
      <c r="C741" s="70"/>
      <c r="D741" s="227"/>
      <c r="E741" s="69"/>
      <c r="F741" s="69"/>
      <c r="G741" s="69"/>
      <c r="H741" s="70"/>
      <c r="I741" s="70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</row>
    <row r="742" spans="1:21" ht="14.25">
      <c r="A742" s="69"/>
      <c r="B742" s="70"/>
      <c r="C742" s="70"/>
      <c r="D742" s="227"/>
      <c r="E742" s="69"/>
      <c r="F742" s="69"/>
      <c r="G742" s="69"/>
      <c r="H742" s="70"/>
      <c r="I742" s="70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</row>
    <row r="743" spans="1:21" ht="14.25">
      <c r="A743" s="69"/>
      <c r="B743" s="70"/>
      <c r="C743" s="70"/>
      <c r="D743" s="227"/>
      <c r="E743" s="69"/>
      <c r="F743" s="69"/>
      <c r="G743" s="69"/>
      <c r="H743" s="70"/>
      <c r="I743" s="70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</row>
    <row r="744" spans="1:21" ht="14.25">
      <c r="A744" s="69"/>
      <c r="B744" s="70"/>
      <c r="C744" s="70"/>
      <c r="D744" s="227"/>
      <c r="E744" s="69"/>
      <c r="F744" s="69"/>
      <c r="G744" s="69"/>
      <c r="H744" s="70"/>
      <c r="I744" s="70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</row>
    <row r="745" spans="1:21" ht="14.25">
      <c r="A745" s="69"/>
      <c r="B745" s="70"/>
      <c r="C745" s="70"/>
      <c r="D745" s="227"/>
      <c r="E745" s="69"/>
      <c r="F745" s="69"/>
      <c r="G745" s="69"/>
      <c r="H745" s="70"/>
      <c r="I745" s="70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</row>
    <row r="746" spans="1:21" ht="14.25">
      <c r="A746" s="69"/>
      <c r="B746" s="70"/>
      <c r="C746" s="70"/>
      <c r="D746" s="227"/>
      <c r="E746" s="69"/>
      <c r="F746" s="69"/>
      <c r="G746" s="69"/>
      <c r="H746" s="70"/>
      <c r="I746" s="70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</row>
    <row r="747" spans="1:21" ht="14.25">
      <c r="A747" s="69"/>
      <c r="B747" s="70"/>
      <c r="C747" s="70"/>
      <c r="D747" s="227"/>
      <c r="E747" s="69"/>
      <c r="F747" s="69"/>
      <c r="G747" s="69"/>
      <c r="H747" s="70"/>
      <c r="I747" s="70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</row>
    <row r="748" spans="1:21" ht="14.25">
      <c r="A748" s="69"/>
      <c r="B748" s="70"/>
      <c r="C748" s="70"/>
      <c r="D748" s="227"/>
      <c r="E748" s="69"/>
      <c r="F748" s="69"/>
      <c r="G748" s="69"/>
      <c r="H748" s="70"/>
      <c r="I748" s="70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</row>
    <row r="749" spans="1:21" ht="14.25">
      <c r="A749" s="69"/>
      <c r="B749" s="70"/>
      <c r="C749" s="70"/>
      <c r="D749" s="227"/>
      <c r="E749" s="69"/>
      <c r="F749" s="69"/>
      <c r="G749" s="69"/>
      <c r="H749" s="70"/>
      <c r="I749" s="70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</row>
    <row r="750" spans="1:21" ht="14.25">
      <c r="A750" s="69"/>
      <c r="B750" s="70"/>
      <c r="C750" s="70"/>
      <c r="D750" s="227"/>
      <c r="E750" s="69"/>
      <c r="F750" s="69"/>
      <c r="G750" s="69"/>
      <c r="H750" s="70"/>
      <c r="I750" s="70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</row>
    <row r="751" spans="1:21" ht="14.25">
      <c r="A751" s="69"/>
      <c r="B751" s="70"/>
      <c r="C751" s="70"/>
      <c r="D751" s="227"/>
      <c r="E751" s="69"/>
      <c r="F751" s="69"/>
      <c r="G751" s="69"/>
      <c r="H751" s="70"/>
      <c r="I751" s="70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</row>
    <row r="752" spans="1:21" ht="14.25">
      <c r="A752" s="69"/>
      <c r="B752" s="70"/>
      <c r="C752" s="70"/>
      <c r="D752" s="227"/>
      <c r="E752" s="69"/>
      <c r="F752" s="69"/>
      <c r="G752" s="69"/>
      <c r="H752" s="70"/>
      <c r="I752" s="70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</row>
    <row r="753" spans="1:21" ht="14.25">
      <c r="A753" s="69"/>
      <c r="B753" s="70"/>
      <c r="C753" s="70"/>
      <c r="D753" s="227"/>
      <c r="E753" s="69"/>
      <c r="F753" s="69"/>
      <c r="G753" s="69"/>
      <c r="H753" s="70"/>
      <c r="I753" s="70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</row>
    <row r="754" spans="1:21" ht="14.25">
      <c r="A754" s="69"/>
      <c r="B754" s="70"/>
      <c r="C754" s="70"/>
      <c r="D754" s="227"/>
      <c r="E754" s="69"/>
      <c r="F754" s="69"/>
      <c r="G754" s="69"/>
      <c r="H754" s="70"/>
      <c r="I754" s="70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</row>
    <row r="755" spans="1:21" ht="14.25">
      <c r="A755" s="69"/>
      <c r="B755" s="70"/>
      <c r="C755" s="70"/>
      <c r="D755" s="227"/>
      <c r="E755" s="69"/>
      <c r="F755" s="69"/>
      <c r="G755" s="69"/>
      <c r="H755" s="70"/>
      <c r="I755" s="70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</row>
    <row r="756" spans="1:21" ht="14.25">
      <c r="A756" s="69"/>
      <c r="B756" s="70"/>
      <c r="C756" s="70"/>
      <c r="D756" s="227"/>
      <c r="E756" s="69"/>
      <c r="F756" s="69"/>
      <c r="G756" s="69"/>
      <c r="H756" s="70"/>
      <c r="I756" s="70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</row>
    <row r="757" spans="1:21" ht="14.25">
      <c r="A757" s="69"/>
      <c r="B757" s="70"/>
      <c r="C757" s="70"/>
      <c r="D757" s="227"/>
      <c r="E757" s="69"/>
      <c r="F757" s="69"/>
      <c r="G757" s="69"/>
      <c r="H757" s="70"/>
      <c r="I757" s="70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</row>
    <row r="758" spans="1:21" ht="14.25">
      <c r="A758" s="69"/>
      <c r="B758" s="70"/>
      <c r="C758" s="70"/>
      <c r="D758" s="227"/>
      <c r="E758" s="69"/>
      <c r="F758" s="69"/>
      <c r="G758" s="69"/>
      <c r="H758" s="70"/>
      <c r="I758" s="70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</row>
    <row r="759" spans="1:21" ht="14.25">
      <c r="A759" s="69"/>
      <c r="B759" s="70"/>
      <c r="C759" s="70"/>
      <c r="D759" s="227"/>
      <c r="E759" s="69"/>
      <c r="F759" s="69"/>
      <c r="G759" s="69"/>
      <c r="H759" s="70"/>
      <c r="I759" s="70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</row>
    <row r="760" spans="1:21" ht="14.25">
      <c r="A760" s="69"/>
      <c r="B760" s="70"/>
      <c r="C760" s="70"/>
      <c r="D760" s="227"/>
      <c r="E760" s="69"/>
      <c r="F760" s="69"/>
      <c r="G760" s="69"/>
      <c r="H760" s="70"/>
      <c r="I760" s="70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</row>
    <row r="761" spans="1:21" ht="14.25">
      <c r="A761" s="69"/>
      <c r="B761" s="70"/>
      <c r="C761" s="70"/>
      <c r="D761" s="227"/>
      <c r="E761" s="69"/>
      <c r="F761" s="69"/>
      <c r="G761" s="69"/>
      <c r="H761" s="70"/>
      <c r="I761" s="70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</row>
    <row r="762" spans="1:21" ht="14.25">
      <c r="A762" s="69"/>
      <c r="B762" s="70"/>
      <c r="C762" s="70"/>
      <c r="D762" s="227"/>
      <c r="E762" s="69"/>
      <c r="F762" s="69"/>
      <c r="G762" s="69"/>
      <c r="H762" s="70"/>
      <c r="I762" s="70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</row>
    <row r="763" spans="1:21" ht="14.25">
      <c r="A763" s="69"/>
      <c r="B763" s="70"/>
      <c r="C763" s="70"/>
      <c r="D763" s="227"/>
      <c r="E763" s="69"/>
      <c r="F763" s="69"/>
      <c r="G763" s="69"/>
      <c r="H763" s="70"/>
      <c r="I763" s="70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</row>
    <row r="764" spans="1:21" ht="14.25">
      <c r="A764" s="69"/>
      <c r="B764" s="70"/>
      <c r="C764" s="70"/>
      <c r="D764" s="227"/>
      <c r="E764" s="69"/>
      <c r="F764" s="69"/>
      <c r="G764" s="69"/>
      <c r="H764" s="70"/>
      <c r="I764" s="70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</row>
    <row r="765" spans="1:21" ht="14.25">
      <c r="A765" s="69"/>
      <c r="B765" s="70"/>
      <c r="C765" s="70"/>
      <c r="D765" s="227"/>
      <c r="E765" s="69"/>
      <c r="F765" s="69"/>
      <c r="G765" s="69"/>
      <c r="H765" s="70"/>
      <c r="I765" s="70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</row>
    <row r="766" spans="1:21" ht="14.25">
      <c r="A766" s="69"/>
      <c r="B766" s="70"/>
      <c r="C766" s="70"/>
      <c r="D766" s="227"/>
      <c r="E766" s="69"/>
      <c r="F766" s="69"/>
      <c r="G766" s="69"/>
      <c r="H766" s="70"/>
      <c r="I766" s="70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</row>
    <row r="767" spans="1:21" ht="14.25">
      <c r="A767" s="69"/>
      <c r="B767" s="70"/>
      <c r="C767" s="70"/>
      <c r="D767" s="227"/>
      <c r="E767" s="69"/>
      <c r="F767" s="69"/>
      <c r="G767" s="69"/>
      <c r="H767" s="70"/>
      <c r="I767" s="70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</row>
    <row r="768" spans="1:21" ht="14.25">
      <c r="A768" s="69"/>
      <c r="B768" s="70"/>
      <c r="C768" s="70"/>
      <c r="D768" s="227"/>
      <c r="E768" s="69"/>
      <c r="F768" s="69"/>
      <c r="G768" s="69"/>
      <c r="H768" s="70"/>
      <c r="I768" s="70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</row>
    <row r="769" spans="1:21" ht="14.25">
      <c r="A769" s="69"/>
      <c r="B769" s="70"/>
      <c r="C769" s="70"/>
      <c r="D769" s="227"/>
      <c r="E769" s="69"/>
      <c r="F769" s="69"/>
      <c r="G769" s="69"/>
      <c r="H769" s="70"/>
      <c r="I769" s="70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</row>
    <row r="770" spans="1:21" ht="14.25">
      <c r="A770" s="69"/>
      <c r="B770" s="70"/>
      <c r="C770" s="70"/>
      <c r="D770" s="227"/>
      <c r="E770" s="69"/>
      <c r="F770" s="69"/>
      <c r="G770" s="69"/>
      <c r="H770" s="70"/>
      <c r="I770" s="70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</row>
    <row r="771" spans="1:21" ht="14.25">
      <c r="A771" s="69"/>
      <c r="B771" s="70"/>
      <c r="C771" s="70"/>
      <c r="D771" s="227"/>
      <c r="E771" s="69"/>
      <c r="F771" s="69"/>
      <c r="G771" s="69"/>
      <c r="H771" s="70"/>
      <c r="I771" s="70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</row>
    <row r="772" spans="1:21" ht="14.25">
      <c r="A772" s="69"/>
      <c r="B772" s="70"/>
      <c r="C772" s="70"/>
      <c r="D772" s="227"/>
      <c r="E772" s="69"/>
      <c r="F772" s="69"/>
      <c r="G772" s="69"/>
      <c r="H772" s="70"/>
      <c r="I772" s="70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</row>
    <row r="773" spans="1:21" ht="14.25">
      <c r="A773" s="69"/>
      <c r="B773" s="70"/>
      <c r="C773" s="70"/>
      <c r="D773" s="227"/>
      <c r="E773" s="69"/>
      <c r="F773" s="69"/>
      <c r="G773" s="69"/>
      <c r="H773" s="70"/>
      <c r="I773" s="70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</row>
    <row r="774" spans="1:21" ht="14.25">
      <c r="A774" s="69"/>
      <c r="B774" s="70"/>
      <c r="C774" s="70"/>
      <c r="D774" s="227"/>
      <c r="E774" s="69"/>
      <c r="F774" s="69"/>
      <c r="G774" s="69"/>
      <c r="H774" s="70"/>
      <c r="I774" s="70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</row>
    <row r="775" spans="1:21" ht="14.25">
      <c r="A775" s="69"/>
      <c r="B775" s="70"/>
      <c r="C775" s="70"/>
      <c r="D775" s="227"/>
      <c r="E775" s="69"/>
      <c r="F775" s="69"/>
      <c r="G775" s="69"/>
      <c r="H775" s="70"/>
      <c r="I775" s="70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</row>
    <row r="776" spans="1:21" ht="14.25">
      <c r="A776" s="69"/>
      <c r="B776" s="70"/>
      <c r="C776" s="70"/>
      <c r="D776" s="227"/>
      <c r="E776" s="69"/>
      <c r="F776" s="69"/>
      <c r="G776" s="69"/>
      <c r="H776" s="70"/>
      <c r="I776" s="70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</row>
    <row r="777" spans="1:21" ht="14.25">
      <c r="A777" s="69"/>
      <c r="B777" s="70"/>
      <c r="C777" s="70"/>
      <c r="D777" s="227"/>
      <c r="E777" s="69"/>
      <c r="F777" s="69"/>
      <c r="G777" s="69"/>
      <c r="H777" s="70"/>
      <c r="I777" s="70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</row>
    <row r="778" spans="1:21" ht="14.25">
      <c r="A778" s="69"/>
      <c r="B778" s="70"/>
      <c r="C778" s="70"/>
      <c r="D778" s="227"/>
      <c r="E778" s="69"/>
      <c r="F778" s="69"/>
      <c r="G778" s="69"/>
      <c r="H778" s="70"/>
      <c r="I778" s="70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</row>
    <row r="779" spans="1:21" ht="14.25">
      <c r="A779" s="69"/>
      <c r="B779" s="70"/>
      <c r="C779" s="70"/>
      <c r="D779" s="227"/>
      <c r="E779" s="69"/>
      <c r="F779" s="69"/>
      <c r="G779" s="69"/>
      <c r="H779" s="70"/>
      <c r="I779" s="70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</row>
    <row r="780" spans="1:21" ht="14.25">
      <c r="A780" s="69"/>
      <c r="B780" s="70"/>
      <c r="C780" s="70"/>
      <c r="D780" s="227"/>
      <c r="E780" s="69"/>
      <c r="F780" s="69"/>
      <c r="G780" s="69"/>
      <c r="H780" s="70"/>
      <c r="I780" s="70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</row>
    <row r="781" spans="1:21" ht="14.25">
      <c r="A781" s="69"/>
      <c r="B781" s="70"/>
      <c r="C781" s="70"/>
      <c r="D781" s="227"/>
      <c r="E781" s="69"/>
      <c r="F781" s="69"/>
      <c r="G781" s="69"/>
      <c r="H781" s="70"/>
      <c r="I781" s="70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</row>
    <row r="782" spans="1:21" ht="14.25">
      <c r="A782" s="69"/>
      <c r="B782" s="70"/>
      <c r="C782" s="70"/>
      <c r="D782" s="227"/>
      <c r="E782" s="69"/>
      <c r="F782" s="69"/>
      <c r="G782" s="69"/>
      <c r="H782" s="70"/>
      <c r="I782" s="70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</row>
    <row r="783" spans="1:21" ht="14.25">
      <c r="A783" s="69"/>
      <c r="B783" s="70"/>
      <c r="C783" s="70"/>
      <c r="D783" s="227"/>
      <c r="E783" s="69"/>
      <c r="F783" s="69"/>
      <c r="G783" s="69"/>
      <c r="H783" s="70"/>
      <c r="I783" s="70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</row>
    <row r="784" spans="1:21" ht="14.25">
      <c r="A784" s="69"/>
      <c r="B784" s="70"/>
      <c r="C784" s="70"/>
      <c r="D784" s="227"/>
      <c r="E784" s="69"/>
      <c r="F784" s="69"/>
      <c r="G784" s="69"/>
      <c r="H784" s="70"/>
      <c r="I784" s="70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</row>
    <row r="785" spans="1:21" ht="14.25">
      <c r="A785" s="69"/>
      <c r="B785" s="70"/>
      <c r="C785" s="70"/>
      <c r="D785" s="227"/>
      <c r="E785" s="69"/>
      <c r="F785" s="69"/>
      <c r="G785" s="69"/>
      <c r="H785" s="70"/>
      <c r="I785" s="70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</row>
    <row r="786" spans="1:21" ht="14.25">
      <c r="A786" s="69"/>
      <c r="B786" s="70"/>
      <c r="C786" s="70"/>
      <c r="D786" s="227"/>
      <c r="E786" s="69"/>
      <c r="F786" s="69"/>
      <c r="G786" s="69"/>
      <c r="H786" s="70"/>
      <c r="I786" s="70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</row>
    <row r="787" spans="1:21" ht="14.25">
      <c r="A787" s="69"/>
      <c r="B787" s="70"/>
      <c r="C787" s="70"/>
      <c r="D787" s="227"/>
      <c r="E787" s="69"/>
      <c r="F787" s="69"/>
      <c r="G787" s="69"/>
      <c r="H787" s="70"/>
      <c r="I787" s="70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</row>
    <row r="788" spans="1:21" ht="14.25">
      <c r="A788" s="69"/>
      <c r="B788" s="70"/>
      <c r="C788" s="70"/>
      <c r="D788" s="227"/>
      <c r="E788" s="69"/>
      <c r="F788" s="69"/>
      <c r="G788" s="69"/>
      <c r="H788" s="70"/>
      <c r="I788" s="70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</row>
    <row r="789" spans="1:21" ht="14.25">
      <c r="A789" s="69"/>
      <c r="B789" s="70"/>
      <c r="C789" s="70"/>
      <c r="D789" s="227"/>
      <c r="E789" s="69"/>
      <c r="F789" s="69"/>
      <c r="G789" s="69"/>
      <c r="H789" s="70"/>
      <c r="I789" s="70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</row>
    <row r="790" spans="1:21" ht="14.25">
      <c r="A790" s="69"/>
      <c r="B790" s="70"/>
      <c r="C790" s="70"/>
      <c r="D790" s="227"/>
      <c r="E790" s="69"/>
      <c r="F790" s="69"/>
      <c r="G790" s="69"/>
      <c r="H790" s="70"/>
      <c r="I790" s="70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</row>
    <row r="791" spans="1:21" ht="14.25">
      <c r="A791" s="69"/>
      <c r="B791" s="70"/>
      <c r="C791" s="70"/>
      <c r="D791" s="227"/>
      <c r="E791" s="69"/>
      <c r="F791" s="69"/>
      <c r="G791" s="69"/>
      <c r="H791" s="70"/>
      <c r="I791" s="70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</row>
    <row r="792" spans="1:21" ht="14.25">
      <c r="A792" s="69"/>
      <c r="B792" s="70"/>
      <c r="C792" s="70"/>
      <c r="D792" s="227"/>
      <c r="E792" s="69"/>
      <c r="F792" s="69"/>
      <c r="G792" s="69"/>
      <c r="H792" s="70"/>
      <c r="I792" s="70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</row>
    <row r="793" spans="1:21" ht="14.25">
      <c r="A793" s="69"/>
      <c r="B793" s="70"/>
      <c r="C793" s="70"/>
      <c r="D793" s="227"/>
      <c r="E793" s="69"/>
      <c r="F793" s="69"/>
      <c r="G793" s="69"/>
      <c r="H793" s="70"/>
      <c r="I793" s="70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</row>
    <row r="794" spans="1:21" ht="14.25">
      <c r="A794" s="69"/>
      <c r="B794" s="70"/>
      <c r="C794" s="70"/>
      <c r="D794" s="227"/>
      <c r="E794" s="69"/>
      <c r="F794" s="69"/>
      <c r="G794" s="69"/>
      <c r="H794" s="70"/>
      <c r="I794" s="70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</row>
    <row r="795" spans="1:21" ht="14.25">
      <c r="A795" s="69"/>
      <c r="B795" s="70"/>
      <c r="C795" s="70"/>
      <c r="D795" s="227"/>
      <c r="E795" s="69"/>
      <c r="F795" s="69"/>
      <c r="G795" s="69"/>
      <c r="H795" s="70"/>
      <c r="I795" s="70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</row>
    <row r="796" spans="1:21" ht="14.25">
      <c r="A796" s="69"/>
      <c r="B796" s="70"/>
      <c r="C796" s="70"/>
      <c r="D796" s="227"/>
      <c r="E796" s="69"/>
      <c r="F796" s="69"/>
      <c r="G796" s="69"/>
      <c r="H796" s="70"/>
      <c r="I796" s="70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</row>
    <row r="797" spans="1:21" ht="14.25">
      <c r="A797" s="69"/>
      <c r="B797" s="70"/>
      <c r="C797" s="70"/>
      <c r="D797" s="227"/>
      <c r="E797" s="69"/>
      <c r="F797" s="69"/>
      <c r="G797" s="69"/>
      <c r="H797" s="70"/>
      <c r="I797" s="70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</row>
    <row r="798" spans="1:21" ht="14.25">
      <c r="A798" s="69"/>
      <c r="B798" s="70"/>
      <c r="C798" s="70"/>
      <c r="D798" s="227"/>
      <c r="E798" s="69"/>
      <c r="F798" s="69"/>
      <c r="G798" s="69"/>
      <c r="H798" s="70"/>
      <c r="I798" s="70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</row>
    <row r="799" spans="1:21" ht="14.25">
      <c r="A799" s="69"/>
      <c r="B799" s="70"/>
      <c r="C799" s="70"/>
      <c r="D799" s="227"/>
      <c r="E799" s="69"/>
      <c r="F799" s="69"/>
      <c r="G799" s="69"/>
      <c r="H799" s="70"/>
      <c r="I799" s="70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</row>
    <row r="800" spans="1:21" ht="14.25">
      <c r="A800" s="69"/>
      <c r="B800" s="70"/>
      <c r="C800" s="70"/>
      <c r="D800" s="227"/>
      <c r="E800" s="69"/>
      <c r="F800" s="69"/>
      <c r="G800" s="69"/>
      <c r="H800" s="70"/>
      <c r="I800" s="70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</row>
    <row r="801" spans="1:21" ht="14.25">
      <c r="A801" s="69"/>
      <c r="B801" s="70"/>
      <c r="C801" s="70"/>
      <c r="D801" s="227"/>
      <c r="E801" s="69"/>
      <c r="F801" s="69"/>
      <c r="G801" s="69"/>
      <c r="H801" s="70"/>
      <c r="I801" s="70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</row>
    <row r="802" spans="1:21" ht="14.25">
      <c r="A802" s="69"/>
      <c r="B802" s="70"/>
      <c r="C802" s="70"/>
      <c r="D802" s="227"/>
      <c r="E802" s="69"/>
      <c r="F802" s="69"/>
      <c r="G802" s="69"/>
      <c r="H802" s="70"/>
      <c r="I802" s="70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</row>
    <row r="803" spans="1:21" ht="14.25">
      <c r="A803" s="69"/>
      <c r="B803" s="70"/>
      <c r="C803" s="70"/>
      <c r="D803" s="227"/>
      <c r="E803" s="69"/>
      <c r="F803" s="69"/>
      <c r="G803" s="69"/>
      <c r="H803" s="70"/>
      <c r="I803" s="70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</row>
    <row r="804" spans="1:21" ht="14.25">
      <c r="A804" s="69"/>
      <c r="B804" s="70"/>
      <c r="C804" s="70"/>
      <c r="D804" s="227"/>
      <c r="E804" s="69"/>
      <c r="F804" s="69"/>
      <c r="G804" s="69"/>
      <c r="H804" s="70"/>
      <c r="I804" s="70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</row>
    <row r="805" spans="1:21" ht="14.25">
      <c r="A805" s="69"/>
      <c r="B805" s="70"/>
      <c r="C805" s="70"/>
      <c r="D805" s="227"/>
      <c r="E805" s="69"/>
      <c r="F805" s="69"/>
      <c r="G805" s="69"/>
      <c r="H805" s="70"/>
      <c r="I805" s="70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</row>
    <row r="806" spans="1:21" ht="14.25">
      <c r="A806" s="69"/>
      <c r="B806" s="70"/>
      <c r="C806" s="70"/>
      <c r="D806" s="227"/>
      <c r="E806" s="69"/>
      <c r="F806" s="69"/>
      <c r="G806" s="69"/>
      <c r="H806" s="70"/>
      <c r="I806" s="70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</row>
    <row r="807" spans="1:21" ht="14.25">
      <c r="A807" s="69"/>
      <c r="B807" s="70"/>
      <c r="C807" s="70"/>
      <c r="D807" s="227"/>
      <c r="E807" s="69"/>
      <c r="F807" s="69"/>
      <c r="G807" s="69"/>
      <c r="H807" s="70"/>
      <c r="I807" s="70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</row>
    <row r="808" spans="1:21" ht="14.25">
      <c r="A808" s="69"/>
      <c r="B808" s="70"/>
      <c r="C808" s="70"/>
      <c r="D808" s="227"/>
      <c r="E808" s="69"/>
      <c r="F808" s="69"/>
      <c r="G808" s="69"/>
      <c r="H808" s="70"/>
      <c r="I808" s="70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</row>
    <row r="809" spans="1:21" ht="14.25">
      <c r="A809" s="69"/>
      <c r="B809" s="70"/>
      <c r="C809" s="70"/>
      <c r="D809" s="227"/>
      <c r="E809" s="69"/>
      <c r="F809" s="69"/>
      <c r="G809" s="69"/>
      <c r="H809" s="70"/>
      <c r="I809" s="70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</row>
    <row r="810" spans="1:21" ht="14.25">
      <c r="A810" s="69"/>
      <c r="B810" s="70"/>
      <c r="C810" s="70"/>
      <c r="D810" s="227"/>
      <c r="E810" s="69"/>
      <c r="F810" s="69"/>
      <c r="G810" s="69"/>
      <c r="H810" s="70"/>
      <c r="I810" s="70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</row>
    <row r="811" spans="1:21" ht="14.25">
      <c r="A811" s="69"/>
      <c r="B811" s="70"/>
      <c r="C811" s="70"/>
      <c r="D811" s="227"/>
      <c r="E811" s="69"/>
      <c r="F811" s="69"/>
      <c r="G811" s="69"/>
      <c r="H811" s="70"/>
      <c r="I811" s="70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</row>
    <row r="812" spans="1:21" ht="14.25">
      <c r="A812" s="69"/>
      <c r="B812" s="70"/>
      <c r="C812" s="70"/>
      <c r="D812" s="227"/>
      <c r="E812" s="69"/>
      <c r="F812" s="69"/>
      <c r="G812" s="69"/>
      <c r="H812" s="70"/>
      <c r="I812" s="70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</row>
    <row r="813" spans="1:21" ht="14.25">
      <c r="A813" s="69"/>
      <c r="B813" s="70"/>
      <c r="C813" s="70"/>
      <c r="D813" s="227"/>
      <c r="E813" s="69"/>
      <c r="F813" s="69"/>
      <c r="G813" s="69"/>
      <c r="H813" s="70"/>
      <c r="I813" s="70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</row>
    <row r="814" spans="1:21" ht="14.25">
      <c r="A814" s="69"/>
      <c r="B814" s="70"/>
      <c r="C814" s="70"/>
      <c r="D814" s="227"/>
      <c r="E814" s="69"/>
      <c r="F814" s="69"/>
      <c r="G814" s="69"/>
      <c r="H814" s="70"/>
      <c r="I814" s="70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</row>
    <row r="815" spans="1:21" ht="14.25">
      <c r="A815" s="69"/>
      <c r="B815" s="70"/>
      <c r="C815" s="70"/>
      <c r="D815" s="227"/>
      <c r="E815" s="69"/>
      <c r="F815" s="69"/>
      <c r="G815" s="69"/>
      <c r="H815" s="70"/>
      <c r="I815" s="70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</row>
    <row r="816" spans="1:21" ht="14.25">
      <c r="A816" s="69"/>
      <c r="B816" s="70"/>
      <c r="C816" s="70"/>
      <c r="D816" s="227"/>
      <c r="E816" s="69"/>
      <c r="F816" s="69"/>
      <c r="G816" s="69"/>
      <c r="H816" s="70"/>
      <c r="I816" s="70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</row>
    <row r="817" spans="1:21" ht="14.25">
      <c r="A817" s="69"/>
      <c r="B817" s="70"/>
      <c r="C817" s="70"/>
      <c r="D817" s="227"/>
      <c r="E817" s="69"/>
      <c r="F817" s="69"/>
      <c r="G817" s="69"/>
      <c r="H817" s="70"/>
      <c r="I817" s="70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</row>
    <row r="818" spans="1:21" ht="14.25">
      <c r="A818" s="69"/>
      <c r="B818" s="70"/>
      <c r="C818" s="70"/>
      <c r="D818" s="227"/>
      <c r="E818" s="69"/>
      <c r="F818" s="69"/>
      <c r="G818" s="69"/>
      <c r="H818" s="70"/>
      <c r="I818" s="70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</row>
    <row r="819" spans="1:21" ht="14.25">
      <c r="A819" s="69"/>
      <c r="B819" s="70"/>
      <c r="C819" s="70"/>
      <c r="D819" s="227"/>
      <c r="E819" s="69"/>
      <c r="F819" s="69"/>
      <c r="G819" s="69"/>
      <c r="H819" s="70"/>
      <c r="I819" s="70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</row>
    <row r="820" spans="1:21" ht="14.25">
      <c r="A820" s="69"/>
      <c r="B820" s="70"/>
      <c r="C820" s="70"/>
      <c r="D820" s="227"/>
      <c r="E820" s="69"/>
      <c r="F820" s="69"/>
      <c r="G820" s="69"/>
      <c r="H820" s="70"/>
      <c r="I820" s="70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</row>
    <row r="821" spans="1:21" ht="14.25">
      <c r="A821" s="69"/>
      <c r="B821" s="70"/>
      <c r="C821" s="70"/>
      <c r="D821" s="227"/>
      <c r="E821" s="69"/>
      <c r="F821" s="69"/>
      <c r="G821" s="69"/>
      <c r="H821" s="70"/>
      <c r="I821" s="70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</row>
    <row r="822" spans="1:21" ht="14.25">
      <c r="A822" s="69"/>
      <c r="B822" s="70"/>
      <c r="C822" s="70"/>
      <c r="D822" s="227"/>
      <c r="E822" s="69"/>
      <c r="F822" s="69"/>
      <c r="G822" s="69"/>
      <c r="H822" s="70"/>
      <c r="I822" s="70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</row>
    <row r="823" spans="1:21" ht="14.25">
      <c r="A823" s="69"/>
      <c r="B823" s="70"/>
      <c r="C823" s="70"/>
      <c r="D823" s="227"/>
      <c r="E823" s="69"/>
      <c r="F823" s="69"/>
      <c r="G823" s="69"/>
      <c r="H823" s="70"/>
      <c r="I823" s="70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</row>
    <row r="824" spans="1:21" ht="14.25">
      <c r="A824" s="69"/>
      <c r="B824" s="70"/>
      <c r="C824" s="70"/>
      <c r="D824" s="227"/>
      <c r="E824" s="69"/>
      <c r="F824" s="69"/>
      <c r="G824" s="69"/>
      <c r="H824" s="70"/>
      <c r="I824" s="70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</row>
    <row r="825" spans="1:21" ht="14.25">
      <c r="A825" s="69"/>
      <c r="B825" s="70"/>
      <c r="C825" s="70"/>
      <c r="D825" s="227"/>
      <c r="E825" s="69"/>
      <c r="F825" s="69"/>
      <c r="G825" s="69"/>
      <c r="H825" s="70"/>
      <c r="I825" s="70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</row>
    <row r="826" spans="1:21" ht="14.25">
      <c r="A826" s="69"/>
      <c r="B826" s="70"/>
      <c r="C826" s="70"/>
      <c r="D826" s="227"/>
      <c r="E826" s="69"/>
      <c r="F826" s="69"/>
      <c r="G826" s="69"/>
      <c r="H826" s="70"/>
      <c r="I826" s="70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</row>
    <row r="827" spans="1:21" ht="14.25">
      <c r="A827" s="69"/>
      <c r="B827" s="70"/>
      <c r="C827" s="70"/>
      <c r="D827" s="227"/>
      <c r="E827" s="69"/>
      <c r="F827" s="69"/>
      <c r="G827" s="69"/>
      <c r="H827" s="70"/>
      <c r="I827" s="70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</row>
    <row r="828" spans="1:21" ht="14.25">
      <c r="A828" s="69"/>
      <c r="B828" s="70"/>
      <c r="C828" s="70"/>
      <c r="D828" s="227"/>
      <c r="E828" s="69"/>
      <c r="F828" s="69"/>
      <c r="G828" s="69"/>
      <c r="H828" s="70"/>
      <c r="I828" s="70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</row>
    <row r="829" spans="1:21" ht="14.25">
      <c r="A829" s="69"/>
      <c r="B829" s="70"/>
      <c r="C829" s="70"/>
      <c r="D829" s="227"/>
      <c r="E829" s="69"/>
      <c r="F829" s="69"/>
      <c r="G829" s="69"/>
      <c r="H829" s="70"/>
      <c r="I829" s="70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</row>
    <row r="830" spans="1:21" ht="14.25">
      <c r="A830" s="69"/>
      <c r="B830" s="70"/>
      <c r="C830" s="70"/>
      <c r="D830" s="227"/>
      <c r="E830" s="69"/>
      <c r="F830" s="69"/>
      <c r="G830" s="69"/>
      <c r="H830" s="70"/>
      <c r="I830" s="70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</row>
    <row r="831" spans="1:21" ht="14.25">
      <c r="A831" s="69"/>
      <c r="B831" s="70"/>
      <c r="C831" s="70"/>
      <c r="D831" s="227"/>
      <c r="E831" s="69"/>
      <c r="F831" s="69"/>
      <c r="G831" s="69"/>
      <c r="H831" s="70"/>
      <c r="I831" s="70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</row>
    <row r="832" spans="1:21" ht="14.25">
      <c r="A832" s="69"/>
      <c r="B832" s="70"/>
      <c r="C832" s="70"/>
      <c r="D832" s="227"/>
      <c r="E832" s="69"/>
      <c r="F832" s="69"/>
      <c r="G832" s="69"/>
      <c r="H832" s="70"/>
      <c r="I832" s="70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</row>
    <row r="833" spans="1:21" ht="14.25">
      <c r="A833" s="69"/>
      <c r="B833" s="70"/>
      <c r="C833" s="70"/>
      <c r="D833" s="227"/>
      <c r="E833" s="69"/>
      <c r="F833" s="69"/>
      <c r="G833" s="69"/>
      <c r="H833" s="70"/>
      <c r="I833" s="70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</row>
    <row r="834" spans="1:21" ht="14.25">
      <c r="A834" s="69"/>
      <c r="B834" s="70"/>
      <c r="C834" s="70"/>
      <c r="D834" s="227"/>
      <c r="E834" s="69"/>
      <c r="F834" s="69"/>
      <c r="G834" s="69"/>
      <c r="H834" s="70"/>
      <c r="I834" s="70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</row>
    <row r="835" spans="1:21" ht="14.25">
      <c r="A835" s="69"/>
      <c r="B835" s="70"/>
      <c r="C835" s="70"/>
      <c r="D835" s="227"/>
      <c r="E835" s="69"/>
      <c r="F835" s="69"/>
      <c r="G835" s="69"/>
      <c r="H835" s="70"/>
      <c r="I835" s="70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</row>
    <row r="836" spans="1:21" ht="14.25">
      <c r="A836" s="69"/>
      <c r="B836" s="70"/>
      <c r="C836" s="70"/>
      <c r="D836" s="227"/>
      <c r="E836" s="69"/>
      <c r="F836" s="69"/>
      <c r="G836" s="69"/>
      <c r="H836" s="70"/>
      <c r="I836" s="70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</row>
    <row r="837" spans="1:21" ht="14.25">
      <c r="A837" s="69"/>
      <c r="B837" s="70"/>
      <c r="C837" s="70"/>
      <c r="D837" s="227"/>
      <c r="E837" s="69"/>
      <c r="F837" s="69"/>
      <c r="G837" s="69"/>
      <c r="H837" s="70"/>
      <c r="I837" s="70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</row>
    <row r="838" spans="1:21" ht="14.25">
      <c r="A838" s="69"/>
      <c r="B838" s="70"/>
      <c r="C838" s="70"/>
      <c r="D838" s="227"/>
      <c r="E838" s="69"/>
      <c r="F838" s="69"/>
      <c r="G838" s="69"/>
      <c r="H838" s="70"/>
      <c r="I838" s="70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</row>
    <row r="839" spans="1:21" ht="14.25">
      <c r="A839" s="69"/>
      <c r="B839" s="70"/>
      <c r="C839" s="70"/>
      <c r="D839" s="227"/>
      <c r="E839" s="69"/>
      <c r="F839" s="69"/>
      <c r="G839" s="69"/>
      <c r="H839" s="70"/>
      <c r="I839" s="70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</row>
    <row r="840" spans="1:21" ht="14.25">
      <c r="A840" s="69"/>
      <c r="B840" s="70"/>
      <c r="C840" s="70"/>
      <c r="D840" s="227"/>
      <c r="E840" s="69"/>
      <c r="F840" s="69"/>
      <c r="G840" s="69"/>
      <c r="H840" s="70"/>
      <c r="I840" s="70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</row>
    <row r="841" spans="1:21" ht="14.25">
      <c r="A841" s="69"/>
      <c r="B841" s="70"/>
      <c r="C841" s="70"/>
      <c r="D841" s="227"/>
      <c r="E841" s="69"/>
      <c r="F841" s="69"/>
      <c r="G841" s="69"/>
      <c r="H841" s="70"/>
      <c r="I841" s="70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</row>
    <row r="842" spans="1:21" ht="14.25">
      <c r="A842" s="69"/>
      <c r="B842" s="70"/>
      <c r="C842" s="70"/>
      <c r="D842" s="227"/>
      <c r="E842" s="69"/>
      <c r="F842" s="69"/>
      <c r="G842" s="69"/>
      <c r="H842" s="70"/>
      <c r="I842" s="70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</row>
    <row r="843" spans="1:21" ht="14.25">
      <c r="A843" s="69"/>
      <c r="B843" s="70"/>
      <c r="C843" s="70"/>
      <c r="D843" s="227"/>
      <c r="E843" s="69"/>
      <c r="F843" s="69"/>
      <c r="G843" s="69"/>
      <c r="H843" s="70"/>
      <c r="I843" s="70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</row>
    <row r="844" spans="1:21" ht="14.25">
      <c r="A844" s="69"/>
      <c r="B844" s="70"/>
      <c r="C844" s="70"/>
      <c r="D844" s="227"/>
      <c r="E844" s="69"/>
      <c r="F844" s="69"/>
      <c r="G844" s="69"/>
      <c r="H844" s="70"/>
      <c r="I844" s="70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</row>
    <row r="845" spans="1:21" ht="14.25">
      <c r="A845" s="69"/>
      <c r="B845" s="70"/>
      <c r="C845" s="70"/>
      <c r="D845" s="227"/>
      <c r="E845" s="69"/>
      <c r="F845" s="69"/>
      <c r="G845" s="69"/>
      <c r="H845" s="70"/>
      <c r="I845" s="70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</row>
    <row r="846" spans="1:21" ht="14.25">
      <c r="A846" s="69"/>
      <c r="B846" s="70"/>
      <c r="C846" s="70"/>
      <c r="D846" s="227"/>
      <c r="E846" s="69"/>
      <c r="F846" s="69"/>
      <c r="G846" s="69"/>
      <c r="H846" s="70"/>
      <c r="I846" s="70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</row>
    <row r="847" spans="1:21" ht="14.25">
      <c r="A847" s="69"/>
      <c r="B847" s="70"/>
      <c r="C847" s="70"/>
      <c r="D847" s="227"/>
      <c r="E847" s="69"/>
      <c r="F847" s="69"/>
      <c r="G847" s="69"/>
      <c r="H847" s="70"/>
      <c r="I847" s="70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</row>
    <row r="848" spans="1:21" ht="14.25">
      <c r="A848" s="69"/>
      <c r="B848" s="70"/>
      <c r="C848" s="70"/>
      <c r="D848" s="227"/>
      <c r="E848" s="69"/>
      <c r="F848" s="69"/>
      <c r="G848" s="69"/>
      <c r="H848" s="70"/>
      <c r="I848" s="70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</row>
    <row r="849" spans="1:21" ht="14.25">
      <c r="A849" s="69"/>
      <c r="B849" s="70"/>
      <c r="C849" s="70"/>
      <c r="D849" s="227"/>
      <c r="E849" s="69"/>
      <c r="F849" s="69"/>
      <c r="G849" s="69"/>
      <c r="H849" s="70"/>
      <c r="I849" s="70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</row>
    <row r="850" spans="1:21" ht="14.25">
      <c r="A850" s="69"/>
      <c r="B850" s="70"/>
      <c r="C850" s="70"/>
      <c r="D850" s="227"/>
      <c r="E850" s="69"/>
      <c r="F850" s="69"/>
      <c r="G850" s="69"/>
      <c r="H850" s="70"/>
      <c r="I850" s="70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</row>
    <row r="851" spans="1:21" ht="14.25">
      <c r="A851" s="69"/>
      <c r="B851" s="70"/>
      <c r="C851" s="70"/>
      <c r="D851" s="227"/>
      <c r="E851" s="69"/>
      <c r="F851" s="69"/>
      <c r="G851" s="69"/>
      <c r="H851" s="70"/>
      <c r="I851" s="70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</row>
    <row r="852" spans="1:21" ht="14.25">
      <c r="A852" s="69"/>
      <c r="B852" s="70"/>
      <c r="C852" s="70"/>
      <c r="D852" s="227"/>
      <c r="E852" s="69"/>
      <c r="F852" s="69"/>
      <c r="G852" s="69"/>
      <c r="H852" s="70"/>
      <c r="I852" s="70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</row>
    <row r="853" spans="1:21" ht="14.25">
      <c r="A853" s="69"/>
      <c r="B853" s="70"/>
      <c r="C853" s="70"/>
      <c r="D853" s="227"/>
      <c r="E853" s="69"/>
      <c r="F853" s="69"/>
      <c r="G853" s="69"/>
      <c r="H853" s="70"/>
      <c r="I853" s="70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</row>
    <row r="854" spans="1:21" ht="14.25">
      <c r="A854" s="69"/>
      <c r="B854" s="70"/>
      <c r="C854" s="70"/>
      <c r="D854" s="227"/>
      <c r="E854" s="69"/>
      <c r="F854" s="69"/>
      <c r="G854" s="69"/>
      <c r="H854" s="70"/>
      <c r="I854" s="70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</row>
    <row r="855" spans="1:21" ht="14.25">
      <c r="A855" s="69"/>
      <c r="B855" s="70"/>
      <c r="C855" s="70"/>
      <c r="D855" s="227"/>
      <c r="E855" s="69"/>
      <c r="F855" s="69"/>
      <c r="G855" s="69"/>
      <c r="H855" s="70"/>
      <c r="I855" s="70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</row>
    <row r="856" spans="1:21" ht="14.25">
      <c r="A856" s="69"/>
      <c r="B856" s="70"/>
      <c r="C856" s="70"/>
      <c r="D856" s="227"/>
      <c r="E856" s="69"/>
      <c r="F856" s="69"/>
      <c r="G856" s="69"/>
      <c r="H856" s="70"/>
      <c r="I856" s="70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</row>
    <row r="857" spans="1:21" ht="14.25">
      <c r="A857" s="69"/>
      <c r="B857" s="70"/>
      <c r="C857" s="70"/>
      <c r="D857" s="227"/>
      <c r="E857" s="69"/>
      <c r="F857" s="69"/>
      <c r="G857" s="69"/>
      <c r="H857" s="70"/>
      <c r="I857" s="70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</row>
    <row r="858" spans="1:21" ht="14.25">
      <c r="A858" s="69"/>
      <c r="B858" s="70"/>
      <c r="C858" s="70"/>
      <c r="D858" s="227"/>
      <c r="E858" s="69"/>
      <c r="F858" s="69"/>
      <c r="G858" s="69"/>
      <c r="H858" s="70"/>
      <c r="I858" s="70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</row>
    <row r="859" spans="1:21" ht="14.25">
      <c r="A859" s="69"/>
      <c r="B859" s="70"/>
      <c r="C859" s="70"/>
      <c r="D859" s="227"/>
      <c r="E859" s="69"/>
      <c r="F859" s="69"/>
      <c r="G859" s="69"/>
      <c r="H859" s="70"/>
      <c r="I859" s="70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</row>
    <row r="860" spans="1:21" ht="14.25">
      <c r="A860" s="69"/>
      <c r="B860" s="70"/>
      <c r="C860" s="70"/>
      <c r="D860" s="227"/>
      <c r="E860" s="69"/>
      <c r="F860" s="69"/>
      <c r="G860" s="69"/>
      <c r="H860" s="70"/>
      <c r="I860" s="70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</row>
    <row r="861" spans="1:21" ht="14.25">
      <c r="A861" s="69"/>
      <c r="B861" s="70"/>
      <c r="C861" s="70"/>
      <c r="D861" s="227"/>
      <c r="E861" s="69"/>
      <c r="F861" s="69"/>
      <c r="G861" s="69"/>
      <c r="H861" s="70"/>
      <c r="I861" s="70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</row>
    <row r="862" spans="1:21" ht="14.25">
      <c r="A862" s="69"/>
      <c r="B862" s="70"/>
      <c r="C862" s="70"/>
      <c r="D862" s="227"/>
      <c r="E862" s="69"/>
      <c r="F862" s="69"/>
      <c r="G862" s="69"/>
      <c r="H862" s="70"/>
      <c r="I862" s="70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</row>
    <row r="863" spans="1:21" ht="14.25">
      <c r="A863" s="69"/>
      <c r="B863" s="70"/>
      <c r="C863" s="70"/>
      <c r="D863" s="227"/>
      <c r="E863" s="69"/>
      <c r="F863" s="69"/>
      <c r="G863" s="69"/>
      <c r="H863" s="70"/>
      <c r="I863" s="70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</row>
    <row r="864" spans="1:21" ht="14.25">
      <c r="A864" s="69"/>
      <c r="B864" s="70"/>
      <c r="C864" s="70"/>
      <c r="D864" s="227"/>
      <c r="E864" s="69"/>
      <c r="F864" s="69"/>
      <c r="G864" s="69"/>
      <c r="H864" s="70"/>
      <c r="I864" s="70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</row>
    <row r="865" spans="1:21" ht="14.25">
      <c r="A865" s="69"/>
      <c r="B865" s="70"/>
      <c r="C865" s="70"/>
      <c r="D865" s="227"/>
      <c r="E865" s="69"/>
      <c r="F865" s="69"/>
      <c r="G865" s="69"/>
      <c r="H865" s="70"/>
      <c r="I865" s="70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</row>
    <row r="866" spans="1:21" ht="14.25">
      <c r="A866" s="69"/>
      <c r="B866" s="70"/>
      <c r="C866" s="70"/>
      <c r="D866" s="227"/>
      <c r="E866" s="69"/>
      <c r="F866" s="69"/>
      <c r="G866" s="69"/>
      <c r="H866" s="70"/>
      <c r="I866" s="70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</row>
    <row r="867" spans="1:21" ht="14.25">
      <c r="A867" s="69"/>
      <c r="B867" s="70"/>
      <c r="C867" s="70"/>
      <c r="D867" s="227"/>
      <c r="E867" s="69"/>
      <c r="F867" s="69"/>
      <c r="G867" s="69"/>
      <c r="H867" s="70"/>
      <c r="I867" s="70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</row>
    <row r="868" spans="1:21" ht="14.25">
      <c r="A868" s="69"/>
      <c r="B868" s="70"/>
      <c r="C868" s="70"/>
      <c r="D868" s="227"/>
      <c r="E868" s="69"/>
      <c r="F868" s="69"/>
      <c r="G868" s="69"/>
      <c r="H868" s="70"/>
      <c r="I868" s="70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</row>
    <row r="869" spans="1:21" ht="14.25">
      <c r="A869" s="69"/>
      <c r="B869" s="70"/>
      <c r="C869" s="70"/>
      <c r="D869" s="227"/>
      <c r="E869" s="69"/>
      <c r="F869" s="69"/>
      <c r="G869" s="69"/>
      <c r="H869" s="70"/>
      <c r="I869" s="70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</row>
    <row r="870" spans="1:21" ht="14.25">
      <c r="A870" s="69"/>
      <c r="B870" s="70"/>
      <c r="C870" s="70"/>
      <c r="D870" s="227"/>
      <c r="E870" s="69"/>
      <c r="F870" s="69"/>
      <c r="G870" s="69"/>
      <c r="H870" s="70"/>
      <c r="I870" s="70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</row>
    <row r="871" spans="1:21" ht="14.25">
      <c r="A871" s="69"/>
      <c r="B871" s="70"/>
      <c r="C871" s="70"/>
      <c r="D871" s="227"/>
      <c r="E871" s="69"/>
      <c r="F871" s="69"/>
      <c r="G871" s="69"/>
      <c r="H871" s="70"/>
      <c r="I871" s="70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</row>
    <row r="872" spans="1:21" ht="14.25">
      <c r="A872" s="69"/>
      <c r="B872" s="70"/>
      <c r="C872" s="70"/>
      <c r="D872" s="227"/>
      <c r="E872" s="69"/>
      <c r="F872" s="69"/>
      <c r="G872" s="69"/>
      <c r="H872" s="70"/>
      <c r="I872" s="70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</row>
    <row r="873" spans="1:21" ht="14.25">
      <c r="A873" s="69"/>
      <c r="B873" s="70"/>
      <c r="C873" s="70"/>
      <c r="D873" s="227"/>
      <c r="E873" s="69"/>
      <c r="F873" s="69"/>
      <c r="G873" s="69"/>
      <c r="H873" s="70"/>
      <c r="I873" s="70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</row>
    <row r="874" spans="1:21" ht="14.25">
      <c r="A874" s="69"/>
      <c r="B874" s="70"/>
      <c r="C874" s="70"/>
      <c r="D874" s="227"/>
      <c r="E874" s="69"/>
      <c r="F874" s="69"/>
      <c r="G874" s="69"/>
      <c r="H874" s="70"/>
      <c r="I874" s="70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</row>
    <row r="875" spans="1:21" ht="14.25">
      <c r="A875" s="69"/>
      <c r="B875" s="70"/>
      <c r="C875" s="70"/>
      <c r="D875" s="227"/>
      <c r="E875" s="69"/>
      <c r="F875" s="69"/>
      <c r="G875" s="69"/>
      <c r="H875" s="70"/>
      <c r="I875" s="70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</row>
    <row r="876" spans="1:21" ht="14.25">
      <c r="A876" s="69"/>
      <c r="B876" s="70"/>
      <c r="C876" s="70"/>
      <c r="D876" s="227"/>
      <c r="E876" s="69"/>
      <c r="F876" s="69"/>
      <c r="G876" s="69"/>
      <c r="H876" s="70"/>
      <c r="I876" s="70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</row>
    <row r="877" spans="1:21" ht="14.25">
      <c r="A877" s="69"/>
      <c r="B877" s="70"/>
      <c r="C877" s="70"/>
      <c r="D877" s="227"/>
      <c r="E877" s="69"/>
      <c r="F877" s="69"/>
      <c r="G877" s="69"/>
      <c r="H877" s="70"/>
      <c r="I877" s="70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</row>
    <row r="878" spans="1:21" ht="14.25">
      <c r="A878" s="69"/>
      <c r="B878" s="70"/>
      <c r="C878" s="70"/>
      <c r="D878" s="227"/>
      <c r="E878" s="69"/>
      <c r="F878" s="69"/>
      <c r="G878" s="69"/>
      <c r="H878" s="70"/>
      <c r="I878" s="70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</row>
    <row r="879" spans="1:21" ht="14.25">
      <c r="A879" s="69"/>
      <c r="B879" s="70"/>
      <c r="C879" s="70"/>
      <c r="D879" s="227"/>
      <c r="E879" s="69"/>
      <c r="F879" s="69"/>
      <c r="G879" s="69"/>
      <c r="H879" s="70"/>
      <c r="I879" s="70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</row>
    <row r="880" spans="1:21" ht="14.25">
      <c r="A880" s="69"/>
      <c r="B880" s="70"/>
      <c r="C880" s="70"/>
      <c r="D880" s="227"/>
      <c r="E880" s="69"/>
      <c r="F880" s="69"/>
      <c r="G880" s="69"/>
      <c r="H880" s="70"/>
      <c r="I880" s="70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</row>
    <row r="881" spans="1:21" ht="14.25">
      <c r="A881" s="69"/>
      <c r="B881" s="70"/>
      <c r="C881" s="70"/>
      <c r="D881" s="227"/>
      <c r="E881" s="69"/>
      <c r="F881" s="69"/>
      <c r="G881" s="69"/>
      <c r="H881" s="70"/>
      <c r="I881" s="70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</row>
    <row r="882" spans="1:21" ht="14.25">
      <c r="A882" s="69"/>
      <c r="B882" s="70"/>
      <c r="C882" s="70"/>
      <c r="D882" s="227"/>
      <c r="E882" s="69"/>
      <c r="F882" s="69"/>
      <c r="G882" s="69"/>
      <c r="H882" s="70"/>
      <c r="I882" s="70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</row>
    <row r="883" spans="1:21" ht="14.25">
      <c r="A883" s="69"/>
      <c r="B883" s="70"/>
      <c r="C883" s="70"/>
      <c r="D883" s="227"/>
      <c r="E883" s="69"/>
      <c r="F883" s="69"/>
      <c r="G883" s="69"/>
      <c r="H883" s="70"/>
      <c r="I883" s="70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</row>
    <row r="884" spans="1:21" ht="14.25">
      <c r="A884" s="69"/>
      <c r="B884" s="70"/>
      <c r="C884" s="70"/>
      <c r="D884" s="227"/>
      <c r="E884" s="69"/>
      <c r="F884" s="69"/>
      <c r="G884" s="69"/>
      <c r="H884" s="70"/>
      <c r="I884" s="70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</row>
    <row r="885" spans="1:21" ht="14.25">
      <c r="A885" s="69"/>
      <c r="B885" s="70"/>
      <c r="C885" s="70"/>
      <c r="D885" s="227"/>
      <c r="E885" s="69"/>
      <c r="F885" s="69"/>
      <c r="G885" s="69"/>
      <c r="H885" s="70"/>
      <c r="I885" s="70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</row>
    <row r="886" spans="1:21" ht="14.25">
      <c r="A886" s="69"/>
      <c r="B886" s="70"/>
      <c r="C886" s="70"/>
      <c r="D886" s="227"/>
      <c r="E886" s="69"/>
      <c r="F886" s="69"/>
      <c r="G886" s="69"/>
      <c r="H886" s="70"/>
      <c r="I886" s="70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</row>
    <row r="887" spans="1:21" ht="14.25">
      <c r="A887" s="69"/>
      <c r="B887" s="70"/>
      <c r="C887" s="70"/>
      <c r="D887" s="227"/>
      <c r="E887" s="69"/>
      <c r="F887" s="69"/>
      <c r="G887" s="69"/>
      <c r="H887" s="70"/>
      <c r="I887" s="70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</row>
    <row r="888" spans="1:21" ht="14.25">
      <c r="A888" s="69"/>
      <c r="B888" s="70"/>
      <c r="C888" s="70"/>
      <c r="D888" s="227"/>
      <c r="E888" s="69"/>
      <c r="F888" s="69"/>
      <c r="G888" s="69"/>
      <c r="H888" s="70"/>
      <c r="I888" s="70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</row>
    <row r="889" spans="1:21" ht="14.25">
      <c r="A889" s="69"/>
      <c r="B889" s="70"/>
      <c r="C889" s="70"/>
      <c r="D889" s="227"/>
      <c r="E889" s="69"/>
      <c r="F889" s="69"/>
      <c r="G889" s="69"/>
      <c r="H889" s="70"/>
      <c r="I889" s="70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</row>
    <row r="890" spans="1:21" ht="14.25">
      <c r="A890" s="69"/>
      <c r="B890" s="70"/>
      <c r="C890" s="70"/>
      <c r="D890" s="227"/>
      <c r="E890" s="69"/>
      <c r="F890" s="69"/>
      <c r="G890" s="69"/>
      <c r="H890" s="70"/>
      <c r="I890" s="70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</row>
    <row r="891" spans="1:21" ht="14.25">
      <c r="A891" s="69"/>
      <c r="B891" s="70"/>
      <c r="C891" s="70"/>
      <c r="D891" s="227"/>
      <c r="E891" s="69"/>
      <c r="F891" s="69"/>
      <c r="G891" s="69"/>
      <c r="H891" s="70"/>
      <c r="I891" s="70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</row>
    <row r="892" spans="1:21" ht="14.25">
      <c r="A892" s="69"/>
      <c r="B892" s="70"/>
      <c r="C892" s="70"/>
      <c r="D892" s="227"/>
      <c r="E892" s="69"/>
      <c r="F892" s="69"/>
      <c r="G892" s="69"/>
      <c r="H892" s="70"/>
      <c r="I892" s="70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</row>
    <row r="893" spans="1:21" ht="14.25">
      <c r="A893" s="69"/>
      <c r="B893" s="70"/>
      <c r="C893" s="70"/>
      <c r="D893" s="227"/>
      <c r="E893" s="69"/>
      <c r="F893" s="69"/>
      <c r="G893" s="69"/>
      <c r="H893" s="70"/>
      <c r="I893" s="70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</row>
    <row r="894" spans="1:21" ht="14.25">
      <c r="A894" s="69"/>
      <c r="B894" s="70"/>
      <c r="C894" s="70"/>
      <c r="D894" s="227"/>
      <c r="E894" s="69"/>
      <c r="F894" s="69"/>
      <c r="G894" s="69"/>
      <c r="H894" s="70"/>
      <c r="I894" s="70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</row>
    <row r="895" spans="1:21" ht="14.25">
      <c r="A895" s="69"/>
      <c r="B895" s="70"/>
      <c r="C895" s="70"/>
      <c r="D895" s="227"/>
      <c r="E895" s="69"/>
      <c r="F895" s="69"/>
      <c r="G895" s="69"/>
      <c r="H895" s="70"/>
      <c r="I895" s="70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</row>
    <row r="896" spans="1:21" ht="14.25">
      <c r="A896" s="69"/>
      <c r="B896" s="70"/>
      <c r="C896" s="70"/>
      <c r="D896" s="227"/>
      <c r="E896" s="69"/>
      <c r="F896" s="69"/>
      <c r="G896" s="69"/>
      <c r="H896" s="70"/>
      <c r="I896" s="70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</row>
    <row r="897" spans="1:21" ht="14.25">
      <c r="A897" s="69"/>
      <c r="B897" s="70"/>
      <c r="C897" s="70"/>
      <c r="D897" s="227"/>
      <c r="E897" s="69"/>
      <c r="F897" s="69"/>
      <c r="G897" s="69"/>
      <c r="H897" s="70"/>
      <c r="I897" s="70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</row>
    <row r="898" spans="1:21" ht="14.25">
      <c r="A898" s="69"/>
      <c r="B898" s="70"/>
      <c r="C898" s="70"/>
      <c r="D898" s="227"/>
      <c r="E898" s="69"/>
      <c r="F898" s="69"/>
      <c r="G898" s="69"/>
      <c r="H898" s="70"/>
      <c r="I898" s="70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</row>
    <row r="899" spans="1:21" ht="14.25">
      <c r="A899" s="69"/>
      <c r="B899" s="70"/>
      <c r="C899" s="70"/>
      <c r="D899" s="227"/>
      <c r="E899" s="69"/>
      <c r="F899" s="69"/>
      <c r="G899" s="69"/>
      <c r="H899" s="70"/>
      <c r="I899" s="70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</row>
    <row r="900" spans="1:21" ht="14.25">
      <c r="A900" s="69"/>
      <c r="B900" s="70"/>
      <c r="C900" s="70"/>
      <c r="D900" s="227"/>
      <c r="E900" s="69"/>
      <c r="F900" s="69"/>
      <c r="G900" s="69"/>
      <c r="H900" s="70"/>
      <c r="I900" s="70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</row>
    <row r="901" spans="1:21" ht="14.25">
      <c r="A901" s="69"/>
      <c r="B901" s="70"/>
      <c r="C901" s="70"/>
      <c r="D901" s="227"/>
      <c r="E901" s="69"/>
      <c r="F901" s="69"/>
      <c r="G901" s="69"/>
      <c r="H901" s="70"/>
      <c r="I901" s="70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</row>
    <row r="902" spans="1:21" ht="14.25">
      <c r="A902" s="69"/>
      <c r="B902" s="70"/>
      <c r="C902" s="70"/>
      <c r="D902" s="227"/>
      <c r="E902" s="69"/>
      <c r="F902" s="69"/>
      <c r="G902" s="69"/>
      <c r="H902" s="70"/>
      <c r="I902" s="70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</row>
    <row r="903" spans="1:21" ht="14.25">
      <c r="A903" s="69"/>
      <c r="B903" s="70"/>
      <c r="C903" s="70"/>
      <c r="D903" s="227"/>
      <c r="E903" s="69"/>
      <c r="F903" s="69"/>
      <c r="G903" s="69"/>
      <c r="H903" s="70"/>
      <c r="I903" s="70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</row>
    <row r="904" spans="1:21" ht="14.25">
      <c r="A904" s="69"/>
      <c r="B904" s="70"/>
      <c r="C904" s="70"/>
      <c r="D904" s="227"/>
      <c r="E904" s="69"/>
      <c r="F904" s="69"/>
      <c r="G904" s="69"/>
      <c r="H904" s="70"/>
      <c r="I904" s="70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</row>
    <row r="905" spans="1:21" ht="14.25">
      <c r="A905" s="69"/>
      <c r="B905" s="70"/>
      <c r="C905" s="70"/>
      <c r="D905" s="227"/>
      <c r="E905" s="69"/>
      <c r="F905" s="69"/>
      <c r="G905" s="69"/>
      <c r="H905" s="70"/>
      <c r="I905" s="70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</row>
    <row r="906" spans="1:21" ht="14.25">
      <c r="A906" s="69"/>
      <c r="B906" s="70"/>
      <c r="C906" s="70"/>
      <c r="D906" s="227"/>
      <c r="E906" s="69"/>
      <c r="F906" s="69"/>
      <c r="G906" s="69"/>
      <c r="H906" s="70"/>
      <c r="I906" s="70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</row>
    <row r="907" spans="1:21" ht="14.25">
      <c r="A907" s="69"/>
      <c r="B907" s="70"/>
      <c r="C907" s="70"/>
      <c r="D907" s="227"/>
      <c r="E907" s="69"/>
      <c r="F907" s="69"/>
      <c r="G907" s="69"/>
      <c r="H907" s="70"/>
      <c r="I907" s="70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</row>
    <row r="908" spans="1:21" ht="14.25">
      <c r="A908" s="69"/>
      <c r="B908" s="70"/>
      <c r="C908" s="70"/>
      <c r="D908" s="227"/>
      <c r="E908" s="69"/>
      <c r="F908" s="69"/>
      <c r="G908" s="69"/>
      <c r="H908" s="70"/>
      <c r="I908" s="70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</row>
    <row r="909" spans="1:21" ht="14.25">
      <c r="A909" s="69"/>
      <c r="B909" s="70"/>
      <c r="C909" s="70"/>
      <c r="D909" s="227"/>
      <c r="E909" s="69"/>
      <c r="F909" s="69"/>
      <c r="G909" s="69"/>
      <c r="H909" s="70"/>
      <c r="I909" s="70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</row>
    <row r="910" spans="1:21" ht="14.25">
      <c r="A910" s="69"/>
      <c r="B910" s="70"/>
      <c r="C910" s="70"/>
      <c r="D910" s="227"/>
      <c r="E910" s="69"/>
      <c r="F910" s="69"/>
      <c r="G910" s="69"/>
      <c r="H910" s="70"/>
      <c r="I910" s="70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</row>
    <row r="911" spans="1:21" ht="14.25">
      <c r="A911" s="69"/>
      <c r="B911" s="70"/>
      <c r="C911" s="70"/>
      <c r="D911" s="227"/>
      <c r="E911" s="69"/>
      <c r="F911" s="69"/>
      <c r="G911" s="69"/>
      <c r="H911" s="70"/>
      <c r="I911" s="70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</row>
    <row r="912" spans="1:21" ht="14.25">
      <c r="A912" s="69"/>
      <c r="B912" s="70"/>
      <c r="C912" s="70"/>
      <c r="D912" s="227"/>
      <c r="E912" s="69"/>
      <c r="F912" s="69"/>
      <c r="G912" s="69"/>
      <c r="H912" s="70"/>
      <c r="I912" s="70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</row>
    <row r="913" spans="1:21" ht="14.25">
      <c r="A913" s="69"/>
      <c r="B913" s="70"/>
      <c r="C913" s="70"/>
      <c r="D913" s="227"/>
      <c r="E913" s="69"/>
      <c r="F913" s="69"/>
      <c r="G913" s="69"/>
      <c r="H913" s="70"/>
      <c r="I913" s="70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</row>
    <row r="914" spans="1:21" ht="14.25">
      <c r="A914" s="69"/>
      <c r="B914" s="70"/>
      <c r="C914" s="70"/>
      <c r="D914" s="227"/>
      <c r="E914" s="69"/>
      <c r="F914" s="69"/>
      <c r="G914" s="69"/>
      <c r="H914" s="70"/>
      <c r="I914" s="70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</row>
    <row r="915" spans="1:21" ht="14.25">
      <c r="A915" s="69"/>
      <c r="B915" s="70"/>
      <c r="C915" s="70"/>
      <c r="D915" s="227"/>
      <c r="E915" s="69"/>
      <c r="F915" s="69"/>
      <c r="G915" s="69"/>
      <c r="H915" s="70"/>
      <c r="I915" s="70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</row>
    <row r="916" spans="1:21" ht="14.25">
      <c r="A916" s="69"/>
      <c r="B916" s="70"/>
      <c r="C916" s="70"/>
      <c r="D916" s="227"/>
      <c r="E916" s="69"/>
      <c r="F916" s="69"/>
      <c r="G916" s="69"/>
      <c r="H916" s="70"/>
      <c r="I916" s="70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</row>
    <row r="917" spans="1:21" ht="14.25">
      <c r="A917" s="69"/>
      <c r="B917" s="70"/>
      <c r="C917" s="70"/>
      <c r="D917" s="227"/>
      <c r="E917" s="69"/>
      <c r="F917" s="69"/>
      <c r="G917" s="69"/>
      <c r="H917" s="70"/>
      <c r="I917" s="70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</row>
    <row r="918" spans="1:21" ht="14.25">
      <c r="A918" s="69"/>
      <c r="B918" s="70"/>
      <c r="C918" s="70"/>
      <c r="D918" s="227"/>
      <c r="E918" s="69"/>
      <c r="F918" s="69"/>
      <c r="G918" s="69"/>
      <c r="H918" s="70"/>
      <c r="I918" s="70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</row>
    <row r="919" spans="1:21" ht="14.25">
      <c r="A919" s="69"/>
      <c r="B919" s="70"/>
      <c r="C919" s="70"/>
      <c r="D919" s="227"/>
      <c r="E919" s="69"/>
      <c r="F919" s="69"/>
      <c r="G919" s="69"/>
      <c r="H919" s="70"/>
      <c r="I919" s="70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</row>
    <row r="920" spans="1:21" ht="14.25">
      <c r="A920" s="69"/>
      <c r="B920" s="70"/>
      <c r="C920" s="70"/>
      <c r="D920" s="227"/>
      <c r="E920" s="69"/>
      <c r="F920" s="69"/>
      <c r="G920" s="69"/>
      <c r="H920" s="70"/>
      <c r="I920" s="70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</row>
    <row r="921" spans="1:21" ht="14.25">
      <c r="A921" s="69"/>
      <c r="B921" s="70"/>
      <c r="C921" s="70"/>
      <c r="D921" s="227"/>
      <c r="E921" s="69"/>
      <c r="F921" s="69"/>
      <c r="G921" s="69"/>
      <c r="H921" s="70"/>
      <c r="I921" s="70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</row>
    <row r="922" spans="1:21" ht="14.25">
      <c r="A922" s="69"/>
      <c r="B922" s="70"/>
      <c r="C922" s="70"/>
      <c r="D922" s="227"/>
      <c r="E922" s="69"/>
      <c r="F922" s="69"/>
      <c r="G922" s="69"/>
      <c r="H922" s="70"/>
      <c r="I922" s="70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</row>
    <row r="923" spans="1:21" ht="14.25">
      <c r="A923" s="69"/>
      <c r="B923" s="70"/>
      <c r="C923" s="70"/>
      <c r="D923" s="227"/>
      <c r="E923" s="69"/>
      <c r="F923" s="69"/>
      <c r="G923" s="69"/>
      <c r="H923" s="70"/>
      <c r="I923" s="70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</row>
    <row r="924" spans="1:21" ht="14.25">
      <c r="A924" s="69"/>
      <c r="B924" s="70"/>
      <c r="C924" s="70"/>
      <c r="D924" s="227"/>
      <c r="E924" s="69"/>
      <c r="F924" s="69"/>
      <c r="G924" s="69"/>
      <c r="H924" s="70"/>
      <c r="I924" s="70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</row>
    <row r="925" spans="1:21" ht="14.25">
      <c r="A925" s="69"/>
      <c r="B925" s="70"/>
      <c r="C925" s="70"/>
      <c r="D925" s="227"/>
      <c r="E925" s="69"/>
      <c r="F925" s="69"/>
      <c r="G925" s="69"/>
      <c r="H925" s="70"/>
      <c r="I925" s="70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</row>
    <row r="926" spans="1:21" ht="14.25">
      <c r="A926" s="69"/>
      <c r="B926" s="70"/>
      <c r="C926" s="70"/>
      <c r="D926" s="227"/>
      <c r="E926" s="69"/>
      <c r="F926" s="69"/>
      <c r="G926" s="69"/>
      <c r="H926" s="70"/>
      <c r="I926" s="70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</row>
    <row r="927" spans="1:21" ht="14.25">
      <c r="A927" s="69"/>
      <c r="B927" s="70"/>
      <c r="C927" s="70"/>
      <c r="D927" s="227"/>
      <c r="E927" s="69"/>
      <c r="F927" s="69"/>
      <c r="G927" s="69"/>
      <c r="H927" s="70"/>
      <c r="I927" s="70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</row>
    <row r="928" spans="1:21" ht="14.25">
      <c r="A928" s="69"/>
      <c r="B928" s="70"/>
      <c r="C928" s="70"/>
      <c r="D928" s="227"/>
      <c r="E928" s="69"/>
      <c r="F928" s="69"/>
      <c r="G928" s="69"/>
      <c r="H928" s="70"/>
      <c r="I928" s="70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</row>
    <row r="929" spans="1:21" ht="14.25">
      <c r="A929" s="69"/>
      <c r="B929" s="70"/>
      <c r="C929" s="70"/>
      <c r="D929" s="227"/>
      <c r="E929" s="69"/>
      <c r="F929" s="69"/>
      <c r="G929" s="69"/>
      <c r="H929" s="70"/>
      <c r="I929" s="70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</row>
    <row r="930" spans="1:21" ht="14.25">
      <c r="A930" s="69"/>
      <c r="B930" s="70"/>
      <c r="C930" s="70"/>
      <c r="D930" s="227"/>
      <c r="E930" s="69"/>
      <c r="F930" s="69"/>
      <c r="G930" s="69"/>
      <c r="H930" s="70"/>
      <c r="I930" s="70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</row>
    <row r="931" spans="1:21" ht="14.25">
      <c r="A931" s="69"/>
      <c r="B931" s="70"/>
      <c r="C931" s="70"/>
      <c r="D931" s="227"/>
      <c r="E931" s="69"/>
      <c r="F931" s="69"/>
      <c r="G931" s="69"/>
      <c r="H931" s="70"/>
      <c r="I931" s="70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</row>
    <row r="932" spans="1:21" ht="14.25">
      <c r="A932" s="69"/>
      <c r="B932" s="70"/>
      <c r="C932" s="70"/>
      <c r="D932" s="227"/>
      <c r="E932" s="69"/>
      <c r="F932" s="69"/>
      <c r="G932" s="69"/>
      <c r="H932" s="70"/>
      <c r="I932" s="70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</row>
    <row r="933" spans="1:21" ht="14.25">
      <c r="A933" s="69"/>
      <c r="B933" s="70"/>
      <c r="C933" s="70"/>
      <c r="D933" s="227"/>
      <c r="E933" s="69"/>
      <c r="F933" s="69"/>
      <c r="G933" s="69"/>
      <c r="H933" s="70"/>
      <c r="I933" s="70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</row>
    <row r="934" spans="1:21" ht="14.25">
      <c r="A934" s="69"/>
      <c r="B934" s="70"/>
      <c r="C934" s="70"/>
      <c r="D934" s="227"/>
      <c r="E934" s="69"/>
      <c r="F934" s="69"/>
      <c r="G934" s="69"/>
      <c r="H934" s="70"/>
      <c r="I934" s="70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</row>
    <row r="935" spans="1:21" ht="14.25">
      <c r="A935" s="69"/>
      <c r="B935" s="70"/>
      <c r="C935" s="70"/>
      <c r="D935" s="227"/>
      <c r="E935" s="69"/>
      <c r="F935" s="69"/>
      <c r="G935" s="69"/>
      <c r="H935" s="70"/>
      <c r="I935" s="70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</row>
    <row r="936" spans="1:21" ht="14.25">
      <c r="A936" s="69"/>
      <c r="B936" s="70"/>
      <c r="C936" s="70"/>
      <c r="D936" s="227"/>
      <c r="E936" s="69"/>
      <c r="F936" s="69"/>
      <c r="G936" s="69"/>
      <c r="H936" s="70"/>
      <c r="I936" s="70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</row>
    <row r="937" spans="1:21" ht="14.25">
      <c r="A937" s="69"/>
      <c r="B937" s="70"/>
      <c r="C937" s="70"/>
      <c r="D937" s="227"/>
      <c r="E937" s="69"/>
      <c r="F937" s="69"/>
      <c r="G937" s="69"/>
      <c r="H937" s="70"/>
      <c r="I937" s="70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</row>
    <row r="938" spans="1:21" ht="14.25">
      <c r="A938" s="69"/>
      <c r="B938" s="70"/>
      <c r="C938" s="70"/>
      <c r="D938" s="227"/>
      <c r="E938" s="69"/>
      <c r="F938" s="69"/>
      <c r="G938" s="69"/>
      <c r="H938" s="70"/>
      <c r="I938" s="70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</row>
    <row r="939" spans="1:21" ht="14.25">
      <c r="A939" s="69"/>
      <c r="B939" s="70"/>
      <c r="C939" s="70"/>
      <c r="D939" s="227"/>
      <c r="E939" s="69"/>
      <c r="F939" s="69"/>
      <c r="G939" s="69"/>
      <c r="H939" s="70"/>
      <c r="I939" s="70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</row>
    <row r="940" spans="1:21" ht="14.25">
      <c r="A940" s="69"/>
      <c r="B940" s="70"/>
      <c r="C940" s="70"/>
      <c r="D940" s="227"/>
      <c r="E940" s="69"/>
      <c r="F940" s="69"/>
      <c r="G940" s="69"/>
      <c r="H940" s="70"/>
      <c r="I940" s="70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</row>
    <row r="941" spans="1:21" ht="14.25">
      <c r="A941" s="69"/>
      <c r="B941" s="70"/>
      <c r="C941" s="70"/>
      <c r="D941" s="227"/>
      <c r="E941" s="69"/>
      <c r="F941" s="69"/>
      <c r="G941" s="69"/>
      <c r="H941" s="70"/>
      <c r="I941" s="70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</row>
    <row r="942" spans="1:21" ht="14.25">
      <c r="A942" s="69"/>
      <c r="B942" s="70"/>
      <c r="C942" s="70"/>
      <c r="D942" s="227"/>
      <c r="E942" s="69"/>
      <c r="F942" s="69"/>
      <c r="G942" s="69"/>
      <c r="H942" s="70"/>
      <c r="I942" s="70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</row>
    <row r="943" spans="1:21" ht="14.25">
      <c r="A943" s="69"/>
      <c r="B943" s="70"/>
      <c r="C943" s="70"/>
      <c r="D943" s="227"/>
      <c r="E943" s="69"/>
      <c r="F943" s="69"/>
      <c r="G943" s="69"/>
      <c r="H943" s="70"/>
      <c r="I943" s="70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</row>
    <row r="944" spans="1:21" ht="14.25">
      <c r="A944" s="69"/>
      <c r="B944" s="70"/>
      <c r="C944" s="70"/>
      <c r="D944" s="227"/>
      <c r="E944" s="69"/>
      <c r="F944" s="69"/>
      <c r="G944" s="69"/>
      <c r="H944" s="70"/>
      <c r="I944" s="70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</row>
    <row r="945" spans="1:21" ht="14.25">
      <c r="A945" s="69"/>
      <c r="B945" s="70"/>
      <c r="C945" s="70"/>
      <c r="D945" s="227"/>
      <c r="E945" s="69"/>
      <c r="F945" s="69"/>
      <c r="G945" s="69"/>
      <c r="H945" s="70"/>
      <c r="I945" s="70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</row>
    <row r="946" spans="1:21" ht="14.25">
      <c r="A946" s="69"/>
      <c r="B946" s="70"/>
      <c r="C946" s="70"/>
      <c r="D946" s="227"/>
      <c r="E946" s="69"/>
      <c r="F946" s="69"/>
      <c r="G946" s="69"/>
      <c r="H946" s="70"/>
      <c r="I946" s="70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</row>
    <row r="947" spans="1:21" ht="14.25">
      <c r="A947" s="69"/>
      <c r="B947" s="70"/>
      <c r="C947" s="70"/>
      <c r="D947" s="227"/>
      <c r="E947" s="69"/>
      <c r="F947" s="69"/>
      <c r="G947" s="69"/>
      <c r="H947" s="70"/>
      <c r="I947" s="70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</row>
    <row r="948" spans="1:21" ht="14.25">
      <c r="A948" s="69"/>
      <c r="B948" s="70"/>
      <c r="C948" s="70"/>
      <c r="D948" s="227"/>
      <c r="E948" s="69"/>
      <c r="F948" s="69"/>
      <c r="G948" s="69"/>
      <c r="H948" s="70"/>
      <c r="I948" s="70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</row>
    <row r="949" spans="1:21" ht="14.25">
      <c r="A949" s="69"/>
      <c r="B949" s="70"/>
      <c r="C949" s="70"/>
      <c r="D949" s="227"/>
      <c r="E949" s="69"/>
      <c r="F949" s="69"/>
      <c r="G949" s="69"/>
      <c r="H949" s="70"/>
      <c r="I949" s="70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</row>
    <row r="950" spans="1:21" ht="14.25">
      <c r="A950" s="69"/>
      <c r="B950" s="70"/>
      <c r="C950" s="70"/>
      <c r="D950" s="227"/>
      <c r="E950" s="69"/>
      <c r="F950" s="69"/>
      <c r="G950" s="69"/>
      <c r="H950" s="70"/>
      <c r="I950" s="70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</row>
    <row r="951" spans="1:21" ht="14.25">
      <c r="A951" s="69"/>
      <c r="B951" s="70"/>
      <c r="C951" s="70"/>
      <c r="D951" s="227"/>
      <c r="E951" s="69"/>
      <c r="F951" s="69"/>
      <c r="G951" s="69"/>
      <c r="H951" s="70"/>
      <c r="I951" s="70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</row>
    <row r="952" spans="1:21" ht="14.25">
      <c r="A952" s="69"/>
      <c r="B952" s="70"/>
      <c r="C952" s="70"/>
      <c r="D952" s="227"/>
      <c r="E952" s="69"/>
      <c r="F952" s="69"/>
      <c r="G952" s="69"/>
      <c r="H952" s="70"/>
      <c r="I952" s="70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</row>
    <row r="953" spans="1:21" ht="14.25">
      <c r="A953" s="69"/>
      <c r="B953" s="70"/>
      <c r="C953" s="70"/>
      <c r="D953" s="227"/>
      <c r="E953" s="69"/>
      <c r="F953" s="69"/>
      <c r="G953" s="69"/>
      <c r="H953" s="70"/>
      <c r="I953" s="70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</row>
    <row r="954" spans="1:21" ht="14.25">
      <c r="A954" s="69"/>
      <c r="B954" s="70"/>
      <c r="C954" s="70"/>
      <c r="D954" s="227"/>
      <c r="E954" s="69"/>
      <c r="F954" s="69"/>
      <c r="G954" s="69"/>
      <c r="H954" s="70"/>
      <c r="I954" s="70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</row>
    <row r="955" spans="1:21" ht="14.25">
      <c r="A955" s="69"/>
      <c r="B955" s="70"/>
      <c r="C955" s="70"/>
      <c r="D955" s="227"/>
      <c r="E955" s="69"/>
      <c r="F955" s="69"/>
      <c r="G955" s="69"/>
      <c r="H955" s="70"/>
      <c r="I955" s="70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</row>
    <row r="956" spans="1:21" ht="14.25">
      <c r="A956" s="69"/>
      <c r="B956" s="70"/>
      <c r="C956" s="70"/>
      <c r="D956" s="227"/>
      <c r="E956" s="69"/>
      <c r="F956" s="69"/>
      <c r="G956" s="69"/>
      <c r="H956" s="70"/>
      <c r="I956" s="70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</row>
    <row r="957" spans="1:21" ht="14.25">
      <c r="A957" s="69"/>
      <c r="B957" s="70"/>
      <c r="C957" s="70"/>
      <c r="D957" s="227"/>
      <c r="E957" s="69"/>
      <c r="F957" s="69"/>
      <c r="G957" s="69"/>
      <c r="H957" s="70"/>
      <c r="I957" s="70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</row>
    <row r="958" spans="1:21" ht="14.25">
      <c r="A958" s="69"/>
      <c r="B958" s="70"/>
      <c r="C958" s="70"/>
      <c r="D958" s="227"/>
      <c r="E958" s="69"/>
      <c r="F958" s="69"/>
      <c r="G958" s="69"/>
      <c r="H958" s="70"/>
      <c r="I958" s="70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</row>
    <row r="959" spans="1:21" ht="14.25">
      <c r="A959" s="69"/>
      <c r="B959" s="70"/>
      <c r="C959" s="70"/>
      <c r="D959" s="227"/>
      <c r="E959" s="69"/>
      <c r="F959" s="69"/>
      <c r="G959" s="69"/>
      <c r="H959" s="70"/>
      <c r="I959" s="70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</row>
    <row r="960" spans="1:21" ht="14.25">
      <c r="A960" s="69"/>
      <c r="B960" s="70"/>
      <c r="C960" s="70"/>
      <c r="D960" s="227"/>
      <c r="E960" s="69"/>
      <c r="F960" s="69"/>
      <c r="G960" s="69"/>
      <c r="H960" s="70"/>
      <c r="I960" s="70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</row>
    <row r="961" spans="1:21" ht="14.25">
      <c r="A961" s="69"/>
      <c r="B961" s="70"/>
      <c r="C961" s="70"/>
      <c r="D961" s="227"/>
      <c r="E961" s="69"/>
      <c r="F961" s="69"/>
      <c r="G961" s="69"/>
      <c r="H961" s="70"/>
      <c r="I961" s="70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</row>
    <row r="962" spans="1:21" ht="14.25">
      <c r="A962" s="69"/>
      <c r="B962" s="70"/>
      <c r="C962" s="70"/>
      <c r="D962" s="227"/>
      <c r="E962" s="69"/>
      <c r="F962" s="69"/>
      <c r="G962" s="69"/>
      <c r="H962" s="70"/>
      <c r="I962" s="70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</row>
    <row r="963" spans="1:21" ht="14.25">
      <c r="A963" s="69"/>
      <c r="B963" s="70"/>
      <c r="C963" s="70"/>
      <c r="D963" s="227"/>
      <c r="E963" s="69"/>
      <c r="F963" s="69"/>
      <c r="G963" s="69"/>
      <c r="H963" s="70"/>
      <c r="I963" s="70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</row>
    <row r="964" spans="1:21" ht="14.25">
      <c r="A964" s="69"/>
      <c r="B964" s="70"/>
      <c r="C964" s="70"/>
      <c r="D964" s="227"/>
      <c r="E964" s="69"/>
      <c r="F964" s="69"/>
      <c r="G964" s="69"/>
      <c r="H964" s="70"/>
      <c r="I964" s="70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</row>
    <row r="965" spans="1:21" ht="14.25">
      <c r="A965" s="69"/>
      <c r="B965" s="70"/>
      <c r="C965" s="70"/>
      <c r="D965" s="227"/>
      <c r="E965" s="69"/>
      <c r="F965" s="69"/>
      <c r="G965" s="69"/>
      <c r="H965" s="70"/>
      <c r="I965" s="70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</row>
    <row r="966" spans="1:21" ht="14.25">
      <c r="A966" s="69"/>
      <c r="B966" s="70"/>
      <c r="C966" s="70"/>
      <c r="D966" s="227"/>
      <c r="E966" s="69"/>
      <c r="F966" s="69"/>
      <c r="G966" s="69"/>
      <c r="H966" s="70"/>
      <c r="I966" s="70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</row>
    <row r="967" spans="1:21" ht="14.25">
      <c r="A967" s="69"/>
      <c r="B967" s="70"/>
      <c r="C967" s="70"/>
      <c r="D967" s="227"/>
      <c r="E967" s="69"/>
      <c r="F967" s="69"/>
      <c r="G967" s="69"/>
      <c r="H967" s="70"/>
      <c r="I967" s="70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</row>
    <row r="968" spans="1:21" ht="14.25">
      <c r="A968" s="69"/>
      <c r="B968" s="70"/>
      <c r="C968" s="70"/>
      <c r="D968" s="227"/>
      <c r="E968" s="69"/>
      <c r="F968" s="69"/>
      <c r="G968" s="69"/>
      <c r="H968" s="70"/>
      <c r="I968" s="70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</row>
    <row r="969" spans="1:21" ht="14.25">
      <c r="A969" s="69"/>
      <c r="B969" s="70"/>
      <c r="C969" s="70"/>
      <c r="D969" s="227"/>
      <c r="E969" s="69"/>
      <c r="F969" s="69"/>
      <c r="G969" s="69"/>
      <c r="H969" s="70"/>
      <c r="I969" s="70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</row>
    <row r="970" spans="1:21" ht="14.25">
      <c r="A970" s="69"/>
      <c r="B970" s="70"/>
      <c r="C970" s="70"/>
      <c r="D970" s="227"/>
      <c r="E970" s="69"/>
      <c r="F970" s="69"/>
      <c r="G970" s="69"/>
      <c r="H970" s="70"/>
      <c r="I970" s="70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</row>
    <row r="971" spans="1:21" ht="14.25">
      <c r="A971" s="69"/>
      <c r="B971" s="70"/>
      <c r="C971" s="70"/>
      <c r="D971" s="227"/>
      <c r="E971" s="69"/>
      <c r="F971" s="69"/>
      <c r="G971" s="69"/>
      <c r="H971" s="70"/>
      <c r="I971" s="70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</row>
    <row r="972" spans="1:21" ht="14.25">
      <c r="A972" s="69"/>
      <c r="B972" s="70"/>
      <c r="C972" s="70"/>
      <c r="D972" s="227"/>
      <c r="E972" s="69"/>
      <c r="F972" s="69"/>
      <c r="G972" s="69"/>
      <c r="H972" s="70"/>
      <c r="I972" s="70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</row>
    <row r="973" spans="1:21" ht="14.25">
      <c r="A973" s="69"/>
      <c r="B973" s="70"/>
      <c r="C973" s="70"/>
      <c r="D973" s="227"/>
      <c r="E973" s="69"/>
      <c r="F973" s="69"/>
      <c r="G973" s="69"/>
      <c r="H973" s="70"/>
      <c r="I973" s="70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</row>
    <row r="974" spans="1:21" ht="14.25">
      <c r="A974" s="69"/>
      <c r="B974" s="70"/>
      <c r="C974" s="70"/>
      <c r="D974" s="227"/>
      <c r="E974" s="69"/>
      <c r="F974" s="69"/>
      <c r="G974" s="69"/>
      <c r="H974" s="70"/>
      <c r="I974" s="70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</row>
    <row r="975" spans="1:21" ht="14.25">
      <c r="A975" s="69"/>
      <c r="B975" s="70"/>
      <c r="C975" s="70"/>
      <c r="D975" s="227"/>
      <c r="E975" s="69"/>
      <c r="F975" s="69"/>
      <c r="G975" s="69"/>
      <c r="H975" s="70"/>
      <c r="I975" s="70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</row>
    <row r="976" spans="1:21" ht="14.25">
      <c r="A976" s="69"/>
      <c r="B976" s="70"/>
      <c r="C976" s="70"/>
      <c r="D976" s="227"/>
      <c r="E976" s="69"/>
      <c r="F976" s="69"/>
      <c r="G976" s="69"/>
      <c r="H976" s="70"/>
      <c r="I976" s="70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</row>
    <row r="977" spans="1:21" ht="14.25">
      <c r="A977" s="69"/>
      <c r="B977" s="70"/>
      <c r="C977" s="70"/>
      <c r="D977" s="227"/>
      <c r="E977" s="69"/>
      <c r="F977" s="69"/>
      <c r="G977" s="69"/>
      <c r="H977" s="70"/>
      <c r="I977" s="70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</row>
    <row r="978" spans="1:21" ht="14.25">
      <c r="A978" s="69"/>
      <c r="B978" s="70"/>
      <c r="C978" s="70"/>
      <c r="D978" s="227"/>
      <c r="E978" s="69"/>
      <c r="F978" s="69"/>
      <c r="G978" s="69"/>
      <c r="H978" s="70"/>
      <c r="I978" s="70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</row>
    <row r="979" spans="1:21" ht="14.25">
      <c r="A979" s="69"/>
      <c r="B979" s="70"/>
      <c r="C979" s="70"/>
      <c r="D979" s="227"/>
      <c r="E979" s="69"/>
      <c r="F979" s="69"/>
      <c r="G979" s="69"/>
      <c r="H979" s="70"/>
      <c r="I979" s="70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</row>
    <row r="980" spans="1:21" ht="14.25">
      <c r="A980" s="69"/>
      <c r="B980" s="70"/>
      <c r="C980" s="70"/>
      <c r="D980" s="227"/>
      <c r="E980" s="69"/>
      <c r="F980" s="69"/>
      <c r="G980" s="69"/>
      <c r="H980" s="70"/>
      <c r="I980" s="70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</row>
    <row r="981" spans="1:21" ht="14.25">
      <c r="A981" s="69"/>
      <c r="B981" s="70"/>
      <c r="C981" s="70"/>
      <c r="D981" s="227"/>
      <c r="E981" s="69"/>
      <c r="F981" s="69"/>
      <c r="G981" s="69"/>
      <c r="H981" s="70"/>
      <c r="I981" s="70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</row>
    <row r="982" spans="1:21" ht="14.25">
      <c r="A982" s="69"/>
      <c r="B982" s="70"/>
      <c r="C982" s="70"/>
      <c r="D982" s="227"/>
      <c r="E982" s="69"/>
      <c r="F982" s="69"/>
      <c r="G982" s="69"/>
      <c r="H982" s="70"/>
      <c r="I982" s="70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</row>
    <row r="983" spans="1:21" ht="14.25">
      <c r="A983" s="69"/>
      <c r="B983" s="70"/>
      <c r="C983" s="70"/>
      <c r="D983" s="227"/>
      <c r="E983" s="69"/>
      <c r="F983" s="69"/>
      <c r="G983" s="69"/>
      <c r="H983" s="70"/>
      <c r="I983" s="70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</row>
    <row r="984" spans="1:21" ht="14.25">
      <c r="A984" s="69"/>
      <c r="B984" s="70"/>
      <c r="C984" s="70"/>
      <c r="D984" s="227"/>
      <c r="E984" s="69"/>
      <c r="F984" s="69"/>
      <c r="G984" s="69"/>
      <c r="H984" s="70"/>
      <c r="I984" s="70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</row>
    <row r="985" spans="1:21" ht="14.25">
      <c r="A985" s="69"/>
      <c r="B985" s="70"/>
      <c r="C985" s="70"/>
      <c r="D985" s="227"/>
      <c r="E985" s="69"/>
      <c r="F985" s="69"/>
      <c r="G985" s="69"/>
      <c r="H985" s="70"/>
      <c r="I985" s="70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</row>
    <row r="986" spans="1:21" ht="14.25">
      <c r="A986" s="69"/>
      <c r="B986" s="70"/>
      <c r="C986" s="70"/>
      <c r="D986" s="227"/>
      <c r="E986" s="69"/>
      <c r="F986" s="69"/>
      <c r="G986" s="69"/>
      <c r="H986" s="70"/>
      <c r="I986" s="70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</row>
    <row r="987" spans="1:21" ht="14.25">
      <c r="B987" s="158"/>
      <c r="C987" s="158"/>
      <c r="D987" s="161"/>
      <c r="H987" s="158"/>
      <c r="I987" s="158"/>
      <c r="R987" s="69"/>
      <c r="S987" s="69"/>
      <c r="T987" s="69"/>
      <c r="U987" s="69"/>
    </row>
    <row r="988" spans="1:21" ht="14.25">
      <c r="B988" s="158"/>
      <c r="C988" s="158"/>
      <c r="D988" s="161"/>
      <c r="H988" s="158"/>
      <c r="I988" s="158"/>
      <c r="R988" s="69"/>
      <c r="S988" s="69"/>
      <c r="T988" s="69"/>
      <c r="U988" s="69"/>
    </row>
    <row r="989" spans="1:21" ht="14.25">
      <c r="B989" s="158"/>
      <c r="C989" s="158"/>
      <c r="D989" s="161"/>
      <c r="H989" s="158"/>
      <c r="I989" s="158"/>
      <c r="R989" s="69"/>
      <c r="S989" s="69"/>
      <c r="T989" s="69"/>
      <c r="U989" s="69"/>
    </row>
    <row r="990" spans="1:21" ht="14.25">
      <c r="B990" s="158"/>
      <c r="C990" s="158"/>
      <c r="D990" s="161"/>
      <c r="H990" s="158"/>
      <c r="I990" s="158"/>
      <c r="R990" s="69"/>
      <c r="S990" s="69"/>
      <c r="T990" s="69"/>
      <c r="U990" s="69"/>
    </row>
    <row r="991" spans="1:21" ht="12.75">
      <c r="B991" s="158"/>
      <c r="C991" s="158"/>
      <c r="D991" s="161"/>
      <c r="H991" s="158"/>
      <c r="I991" s="158"/>
    </row>
    <row r="992" spans="1:21" ht="12.75">
      <c r="B992" s="158"/>
      <c r="C992" s="158"/>
      <c r="D992" s="161"/>
      <c r="H992" s="158"/>
      <c r="I992" s="158"/>
    </row>
    <row r="993" spans="2:9" ht="12.75">
      <c r="B993" s="158"/>
      <c r="C993" s="158"/>
      <c r="D993" s="161"/>
      <c r="H993" s="158"/>
      <c r="I993" s="158"/>
    </row>
    <row r="994" spans="2:9" ht="12.75">
      <c r="B994" s="158"/>
      <c r="C994" s="158"/>
      <c r="H994" s="158"/>
      <c r="I994" s="158"/>
    </row>
    <row r="995" spans="2:9" ht="12.75">
      <c r="B995" s="158"/>
      <c r="C995" s="158"/>
      <c r="H995" s="158"/>
      <c r="I995" s="158"/>
    </row>
    <row r="996" spans="2:9" ht="12.75">
      <c r="B996" s="158"/>
      <c r="C996" s="158"/>
      <c r="H996" s="158"/>
      <c r="I996" s="158"/>
    </row>
    <row r="997" spans="2:9" ht="12.75">
      <c r="B997" s="158"/>
      <c r="C997" s="158"/>
      <c r="H997" s="158"/>
      <c r="I997" s="158"/>
    </row>
    <row r="998" spans="2:9" ht="12.75">
      <c r="B998" s="158"/>
      <c r="C998" s="158"/>
      <c r="H998" s="158"/>
      <c r="I998" s="158"/>
    </row>
    <row r="999" spans="2:9" ht="12.75">
      <c r="B999" s="158"/>
      <c r="C999" s="158"/>
      <c r="H999" s="158"/>
      <c r="I999" s="158"/>
    </row>
    <row r="1000" spans="2:9" ht="12.75">
      <c r="B1000" s="158"/>
      <c r="C1000" s="158"/>
      <c r="H1000" s="158"/>
      <c r="I1000" s="158"/>
    </row>
    <row r="1001" spans="2:9" ht="12.75">
      <c r="B1001" s="158"/>
      <c r="C1001" s="158"/>
      <c r="H1001" s="158"/>
      <c r="I1001" s="158"/>
    </row>
    <row r="1002" spans="2:9" ht="12.75">
      <c r="B1002" s="158"/>
      <c r="C1002" s="158"/>
      <c r="H1002" s="158"/>
      <c r="I1002" s="158"/>
    </row>
    <row r="1003" spans="2:9" ht="12.75">
      <c r="B1003" s="158"/>
      <c r="C1003" s="158"/>
      <c r="H1003" s="158"/>
      <c r="I1003" s="158"/>
    </row>
    <row r="1004" spans="2:9" ht="12.75">
      <c r="B1004" s="158"/>
      <c r="C1004" s="158"/>
      <c r="H1004" s="158"/>
      <c r="I1004" s="158"/>
    </row>
    <row r="1005" spans="2:9" ht="12.75">
      <c r="B1005" s="158"/>
      <c r="C1005" s="158"/>
      <c r="H1005" s="158"/>
      <c r="I1005" s="158"/>
    </row>
    <row r="1006" spans="2:9" ht="12.75">
      <c r="B1006" s="158"/>
      <c r="C1006" s="158"/>
      <c r="H1006" s="158"/>
      <c r="I1006" s="158"/>
    </row>
    <row r="1007" spans="2:9" ht="12.75">
      <c r="B1007" s="158"/>
      <c r="C1007" s="158"/>
      <c r="H1007" s="158"/>
      <c r="I1007" s="158"/>
    </row>
    <row r="1008" spans="2:9" ht="12.75">
      <c r="B1008" s="158"/>
      <c r="C1008" s="158"/>
      <c r="H1008" s="158"/>
      <c r="I1008" s="158"/>
    </row>
    <row r="1009" spans="2:9" ht="12.75">
      <c r="B1009" s="158"/>
      <c r="C1009" s="158"/>
      <c r="H1009" s="158"/>
      <c r="I1009" s="158"/>
    </row>
    <row r="1010" spans="2:9" ht="12.75">
      <c r="B1010" s="158"/>
      <c r="C1010" s="158"/>
      <c r="H1010" s="158"/>
      <c r="I1010" s="158"/>
    </row>
    <row r="1011" spans="2:9" ht="12.75">
      <c r="B1011" s="158"/>
      <c r="C1011" s="158"/>
      <c r="H1011" s="158"/>
      <c r="I1011" s="158"/>
    </row>
  </sheetData>
  <autoFilter ref="S1:S1011" xr:uid="{00000000-0009-0000-0000-00000B000000}"/>
  <mergeCells count="15">
    <mergeCell ref="O3:O4"/>
    <mergeCell ref="Q3:Q4"/>
    <mergeCell ref="S3:S4"/>
    <mergeCell ref="T3:T4"/>
    <mergeCell ref="B1:F1"/>
    <mergeCell ref="B2:D2"/>
    <mergeCell ref="H3:I3"/>
    <mergeCell ref="K3:L3"/>
    <mergeCell ref="M3:N3"/>
    <mergeCell ref="B3:B4"/>
    <mergeCell ref="D3:D4"/>
    <mergeCell ref="E3:E4"/>
    <mergeCell ref="F3:F4"/>
    <mergeCell ref="G3:G4"/>
    <mergeCell ref="J3:J4"/>
  </mergeCells>
  <dataValidations count="2">
    <dataValidation type="list" allowBlank="1" showErrorMessage="1" sqref="R5:R83" xr:uid="{00000000-0002-0000-0B00-000000000000}">
      <formula1>"whats app,email,LGP,email+Whats app,Whats app to Agent"</formula1>
    </dataValidation>
    <dataValidation type="list" allowBlank="1" showErrorMessage="1" sqref="S5:S83" xr:uid="{00000000-0002-0000-0B00-000001000000}">
      <formula1>"PAID,Pending,partly paid"</formula1>
    </dataValidation>
  </dataValidations>
  <hyperlinks>
    <hyperlink ref="G9" r:id="rId1" xr:uid="{00000000-0004-0000-0B00-000000000000}"/>
    <hyperlink ref="G27" r:id="rId2" xr:uid="{00000000-0004-0000-0B00-000001000000}"/>
  </hyperlinks>
  <printOptions horizontalCentered="1" gridLines="1"/>
  <pageMargins left="0.7" right="0.7" top="0.75" bottom="0.75" header="0" footer="0"/>
  <pageSetup paperSize="9" scale="27" fitToHeight="0" pageOrder="overThenDown" orientation="landscape" cellComments="atEnd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E1009"/>
  <sheetViews>
    <sheetView topLeftCell="A51" zoomScale="50" zoomScaleNormal="50" zoomScaleSheetLayoutView="70" workbookViewId="0">
      <pane xSplit="1" topLeftCell="B1" activePane="topRight" state="frozen"/>
      <selection pane="topRight" activeCell="A79" sqref="A79:XFD79"/>
    </sheetView>
  </sheetViews>
  <sheetFormatPr defaultColWidth="12.5703125" defaultRowHeight="15.75" customHeight="1"/>
  <cols>
    <col min="1" max="1" width="10" style="259" customWidth="1"/>
    <col min="2" max="2" width="10.140625" style="259" customWidth="1"/>
    <col min="3" max="3" width="12.5703125" style="259"/>
    <col min="4" max="4" width="12.5703125" style="259" hidden="1"/>
    <col min="5" max="5" width="33.5703125" style="259" customWidth="1"/>
    <col min="6" max="6" width="49.5703125" style="259" customWidth="1"/>
    <col min="7" max="7" width="28.28515625" style="259" customWidth="1"/>
    <col min="8" max="8" width="24.28515625" style="259" customWidth="1"/>
    <col min="9" max="9" width="8.85546875" style="259" customWidth="1"/>
    <col min="10" max="10" width="15.5703125" style="259" customWidth="1"/>
    <col min="11" max="12" width="12.85546875" style="259" customWidth="1"/>
    <col min="13" max="13" width="12.7109375" style="259" customWidth="1"/>
    <col min="14" max="14" width="12.42578125" style="259" customWidth="1"/>
    <col min="15" max="15" width="11.42578125" style="259" customWidth="1"/>
    <col min="16" max="16" width="12.85546875" style="259" customWidth="1"/>
    <col min="17" max="17" width="18.42578125" style="259" customWidth="1"/>
    <col min="18" max="18" width="15.7109375" style="259" customWidth="1"/>
    <col min="19" max="19" width="12.85546875" style="259" customWidth="1"/>
    <col min="20" max="20" width="16.28515625" style="259" customWidth="1"/>
    <col min="21" max="21" width="23.5703125" style="259" customWidth="1"/>
    <col min="22" max="22" width="23" style="259" customWidth="1"/>
    <col min="23" max="23" width="52" style="259" customWidth="1"/>
    <col min="24" max="24" width="41.140625" style="259" customWidth="1"/>
    <col min="25" max="16384" width="12.5703125" style="259"/>
  </cols>
  <sheetData>
    <row r="1" spans="1:31" ht="20.25">
      <c r="A1" s="1049"/>
      <c r="B1" s="1049"/>
      <c r="C1" s="1049"/>
      <c r="D1" s="1049"/>
      <c r="F1" s="284"/>
      <c r="G1" s="431"/>
      <c r="H1" s="431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</row>
    <row r="2" spans="1:31" ht="20.25">
      <c r="A2" s="1050" t="s">
        <v>120</v>
      </c>
      <c r="B2" s="1043"/>
      <c r="C2" s="1043"/>
      <c r="D2" s="544"/>
      <c r="E2" s="544"/>
      <c r="F2" s="544"/>
      <c r="G2" s="545"/>
      <c r="H2" s="545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284"/>
      <c r="X2" s="284"/>
    </row>
    <row r="3" spans="1:31" ht="20.25">
      <c r="A3" s="1052" t="s">
        <v>1</v>
      </c>
      <c r="B3" s="261"/>
      <c r="C3" s="1048" t="s">
        <v>76</v>
      </c>
      <c r="D3" s="1048" t="s">
        <v>121</v>
      </c>
      <c r="E3" s="1048" t="s">
        <v>77</v>
      </c>
      <c r="F3" s="1048" t="s">
        <v>78</v>
      </c>
      <c r="G3" s="1051" t="s">
        <v>79</v>
      </c>
      <c r="H3" s="1041"/>
      <c r="I3" s="1048" t="s">
        <v>80</v>
      </c>
      <c r="J3" s="1047" t="s">
        <v>616</v>
      </c>
      <c r="K3" s="1041"/>
      <c r="L3" s="1047" t="s">
        <v>617</v>
      </c>
      <c r="M3" s="1041"/>
      <c r="N3" s="1046" t="s">
        <v>618</v>
      </c>
      <c r="O3" s="1041"/>
      <c r="P3" s="1046" t="s">
        <v>83</v>
      </c>
      <c r="Q3" s="1041"/>
      <c r="R3" s="1040" t="s">
        <v>122</v>
      </c>
      <c r="S3" s="638" t="s">
        <v>123</v>
      </c>
      <c r="T3" s="1040" t="s">
        <v>84</v>
      </c>
      <c r="U3" s="360"/>
      <c r="V3" s="1042" t="s">
        <v>212</v>
      </c>
      <c r="W3" s="1044" t="s">
        <v>213</v>
      </c>
      <c r="X3" s="284"/>
    </row>
    <row r="4" spans="1:31" ht="20.25">
      <c r="A4" s="1053"/>
      <c r="B4" s="261"/>
      <c r="C4" s="1041"/>
      <c r="D4" s="1041"/>
      <c r="E4" s="1041"/>
      <c r="F4" s="1041"/>
      <c r="G4" s="261" t="s">
        <v>88</v>
      </c>
      <c r="H4" s="261" t="s">
        <v>89</v>
      </c>
      <c r="I4" s="1041"/>
      <c r="J4" s="329">
        <v>45689</v>
      </c>
      <c r="K4" s="329">
        <v>45717</v>
      </c>
      <c r="L4" s="330" t="s">
        <v>90</v>
      </c>
      <c r="M4" s="330">
        <v>89</v>
      </c>
      <c r="N4" s="598">
        <v>45689</v>
      </c>
      <c r="O4" s="598">
        <v>45717</v>
      </c>
      <c r="P4" s="599" t="s">
        <v>90</v>
      </c>
      <c r="Q4" s="599">
        <v>8</v>
      </c>
      <c r="R4" s="1041"/>
      <c r="S4" s="639">
        <v>7.0000000000000007E-2</v>
      </c>
      <c r="T4" s="1041"/>
      <c r="U4" s="360" t="s">
        <v>214</v>
      </c>
      <c r="V4" s="1043"/>
      <c r="W4" s="1045"/>
      <c r="X4" s="284"/>
    </row>
    <row r="5" spans="1:31" ht="20.25">
      <c r="A5" s="546">
        <v>1</v>
      </c>
      <c r="B5" s="547" t="s">
        <v>470</v>
      </c>
      <c r="C5" s="264" t="s">
        <v>179</v>
      </c>
      <c r="D5" s="263"/>
      <c r="E5" s="265" t="s">
        <v>180</v>
      </c>
      <c r="F5" s="265" t="s">
        <v>181</v>
      </c>
      <c r="G5" s="266">
        <v>45689</v>
      </c>
      <c r="H5" s="266">
        <v>45717</v>
      </c>
      <c r="I5" s="263">
        <f t="shared" ref="I5:I9" si="0">DATEDIF(G5,H5,"d")</f>
        <v>28</v>
      </c>
      <c r="J5" s="600">
        <v>64.5</v>
      </c>
      <c r="K5" s="549">
        <v>73.7</v>
      </c>
      <c r="L5" s="600">
        <f t="shared" ref="L5:L81" si="1">K5-J5</f>
        <v>9.2000000000000028</v>
      </c>
      <c r="M5" s="601">
        <f t="shared" ref="M5:M81" si="2">89*L5</f>
        <v>818.8000000000003</v>
      </c>
      <c r="N5" s="600">
        <v>1867.35</v>
      </c>
      <c r="O5" s="600">
        <v>2117.0700000000002</v>
      </c>
      <c r="P5" s="263">
        <f t="shared" ref="P5:P81" si="3">O5-N5</f>
        <v>249.72000000000025</v>
      </c>
      <c r="Q5" s="640">
        <f t="shared" ref="Q5:Q81" si="4">8*P5</f>
        <v>1997.760000000002</v>
      </c>
      <c r="R5" s="641">
        <f>M5+Q5</f>
        <v>2816.5600000000022</v>
      </c>
      <c r="S5" s="641">
        <f>R5*7%</f>
        <v>197.15920000000017</v>
      </c>
      <c r="T5" s="642">
        <f>R5+S5</f>
        <v>3013.7192000000023</v>
      </c>
      <c r="U5" s="263"/>
      <c r="V5" s="364"/>
      <c r="W5" s="365"/>
      <c r="X5" s="284"/>
    </row>
    <row r="6" spans="1:31" ht="20.25">
      <c r="A6" s="546">
        <v>2</v>
      </c>
      <c r="B6" s="547" t="s">
        <v>471</v>
      </c>
      <c r="C6" s="264" t="s">
        <v>182</v>
      </c>
      <c r="D6" s="263"/>
      <c r="E6" s="265" t="s">
        <v>180</v>
      </c>
      <c r="F6" s="265" t="s">
        <v>181</v>
      </c>
      <c r="G6" s="266">
        <v>45689</v>
      </c>
      <c r="H6" s="266">
        <v>45717</v>
      </c>
      <c r="I6" s="263">
        <f t="shared" si="0"/>
        <v>28</v>
      </c>
      <c r="J6" s="600">
        <v>70.900000000000006</v>
      </c>
      <c r="K6" s="549">
        <v>81.900000000000006</v>
      </c>
      <c r="L6" s="600">
        <f t="shared" si="1"/>
        <v>11</v>
      </c>
      <c r="M6" s="601">
        <f t="shared" si="2"/>
        <v>979</v>
      </c>
      <c r="N6" s="263">
        <v>2341.85</v>
      </c>
      <c r="O6" s="549">
        <v>2741.54</v>
      </c>
      <c r="P6" s="263">
        <f t="shared" si="3"/>
        <v>399.69000000000005</v>
      </c>
      <c r="Q6" s="640">
        <f t="shared" si="4"/>
        <v>3197.5200000000004</v>
      </c>
      <c r="R6" s="641">
        <f t="shared" ref="R6:R81" si="5">M6+Q6</f>
        <v>4176.5200000000004</v>
      </c>
      <c r="S6" s="641">
        <f t="shared" ref="S6:S81" si="6">R6*7%</f>
        <v>292.35640000000006</v>
      </c>
      <c r="T6" s="642">
        <f t="shared" ref="T6:T81" si="7">R6+S6</f>
        <v>4468.8764000000001</v>
      </c>
      <c r="U6" s="263"/>
      <c r="V6" s="364"/>
      <c r="W6" s="365"/>
      <c r="X6" s="284"/>
    </row>
    <row r="7" spans="1:31" ht="20.25">
      <c r="A7" s="546">
        <v>3</v>
      </c>
      <c r="B7" s="547" t="s">
        <v>472</v>
      </c>
      <c r="C7" s="264" t="s">
        <v>183</v>
      </c>
      <c r="D7" s="263"/>
      <c r="E7" s="265" t="s">
        <v>184</v>
      </c>
      <c r="F7" s="265" t="s">
        <v>181</v>
      </c>
      <c r="G7" s="266">
        <v>45689</v>
      </c>
      <c r="H7" s="266">
        <v>45717</v>
      </c>
      <c r="I7" s="263">
        <f t="shared" si="0"/>
        <v>28</v>
      </c>
      <c r="J7" s="600">
        <v>91.2</v>
      </c>
      <c r="K7" s="549">
        <v>99.9</v>
      </c>
      <c r="L7" s="600">
        <f t="shared" si="1"/>
        <v>8.7000000000000028</v>
      </c>
      <c r="M7" s="601">
        <f t="shared" si="2"/>
        <v>774.3000000000003</v>
      </c>
      <c r="N7" s="263">
        <v>2401.89</v>
      </c>
      <c r="O7" s="549">
        <v>2582.73</v>
      </c>
      <c r="P7" s="263">
        <f t="shared" si="3"/>
        <v>180.84000000000015</v>
      </c>
      <c r="Q7" s="640">
        <f t="shared" si="4"/>
        <v>1446.7200000000012</v>
      </c>
      <c r="R7" s="641">
        <f t="shared" si="5"/>
        <v>2221.0200000000013</v>
      </c>
      <c r="S7" s="641">
        <f t="shared" si="6"/>
        <v>155.4714000000001</v>
      </c>
      <c r="T7" s="642">
        <f t="shared" si="7"/>
        <v>2376.4914000000012</v>
      </c>
      <c r="U7" s="263"/>
      <c r="V7" s="364"/>
      <c r="W7" s="365"/>
      <c r="X7" s="284"/>
    </row>
    <row r="8" spans="1:31" ht="20.25">
      <c r="A8" s="548">
        <v>4</v>
      </c>
      <c r="B8" s="424" t="s">
        <v>473</v>
      </c>
      <c r="C8" s="549" t="s">
        <v>367</v>
      </c>
      <c r="D8" s="263"/>
      <c r="E8" s="265" t="s">
        <v>368</v>
      </c>
      <c r="F8" s="307" t="s">
        <v>619</v>
      </c>
      <c r="G8" s="266">
        <v>45689</v>
      </c>
      <c r="H8" s="266">
        <v>45717</v>
      </c>
      <c r="I8" s="263">
        <f t="shared" si="0"/>
        <v>28</v>
      </c>
      <c r="J8" s="600">
        <v>52.8</v>
      </c>
      <c r="K8" s="549">
        <v>63.3</v>
      </c>
      <c r="L8" s="600">
        <f t="shared" si="1"/>
        <v>10.5</v>
      </c>
      <c r="M8" s="601">
        <f t="shared" si="2"/>
        <v>934.5</v>
      </c>
      <c r="N8" s="263">
        <v>644.79</v>
      </c>
      <c r="O8" s="549">
        <v>845.95</v>
      </c>
      <c r="P8" s="263">
        <f t="shared" si="3"/>
        <v>201.16000000000008</v>
      </c>
      <c r="Q8" s="640">
        <f t="shared" si="4"/>
        <v>1609.2800000000007</v>
      </c>
      <c r="R8" s="641">
        <f t="shared" si="5"/>
        <v>2543.7800000000007</v>
      </c>
      <c r="S8" s="641">
        <f t="shared" si="6"/>
        <v>178.06460000000007</v>
      </c>
      <c r="T8" s="642">
        <f t="shared" si="7"/>
        <v>2721.8446000000008</v>
      </c>
      <c r="U8" s="263" t="s">
        <v>267</v>
      </c>
      <c r="V8" s="364" t="s">
        <v>216</v>
      </c>
      <c r="W8" s="365" t="s">
        <v>620</v>
      </c>
      <c r="X8" s="284"/>
    </row>
    <row r="9" spans="1:31" ht="20.25">
      <c r="A9" s="548">
        <v>5</v>
      </c>
      <c r="B9" s="424" t="s">
        <v>474</v>
      </c>
      <c r="C9" s="549" t="s">
        <v>370</v>
      </c>
      <c r="D9" s="263"/>
      <c r="E9" s="265" t="s">
        <v>371</v>
      </c>
      <c r="F9" s="550" t="s">
        <v>621</v>
      </c>
      <c r="G9" s="266">
        <v>45689</v>
      </c>
      <c r="H9" s="266">
        <v>45717</v>
      </c>
      <c r="I9" s="263">
        <f t="shared" si="0"/>
        <v>28</v>
      </c>
      <c r="J9" s="600">
        <v>46.9</v>
      </c>
      <c r="K9" s="549">
        <v>51</v>
      </c>
      <c r="L9" s="600">
        <f t="shared" si="1"/>
        <v>4.1000000000000014</v>
      </c>
      <c r="M9" s="601">
        <f t="shared" si="2"/>
        <v>364.90000000000015</v>
      </c>
      <c r="N9" s="263">
        <v>479.03</v>
      </c>
      <c r="O9" s="549">
        <v>560.12</v>
      </c>
      <c r="P9" s="263">
        <f t="shared" si="3"/>
        <v>81.090000000000032</v>
      </c>
      <c r="Q9" s="640">
        <f t="shared" si="4"/>
        <v>648.72000000000025</v>
      </c>
      <c r="R9" s="641">
        <f t="shared" si="5"/>
        <v>1013.6200000000003</v>
      </c>
      <c r="S9" s="641">
        <f t="shared" si="6"/>
        <v>70.95340000000003</v>
      </c>
      <c r="T9" s="642">
        <f t="shared" si="7"/>
        <v>1084.5734000000004</v>
      </c>
      <c r="U9" s="263" t="s">
        <v>218</v>
      </c>
      <c r="V9" s="364"/>
      <c r="W9" s="365"/>
      <c r="X9" s="284"/>
    </row>
    <row r="10" spans="1:31" s="258" customFormat="1" ht="24" customHeight="1">
      <c r="A10" s="551">
        <v>6</v>
      </c>
      <c r="B10" s="552" t="s">
        <v>475</v>
      </c>
      <c r="C10" s="553" t="s">
        <v>129</v>
      </c>
      <c r="D10" s="517" t="s">
        <v>130</v>
      </c>
      <c r="E10" s="554" t="s">
        <v>131</v>
      </c>
      <c r="F10" s="555" t="s">
        <v>376</v>
      </c>
      <c r="G10" s="449">
        <v>45689</v>
      </c>
      <c r="H10" s="449">
        <v>45717</v>
      </c>
      <c r="I10" s="517">
        <f t="shared" ref="I10:I81" si="8">DATEDIF(G10,H10,"D")</f>
        <v>28</v>
      </c>
      <c r="J10" s="602"/>
      <c r="K10" s="553"/>
      <c r="L10" s="450">
        <v>0.5</v>
      </c>
      <c r="M10" s="603">
        <f t="shared" si="2"/>
        <v>44.5</v>
      </c>
      <c r="N10" s="517">
        <v>810</v>
      </c>
      <c r="O10" s="553">
        <v>850.17</v>
      </c>
      <c r="P10" s="445">
        <f t="shared" si="3"/>
        <v>40.169999999999959</v>
      </c>
      <c r="Q10" s="643">
        <f t="shared" si="4"/>
        <v>321.35999999999967</v>
      </c>
      <c r="R10" s="644">
        <f t="shared" si="5"/>
        <v>365.85999999999967</v>
      </c>
      <c r="S10" s="644">
        <f t="shared" si="6"/>
        <v>25.610199999999981</v>
      </c>
      <c r="T10" s="645">
        <f t="shared" si="7"/>
        <v>391.47019999999964</v>
      </c>
      <c r="U10" s="517"/>
      <c r="V10" s="533" t="s">
        <v>216</v>
      </c>
      <c r="W10" s="534" t="s">
        <v>477</v>
      </c>
      <c r="X10" s="535" t="s">
        <v>283</v>
      </c>
      <c r="Y10" s="419"/>
      <c r="Z10" s="419"/>
      <c r="AA10" s="419"/>
      <c r="AB10" s="419"/>
      <c r="AC10" s="419"/>
      <c r="AD10" s="419"/>
      <c r="AE10" s="419"/>
    </row>
    <row r="11" spans="1:31" ht="20.25">
      <c r="A11" s="556">
        <v>7</v>
      </c>
      <c r="B11" s="455" t="s">
        <v>478</v>
      </c>
      <c r="C11" s="455" t="s">
        <v>340</v>
      </c>
      <c r="D11" s="557"/>
      <c r="E11" s="557" t="s">
        <v>341</v>
      </c>
      <c r="F11" s="558" t="s">
        <v>342</v>
      </c>
      <c r="G11" s="559">
        <v>45689</v>
      </c>
      <c r="H11" s="559">
        <v>45717</v>
      </c>
      <c r="I11" s="455">
        <f t="shared" si="8"/>
        <v>28</v>
      </c>
      <c r="J11" s="455">
        <v>28.7</v>
      </c>
      <c r="K11" s="455">
        <v>28.6</v>
      </c>
      <c r="L11" s="455">
        <f t="shared" si="1"/>
        <v>-9.9999999999997868E-2</v>
      </c>
      <c r="M11" s="604">
        <f t="shared" si="2"/>
        <v>-8.8999999999998103</v>
      </c>
      <c r="N11" s="455">
        <v>2686.5</v>
      </c>
      <c r="O11" s="455">
        <v>2844.15</v>
      </c>
      <c r="P11" s="455">
        <f t="shared" si="3"/>
        <v>157.65000000000009</v>
      </c>
      <c r="Q11" s="646">
        <f t="shared" si="4"/>
        <v>1261.2000000000007</v>
      </c>
      <c r="R11" s="646">
        <f t="shared" si="5"/>
        <v>1252.3000000000009</v>
      </c>
      <c r="S11" s="646">
        <f t="shared" si="6"/>
        <v>87.661000000000072</v>
      </c>
      <c r="T11" s="647">
        <f t="shared" si="7"/>
        <v>1339.9610000000009</v>
      </c>
      <c r="U11" s="455"/>
      <c r="V11" s="456"/>
      <c r="W11" s="648" t="s">
        <v>477</v>
      </c>
      <c r="X11" s="649"/>
      <c r="Y11" s="557"/>
      <c r="Z11" s="557"/>
      <c r="AA11" s="557"/>
      <c r="AB11" s="557"/>
      <c r="AC11" s="557"/>
      <c r="AD11" s="557"/>
      <c r="AE11" s="557"/>
    </row>
    <row r="12" spans="1:31" ht="20.25">
      <c r="A12" s="548">
        <v>8</v>
      </c>
      <c r="B12" s="424" t="s">
        <v>479</v>
      </c>
      <c r="C12" s="549" t="s">
        <v>221</v>
      </c>
      <c r="D12" s="263"/>
      <c r="E12" s="299" t="s">
        <v>222</v>
      </c>
      <c r="F12" s="283" t="s">
        <v>223</v>
      </c>
      <c r="G12" s="266">
        <v>45689</v>
      </c>
      <c r="H12" s="266">
        <v>45717</v>
      </c>
      <c r="I12" s="263">
        <f t="shared" si="8"/>
        <v>28</v>
      </c>
      <c r="J12" s="600">
        <v>54</v>
      </c>
      <c r="K12" s="549">
        <v>59</v>
      </c>
      <c r="L12" s="600">
        <f t="shared" si="1"/>
        <v>5</v>
      </c>
      <c r="M12" s="601">
        <f t="shared" si="2"/>
        <v>445</v>
      </c>
      <c r="N12" s="263">
        <v>563.78</v>
      </c>
      <c r="O12" s="549">
        <v>617.75</v>
      </c>
      <c r="P12" s="263">
        <f t="shared" si="3"/>
        <v>53.970000000000027</v>
      </c>
      <c r="Q12" s="640">
        <f t="shared" si="4"/>
        <v>431.76000000000022</v>
      </c>
      <c r="R12" s="641">
        <f t="shared" si="5"/>
        <v>876.76000000000022</v>
      </c>
      <c r="S12" s="641">
        <f t="shared" si="6"/>
        <v>61.373200000000018</v>
      </c>
      <c r="T12" s="642">
        <f t="shared" si="7"/>
        <v>938.13320000000022</v>
      </c>
      <c r="U12" s="263" t="s">
        <v>267</v>
      </c>
      <c r="V12" s="364" t="s">
        <v>216</v>
      </c>
      <c r="W12" s="376" t="s">
        <v>622</v>
      </c>
      <c r="X12" s="377" t="s">
        <v>285</v>
      </c>
    </row>
    <row r="13" spans="1:31" ht="20.25">
      <c r="A13" s="548">
        <v>9</v>
      </c>
      <c r="B13" s="424" t="s">
        <v>481</v>
      </c>
      <c r="C13" s="549" t="s">
        <v>14</v>
      </c>
      <c r="D13" s="263" t="s">
        <v>130</v>
      </c>
      <c r="E13" s="265" t="s">
        <v>623</v>
      </c>
      <c r="F13" s="283" t="s">
        <v>624</v>
      </c>
      <c r="G13" s="266">
        <v>45689</v>
      </c>
      <c r="H13" s="266">
        <v>45717</v>
      </c>
      <c r="I13" s="263">
        <f t="shared" si="8"/>
        <v>28</v>
      </c>
      <c r="J13" s="600">
        <v>34</v>
      </c>
      <c r="K13" s="549">
        <v>36.700000000000003</v>
      </c>
      <c r="L13" s="600">
        <f t="shared" si="1"/>
        <v>2.7000000000000028</v>
      </c>
      <c r="M13" s="601">
        <f t="shared" si="2"/>
        <v>240.30000000000024</v>
      </c>
      <c r="N13" s="263">
        <v>1175.6600000000001</v>
      </c>
      <c r="O13" s="549">
        <v>1230.2</v>
      </c>
      <c r="P13" s="263">
        <f t="shared" si="3"/>
        <v>54.539999999999964</v>
      </c>
      <c r="Q13" s="640">
        <f t="shared" si="4"/>
        <v>436.31999999999971</v>
      </c>
      <c r="R13" s="641">
        <f t="shared" si="5"/>
        <v>676.61999999999989</v>
      </c>
      <c r="S13" s="641">
        <f t="shared" si="6"/>
        <v>47.363399999999999</v>
      </c>
      <c r="T13" s="642">
        <f t="shared" si="7"/>
        <v>723.98339999999985</v>
      </c>
      <c r="U13" s="263" t="s">
        <v>267</v>
      </c>
      <c r="V13" s="364" t="s">
        <v>216</v>
      </c>
      <c r="W13" s="365"/>
      <c r="X13" s="379" t="s">
        <v>288</v>
      </c>
    </row>
    <row r="14" spans="1:31" ht="20.25">
      <c r="A14" s="548">
        <v>10</v>
      </c>
      <c r="B14" s="424" t="s">
        <v>484</v>
      </c>
      <c r="C14" s="549" t="s">
        <v>303</v>
      </c>
      <c r="D14" s="284"/>
      <c r="E14" s="265" t="s">
        <v>378</v>
      </c>
      <c r="F14" s="560" t="s">
        <v>305</v>
      </c>
      <c r="G14" s="266">
        <v>45689</v>
      </c>
      <c r="H14" s="266">
        <v>45717</v>
      </c>
      <c r="I14" s="263">
        <f t="shared" si="8"/>
        <v>28</v>
      </c>
      <c r="J14" s="600">
        <v>4.9000000000000004</v>
      </c>
      <c r="K14" s="549">
        <v>5.2</v>
      </c>
      <c r="L14" s="600">
        <f t="shared" si="1"/>
        <v>0.29999999999999982</v>
      </c>
      <c r="M14" s="601">
        <f t="shared" si="2"/>
        <v>26.699999999999985</v>
      </c>
      <c r="N14" s="263">
        <v>318.95</v>
      </c>
      <c r="O14" s="549">
        <v>358.63</v>
      </c>
      <c r="P14" s="263">
        <f t="shared" si="3"/>
        <v>39.680000000000007</v>
      </c>
      <c r="Q14" s="640">
        <f t="shared" si="4"/>
        <v>317.44000000000005</v>
      </c>
      <c r="R14" s="641">
        <f t="shared" si="5"/>
        <v>344.14000000000004</v>
      </c>
      <c r="S14" s="641">
        <f t="shared" si="6"/>
        <v>24.089800000000004</v>
      </c>
      <c r="T14" s="642">
        <f t="shared" si="7"/>
        <v>368.22980000000007</v>
      </c>
      <c r="U14" s="263" t="s">
        <v>267</v>
      </c>
      <c r="V14" s="364" t="s">
        <v>216</v>
      </c>
      <c r="W14" s="378">
        <v>45796</v>
      </c>
      <c r="X14" s="284" t="s">
        <v>379</v>
      </c>
    </row>
    <row r="15" spans="1:31" ht="20.25">
      <c r="A15" s="561">
        <v>11</v>
      </c>
      <c r="B15" s="424" t="s">
        <v>485</v>
      </c>
      <c r="C15" s="562" t="s">
        <v>228</v>
      </c>
      <c r="D15" s="562"/>
      <c r="E15" s="563" t="s">
        <v>229</v>
      </c>
      <c r="F15" s="564" t="s">
        <v>230</v>
      </c>
      <c r="G15" s="266">
        <v>45689</v>
      </c>
      <c r="H15" s="266">
        <v>45717</v>
      </c>
      <c r="I15" s="562">
        <f t="shared" si="8"/>
        <v>28</v>
      </c>
      <c r="J15" s="562">
        <v>4.7</v>
      </c>
      <c r="K15" s="549">
        <v>4.7</v>
      </c>
      <c r="L15" s="562">
        <f t="shared" si="1"/>
        <v>0</v>
      </c>
      <c r="M15" s="605">
        <f t="shared" si="2"/>
        <v>0</v>
      </c>
      <c r="N15" s="562">
        <v>408.31</v>
      </c>
      <c r="O15" s="549">
        <v>450.94</v>
      </c>
      <c r="P15" s="562">
        <f t="shared" si="3"/>
        <v>42.629999999999995</v>
      </c>
      <c r="Q15" s="650">
        <f t="shared" si="4"/>
        <v>341.03999999999996</v>
      </c>
      <c r="R15" s="650">
        <f t="shared" si="5"/>
        <v>341.03999999999996</v>
      </c>
      <c r="S15" s="650">
        <f t="shared" si="6"/>
        <v>23.872799999999998</v>
      </c>
      <c r="T15" s="651">
        <f t="shared" si="7"/>
        <v>364.91279999999995</v>
      </c>
      <c r="U15" s="562"/>
      <c r="V15" s="652" t="s">
        <v>216</v>
      </c>
      <c r="W15" s="653" t="s">
        <v>380</v>
      </c>
      <c r="X15" s="654"/>
      <c r="Y15" s="654"/>
      <c r="Z15" s="654"/>
      <c r="AA15" s="654"/>
      <c r="AB15" s="654"/>
      <c r="AC15" s="654"/>
      <c r="AD15" s="654"/>
      <c r="AE15" s="654"/>
    </row>
    <row r="16" spans="1:31" ht="20.25">
      <c r="A16" s="548">
        <v>12</v>
      </c>
      <c r="B16" s="424" t="s">
        <v>487</v>
      </c>
      <c r="C16" s="549" t="s">
        <v>186</v>
      </c>
      <c r="D16" s="263" t="s">
        <v>130</v>
      </c>
      <c r="E16" s="565" t="s">
        <v>187</v>
      </c>
      <c r="F16" s="291" t="s">
        <v>269</v>
      </c>
      <c r="G16" s="266">
        <v>45689</v>
      </c>
      <c r="H16" s="266">
        <v>45717</v>
      </c>
      <c r="I16" s="263">
        <f t="shared" si="8"/>
        <v>28</v>
      </c>
      <c r="J16" s="600">
        <v>12.8</v>
      </c>
      <c r="K16" s="549">
        <v>17.3</v>
      </c>
      <c r="L16" s="600">
        <f t="shared" si="1"/>
        <v>4.5</v>
      </c>
      <c r="M16" s="601">
        <f t="shared" si="2"/>
        <v>400.5</v>
      </c>
      <c r="N16" s="263">
        <v>636.11</v>
      </c>
      <c r="O16" s="549">
        <v>717.74</v>
      </c>
      <c r="P16" s="263">
        <f t="shared" si="3"/>
        <v>81.63</v>
      </c>
      <c r="Q16" s="640">
        <f t="shared" si="4"/>
        <v>653.04</v>
      </c>
      <c r="R16" s="641">
        <f t="shared" si="5"/>
        <v>1053.54</v>
      </c>
      <c r="S16" s="641">
        <f t="shared" si="6"/>
        <v>73.747799999999998</v>
      </c>
      <c r="T16" s="642">
        <f t="shared" si="7"/>
        <v>1127.2878000000001</v>
      </c>
      <c r="U16" s="263" t="s">
        <v>267</v>
      </c>
      <c r="V16" s="364" t="s">
        <v>216</v>
      </c>
      <c r="W16" s="396"/>
      <c r="X16" s="284"/>
    </row>
    <row r="17" spans="1:31" ht="20.25">
      <c r="A17" s="548">
        <v>13</v>
      </c>
      <c r="B17" s="424" t="s">
        <v>488</v>
      </c>
      <c r="C17" s="549" t="s">
        <v>489</v>
      </c>
      <c r="D17" s="265"/>
      <c r="E17" s="284" t="s">
        <v>490</v>
      </c>
      <c r="F17" s="292" t="s">
        <v>491</v>
      </c>
      <c r="G17" s="266">
        <v>45689</v>
      </c>
      <c r="H17" s="266">
        <v>45717</v>
      </c>
      <c r="I17" s="263">
        <f t="shared" si="8"/>
        <v>28</v>
      </c>
      <c r="J17" s="600">
        <v>9.9</v>
      </c>
      <c r="K17" s="549">
        <v>17.100000000000001</v>
      </c>
      <c r="L17" s="600">
        <f t="shared" si="1"/>
        <v>7.2000000000000011</v>
      </c>
      <c r="M17" s="601">
        <f t="shared" si="2"/>
        <v>640.80000000000007</v>
      </c>
      <c r="N17" s="263">
        <v>513.19000000000005</v>
      </c>
      <c r="O17" s="549">
        <v>575.49</v>
      </c>
      <c r="P17" s="263">
        <f t="shared" si="3"/>
        <v>62.299999999999955</v>
      </c>
      <c r="Q17" s="640">
        <f t="shared" si="4"/>
        <v>498.39999999999964</v>
      </c>
      <c r="R17" s="362">
        <f t="shared" si="5"/>
        <v>1139.1999999999998</v>
      </c>
      <c r="S17" s="362">
        <f t="shared" si="6"/>
        <v>79.744</v>
      </c>
      <c r="T17" s="363">
        <f t="shared" si="7"/>
        <v>1218.9439999999997</v>
      </c>
      <c r="U17" s="263" t="s">
        <v>267</v>
      </c>
      <c r="V17" s="364" t="s">
        <v>216</v>
      </c>
      <c r="W17" s="365" t="s">
        <v>625</v>
      </c>
      <c r="X17" s="379"/>
    </row>
    <row r="18" spans="1:31" ht="20.25">
      <c r="A18" s="566">
        <v>14</v>
      </c>
      <c r="B18" s="293" t="s">
        <v>493</v>
      </c>
      <c r="C18" s="391" t="s">
        <v>494</v>
      </c>
      <c r="D18" s="567"/>
      <c r="E18" s="400" t="s">
        <v>495</v>
      </c>
      <c r="F18" s="315" t="s">
        <v>496</v>
      </c>
      <c r="G18" s="568">
        <v>45689</v>
      </c>
      <c r="H18" s="568">
        <v>45717</v>
      </c>
      <c r="I18" s="293">
        <f t="shared" si="8"/>
        <v>28</v>
      </c>
      <c r="J18" s="606">
        <v>13.4</v>
      </c>
      <c r="K18" s="391">
        <v>13.5</v>
      </c>
      <c r="L18" s="606">
        <f t="shared" si="1"/>
        <v>9.9999999999999645E-2</v>
      </c>
      <c r="M18" s="607">
        <f t="shared" si="2"/>
        <v>8.8999999999999684</v>
      </c>
      <c r="N18" s="293">
        <v>467.58</v>
      </c>
      <c r="O18" s="391">
        <v>502.94</v>
      </c>
      <c r="P18" s="293">
        <f t="shared" si="3"/>
        <v>35.360000000000014</v>
      </c>
      <c r="Q18" s="655">
        <f t="shared" si="4"/>
        <v>282.88000000000011</v>
      </c>
      <c r="R18" s="656">
        <f t="shared" si="5"/>
        <v>291.78000000000009</v>
      </c>
      <c r="S18" s="656">
        <f t="shared" si="6"/>
        <v>20.424600000000009</v>
      </c>
      <c r="T18" s="657">
        <f t="shared" si="7"/>
        <v>312.20460000000008</v>
      </c>
      <c r="U18" s="293" t="s">
        <v>232</v>
      </c>
      <c r="V18" s="413" t="s">
        <v>216</v>
      </c>
      <c r="W18" s="365" t="s">
        <v>626</v>
      </c>
      <c r="X18" s="658"/>
      <c r="Y18" s="400"/>
      <c r="Z18" s="400"/>
      <c r="AA18" s="400"/>
      <c r="AB18" s="400"/>
      <c r="AC18" s="400"/>
      <c r="AD18" s="400"/>
      <c r="AE18" s="400"/>
    </row>
    <row r="19" spans="1:31" ht="20.25">
      <c r="A19" s="548">
        <v>15</v>
      </c>
      <c r="B19" s="424" t="s">
        <v>497</v>
      </c>
      <c r="C19" s="549" t="s">
        <v>382</v>
      </c>
      <c r="D19" s="265"/>
      <c r="E19" s="265" t="s">
        <v>383</v>
      </c>
      <c r="F19" s="307" t="s">
        <v>384</v>
      </c>
      <c r="G19" s="266">
        <v>45689</v>
      </c>
      <c r="H19" s="266">
        <v>45717</v>
      </c>
      <c r="I19" s="263">
        <f t="shared" si="8"/>
        <v>28</v>
      </c>
      <c r="J19" s="600">
        <v>60.8</v>
      </c>
      <c r="K19" s="549">
        <v>63.6</v>
      </c>
      <c r="L19" s="600">
        <f t="shared" si="1"/>
        <v>2.8000000000000043</v>
      </c>
      <c r="M19" s="601">
        <f t="shared" si="2"/>
        <v>249.20000000000039</v>
      </c>
      <c r="N19" s="263">
        <v>1281.77</v>
      </c>
      <c r="O19" s="549">
        <v>1352.4</v>
      </c>
      <c r="P19" s="263">
        <f t="shared" si="3"/>
        <v>70.630000000000109</v>
      </c>
      <c r="Q19" s="640">
        <f t="shared" si="4"/>
        <v>565.04000000000087</v>
      </c>
      <c r="R19" s="641">
        <f t="shared" si="5"/>
        <v>814.24000000000126</v>
      </c>
      <c r="S19" s="641">
        <f t="shared" si="6"/>
        <v>56.996800000000093</v>
      </c>
      <c r="T19" s="642">
        <f t="shared" si="7"/>
        <v>871.23680000000138</v>
      </c>
      <c r="U19" s="263" t="s">
        <v>267</v>
      </c>
      <c r="V19" s="364" t="s">
        <v>216</v>
      </c>
      <c r="W19" s="365"/>
      <c r="X19" s="379"/>
    </row>
    <row r="20" spans="1:31" ht="20.25">
      <c r="A20" s="548">
        <v>16</v>
      </c>
      <c r="B20" s="424" t="s">
        <v>627</v>
      </c>
      <c r="C20" s="569" t="s">
        <v>628</v>
      </c>
      <c r="D20" s="569"/>
      <c r="E20" s="570" t="s">
        <v>629</v>
      </c>
      <c r="F20" s="571" t="s">
        <v>630</v>
      </c>
      <c r="G20" s="572">
        <v>45710</v>
      </c>
      <c r="H20" s="573">
        <v>45717</v>
      </c>
      <c r="I20" s="263">
        <f t="shared" si="8"/>
        <v>7</v>
      </c>
      <c r="J20" s="600">
        <v>33.299999999999997</v>
      </c>
      <c r="K20" s="549">
        <v>33.9</v>
      </c>
      <c r="L20" s="600">
        <f t="shared" si="1"/>
        <v>0.60000000000000142</v>
      </c>
      <c r="M20" s="601">
        <f t="shared" si="2"/>
        <v>53.400000000000126</v>
      </c>
      <c r="N20" s="263">
        <v>751.49</v>
      </c>
      <c r="O20" s="549">
        <v>773.82</v>
      </c>
      <c r="P20" s="263">
        <f t="shared" si="3"/>
        <v>22.330000000000041</v>
      </c>
      <c r="Q20" s="640">
        <f t="shared" si="4"/>
        <v>178.64000000000033</v>
      </c>
      <c r="R20" s="641">
        <f t="shared" si="5"/>
        <v>232.04000000000045</v>
      </c>
      <c r="S20" s="641">
        <f t="shared" si="6"/>
        <v>16.242800000000035</v>
      </c>
      <c r="T20" s="642">
        <f t="shared" si="7"/>
        <v>248.28280000000049</v>
      </c>
      <c r="U20" s="263" t="s">
        <v>267</v>
      </c>
      <c r="V20" s="364" t="s">
        <v>216</v>
      </c>
      <c r="W20" s="396"/>
      <c r="X20" s="379"/>
    </row>
    <row r="21" spans="1:31" ht="20.25">
      <c r="A21" s="548">
        <v>17</v>
      </c>
      <c r="B21" s="424" t="s">
        <v>498</v>
      </c>
      <c r="C21" s="549" t="s">
        <v>136</v>
      </c>
      <c r="D21" s="263" t="s">
        <v>137</v>
      </c>
      <c r="E21" s="299" t="s">
        <v>138</v>
      </c>
      <c r="F21" s="283" t="s">
        <v>499</v>
      </c>
      <c r="G21" s="266">
        <v>45689</v>
      </c>
      <c r="H21" s="266">
        <v>45717</v>
      </c>
      <c r="I21" s="263">
        <f t="shared" si="8"/>
        <v>28</v>
      </c>
      <c r="J21" s="600">
        <v>21.9</v>
      </c>
      <c r="K21" s="549">
        <v>25.2</v>
      </c>
      <c r="L21" s="600">
        <f t="shared" si="1"/>
        <v>3.3000000000000007</v>
      </c>
      <c r="M21" s="601">
        <f t="shared" si="2"/>
        <v>293.70000000000005</v>
      </c>
      <c r="N21" s="263">
        <v>856.78</v>
      </c>
      <c r="O21" s="549">
        <v>924.32</v>
      </c>
      <c r="P21" s="263">
        <f t="shared" si="3"/>
        <v>67.540000000000077</v>
      </c>
      <c r="Q21" s="640">
        <f t="shared" si="4"/>
        <v>540.32000000000062</v>
      </c>
      <c r="R21" s="641">
        <f t="shared" si="5"/>
        <v>834.02000000000066</v>
      </c>
      <c r="S21" s="641">
        <f t="shared" si="6"/>
        <v>58.381400000000049</v>
      </c>
      <c r="T21" s="642">
        <f t="shared" si="7"/>
        <v>892.40140000000076</v>
      </c>
      <c r="U21" s="263" t="s">
        <v>267</v>
      </c>
      <c r="V21" s="364" t="s">
        <v>216</v>
      </c>
      <c r="W21" s="365" t="s">
        <v>631</v>
      </c>
      <c r="X21" s="379" t="s">
        <v>290</v>
      </c>
    </row>
    <row r="22" spans="1:31" ht="25.5">
      <c r="A22" s="548">
        <v>18</v>
      </c>
      <c r="B22" s="424" t="s">
        <v>500</v>
      </c>
      <c r="C22" s="574" t="s">
        <v>140</v>
      </c>
      <c r="D22" s="293" t="s">
        <v>130</v>
      </c>
      <c r="E22" s="300" t="s">
        <v>141</v>
      </c>
      <c r="F22" s="301" t="s">
        <v>385</v>
      </c>
      <c r="G22" s="266">
        <v>45689</v>
      </c>
      <c r="H22" s="266">
        <v>45717</v>
      </c>
      <c r="I22" s="293">
        <f t="shared" si="8"/>
        <v>28</v>
      </c>
      <c r="J22" s="608">
        <v>27.1</v>
      </c>
      <c r="K22" s="574">
        <v>37.9</v>
      </c>
      <c r="L22" s="600">
        <f t="shared" si="1"/>
        <v>10.799999999999997</v>
      </c>
      <c r="M22" s="609">
        <f t="shared" si="2"/>
        <v>961.1999999999997</v>
      </c>
      <c r="N22" s="293">
        <v>843.11</v>
      </c>
      <c r="O22" s="574">
        <v>965.89</v>
      </c>
      <c r="P22" s="263">
        <f t="shared" si="3"/>
        <v>122.77999999999997</v>
      </c>
      <c r="Q22" s="659">
        <f t="shared" si="4"/>
        <v>982.23999999999978</v>
      </c>
      <c r="R22" s="660">
        <f t="shared" si="5"/>
        <v>1943.4399999999996</v>
      </c>
      <c r="S22" s="660">
        <f t="shared" si="6"/>
        <v>136.04079999999999</v>
      </c>
      <c r="T22" s="661">
        <f t="shared" si="7"/>
        <v>2079.4807999999994</v>
      </c>
      <c r="U22" s="293" t="s">
        <v>267</v>
      </c>
      <c r="V22" s="364" t="s">
        <v>216</v>
      </c>
      <c r="W22" s="536"/>
      <c r="X22" s="400"/>
      <c r="Y22" s="400"/>
      <c r="Z22" s="400"/>
      <c r="AA22" s="400"/>
      <c r="AB22" s="400"/>
      <c r="AC22" s="400"/>
      <c r="AD22" s="400"/>
      <c r="AE22" s="400"/>
    </row>
    <row r="23" spans="1:31" ht="20.25">
      <c r="A23" s="548">
        <v>19</v>
      </c>
      <c r="B23" s="424" t="s">
        <v>501</v>
      </c>
      <c r="C23" s="549" t="s">
        <v>171</v>
      </c>
      <c r="D23" s="263" t="s">
        <v>130</v>
      </c>
      <c r="E23" s="302" t="s">
        <v>172</v>
      </c>
      <c r="F23" s="283" t="s">
        <v>236</v>
      </c>
      <c r="G23" s="266">
        <v>45689</v>
      </c>
      <c r="H23" s="266">
        <v>45717</v>
      </c>
      <c r="I23" s="263">
        <f t="shared" si="8"/>
        <v>28</v>
      </c>
      <c r="J23" s="600">
        <v>58.6</v>
      </c>
      <c r="K23" s="549">
        <v>60.5</v>
      </c>
      <c r="L23" s="600">
        <f t="shared" si="1"/>
        <v>1.8999999999999986</v>
      </c>
      <c r="M23" s="601">
        <f t="shared" si="2"/>
        <v>169.09999999999988</v>
      </c>
      <c r="N23" s="610">
        <v>1048.3599999999999</v>
      </c>
      <c r="O23" s="611">
        <v>1183.1400000000001</v>
      </c>
      <c r="P23" s="263">
        <f t="shared" si="3"/>
        <v>134.7800000000002</v>
      </c>
      <c r="Q23" s="640">
        <f t="shared" si="4"/>
        <v>1078.2400000000016</v>
      </c>
      <c r="R23" s="641">
        <f t="shared" si="5"/>
        <v>1247.3400000000015</v>
      </c>
      <c r="S23" s="641">
        <f t="shared" si="6"/>
        <v>87.313800000000114</v>
      </c>
      <c r="T23" s="642">
        <f t="shared" si="7"/>
        <v>1334.6538000000016</v>
      </c>
      <c r="U23" s="263" t="s">
        <v>267</v>
      </c>
      <c r="V23" s="364" t="s">
        <v>216</v>
      </c>
      <c r="W23" s="365" t="s">
        <v>632</v>
      </c>
      <c r="X23" s="284"/>
    </row>
    <row r="24" spans="1:31" ht="20.25">
      <c r="A24" s="548">
        <v>20</v>
      </c>
      <c r="B24" s="424" t="s">
        <v>503</v>
      </c>
      <c r="C24" s="549" t="s">
        <v>237</v>
      </c>
      <c r="D24" s="424"/>
      <c r="E24" s="299" t="s">
        <v>238</v>
      </c>
      <c r="F24" s="283" t="s">
        <v>504</v>
      </c>
      <c r="G24" s="266">
        <v>45689</v>
      </c>
      <c r="H24" s="266">
        <v>45717</v>
      </c>
      <c r="I24" s="263">
        <f t="shared" si="8"/>
        <v>28</v>
      </c>
      <c r="J24" s="600">
        <v>56.4</v>
      </c>
      <c r="K24" s="549">
        <v>70.900000000000006</v>
      </c>
      <c r="L24" s="600">
        <f t="shared" si="1"/>
        <v>14.500000000000007</v>
      </c>
      <c r="M24" s="601">
        <f t="shared" si="2"/>
        <v>1290.5000000000007</v>
      </c>
      <c r="N24" s="263">
        <v>1334.45</v>
      </c>
      <c r="O24" s="549">
        <v>1508.75</v>
      </c>
      <c r="P24" s="263">
        <f t="shared" si="3"/>
        <v>174.29999999999995</v>
      </c>
      <c r="Q24" s="640">
        <f t="shared" si="4"/>
        <v>1394.3999999999996</v>
      </c>
      <c r="R24" s="641">
        <f t="shared" si="5"/>
        <v>2684.9000000000005</v>
      </c>
      <c r="S24" s="641">
        <f t="shared" si="6"/>
        <v>187.94300000000007</v>
      </c>
      <c r="T24" s="642">
        <f t="shared" si="7"/>
        <v>2872.8430000000008</v>
      </c>
      <c r="U24" s="263" t="s">
        <v>267</v>
      </c>
      <c r="V24" s="364" t="s">
        <v>216</v>
      </c>
      <c r="W24" s="378">
        <v>45743</v>
      </c>
      <c r="X24" s="284"/>
    </row>
    <row r="25" spans="1:31" ht="20.25">
      <c r="A25" s="548">
        <v>21</v>
      </c>
      <c r="B25" s="424" t="s">
        <v>505</v>
      </c>
      <c r="C25" s="549" t="s">
        <v>20</v>
      </c>
      <c r="D25" s="263"/>
      <c r="E25" s="265" t="s">
        <v>143</v>
      </c>
      <c r="F25" s="283" t="s">
        <v>388</v>
      </c>
      <c r="G25" s="266">
        <v>45689</v>
      </c>
      <c r="H25" s="266">
        <v>45717</v>
      </c>
      <c r="I25" s="263">
        <f t="shared" si="8"/>
        <v>28</v>
      </c>
      <c r="J25" s="600">
        <v>21.4</v>
      </c>
      <c r="K25" s="549">
        <v>25.5</v>
      </c>
      <c r="L25" s="600">
        <f t="shared" si="1"/>
        <v>4.1000000000000014</v>
      </c>
      <c r="M25" s="601">
        <f t="shared" si="2"/>
        <v>364.90000000000015</v>
      </c>
      <c r="N25" s="263">
        <v>556.79999999999995</v>
      </c>
      <c r="O25" s="549">
        <v>609.26</v>
      </c>
      <c r="P25" s="263">
        <f t="shared" si="3"/>
        <v>52.460000000000036</v>
      </c>
      <c r="Q25" s="640">
        <f t="shared" si="4"/>
        <v>419.68000000000029</v>
      </c>
      <c r="R25" s="641">
        <f t="shared" si="5"/>
        <v>784.58000000000038</v>
      </c>
      <c r="S25" s="641">
        <f t="shared" si="6"/>
        <v>54.920600000000029</v>
      </c>
      <c r="T25" s="642">
        <f t="shared" si="7"/>
        <v>839.50060000000042</v>
      </c>
      <c r="U25" s="263" t="s">
        <v>267</v>
      </c>
      <c r="V25" s="364" t="s">
        <v>216</v>
      </c>
      <c r="W25" s="378">
        <v>45730</v>
      </c>
      <c r="X25" s="284"/>
    </row>
    <row r="26" spans="1:31" ht="20.25">
      <c r="A26" s="561">
        <v>22</v>
      </c>
      <c r="B26" s="424" t="s">
        <v>507</v>
      </c>
      <c r="C26" s="549" t="s">
        <v>23</v>
      </c>
      <c r="D26" s="263" t="s">
        <v>130</v>
      </c>
      <c r="E26" s="265" t="s">
        <v>111</v>
      </c>
      <c r="F26" s="283" t="s">
        <v>633</v>
      </c>
      <c r="G26" s="266">
        <v>45689</v>
      </c>
      <c r="H26" s="266">
        <v>45717</v>
      </c>
      <c r="I26" s="263">
        <f t="shared" si="8"/>
        <v>28</v>
      </c>
      <c r="J26" s="600">
        <v>48.5</v>
      </c>
      <c r="K26" s="549">
        <v>60.6</v>
      </c>
      <c r="L26" s="600">
        <f t="shared" si="1"/>
        <v>12.100000000000001</v>
      </c>
      <c r="M26" s="601">
        <f t="shared" si="2"/>
        <v>1076.9000000000001</v>
      </c>
      <c r="N26" s="263">
        <v>821.77</v>
      </c>
      <c r="O26" s="549">
        <v>956.19</v>
      </c>
      <c r="P26" s="263">
        <f t="shared" si="3"/>
        <v>134.42000000000007</v>
      </c>
      <c r="Q26" s="640">
        <f t="shared" si="4"/>
        <v>1075.3600000000006</v>
      </c>
      <c r="R26" s="641">
        <f t="shared" si="5"/>
        <v>2152.2600000000007</v>
      </c>
      <c r="S26" s="641">
        <f t="shared" si="6"/>
        <v>150.65820000000005</v>
      </c>
      <c r="T26" s="642">
        <f t="shared" si="7"/>
        <v>2302.9182000000005</v>
      </c>
      <c r="U26" s="263" t="s">
        <v>267</v>
      </c>
      <c r="V26" s="364" t="s">
        <v>216</v>
      </c>
      <c r="W26" s="402" t="s">
        <v>634</v>
      </c>
      <c r="X26" s="284"/>
    </row>
    <row r="27" spans="1:31" ht="20.25">
      <c r="A27" s="548">
        <v>23</v>
      </c>
      <c r="B27" s="424" t="s">
        <v>509</v>
      </c>
      <c r="C27" s="549" t="s">
        <v>32</v>
      </c>
      <c r="D27" s="263" t="s">
        <v>126</v>
      </c>
      <c r="E27" s="265" t="s">
        <v>147</v>
      </c>
      <c r="F27" s="283" t="s">
        <v>510</v>
      </c>
      <c r="G27" s="266">
        <v>45689</v>
      </c>
      <c r="H27" s="266">
        <v>45717</v>
      </c>
      <c r="I27" s="263">
        <f t="shared" si="8"/>
        <v>28</v>
      </c>
      <c r="J27" s="600">
        <v>103.2</v>
      </c>
      <c r="K27" s="549">
        <v>115.1</v>
      </c>
      <c r="L27" s="600">
        <f t="shared" si="1"/>
        <v>11.899999999999991</v>
      </c>
      <c r="M27" s="601">
        <f t="shared" si="2"/>
        <v>1059.0999999999992</v>
      </c>
      <c r="N27" s="263">
        <v>2277.9</v>
      </c>
      <c r="O27" s="549">
        <v>2481.9</v>
      </c>
      <c r="P27" s="263">
        <f t="shared" si="3"/>
        <v>204</v>
      </c>
      <c r="Q27" s="640">
        <f t="shared" si="4"/>
        <v>1632</v>
      </c>
      <c r="R27" s="641">
        <f t="shared" si="5"/>
        <v>2691.0999999999995</v>
      </c>
      <c r="S27" s="641">
        <f t="shared" si="6"/>
        <v>188.37699999999998</v>
      </c>
      <c r="T27" s="642">
        <f t="shared" si="7"/>
        <v>2879.4769999999994</v>
      </c>
      <c r="U27" s="263" t="s">
        <v>267</v>
      </c>
      <c r="V27" s="364" t="s">
        <v>216</v>
      </c>
      <c r="W27" s="365" t="s">
        <v>635</v>
      </c>
      <c r="X27" s="284"/>
    </row>
    <row r="28" spans="1:31" ht="20.25">
      <c r="A28" s="548">
        <v>24</v>
      </c>
      <c r="B28" s="424" t="s">
        <v>511</v>
      </c>
      <c r="C28" s="549" t="s">
        <v>197</v>
      </c>
      <c r="D28" s="263" t="s">
        <v>137</v>
      </c>
      <c r="E28" s="575" t="s">
        <v>198</v>
      </c>
      <c r="F28" s="306" t="s">
        <v>636</v>
      </c>
      <c r="G28" s="266">
        <v>45689</v>
      </c>
      <c r="H28" s="266">
        <v>45717</v>
      </c>
      <c r="I28" s="263">
        <f t="shared" si="8"/>
        <v>28</v>
      </c>
      <c r="J28" s="600">
        <v>17.7</v>
      </c>
      <c r="K28" s="549">
        <v>22.5</v>
      </c>
      <c r="L28" s="600">
        <f t="shared" si="1"/>
        <v>4.8000000000000007</v>
      </c>
      <c r="M28" s="601">
        <f t="shared" si="2"/>
        <v>427.20000000000005</v>
      </c>
      <c r="N28" s="263">
        <v>590.08000000000004</v>
      </c>
      <c r="O28" s="549">
        <v>679.1</v>
      </c>
      <c r="P28" s="263">
        <f t="shared" si="3"/>
        <v>89.019999999999982</v>
      </c>
      <c r="Q28" s="640">
        <f t="shared" si="4"/>
        <v>712.15999999999985</v>
      </c>
      <c r="R28" s="641">
        <f t="shared" si="5"/>
        <v>1139.3599999999999</v>
      </c>
      <c r="S28" s="641">
        <f t="shared" si="6"/>
        <v>79.755200000000002</v>
      </c>
      <c r="T28" s="642">
        <f t="shared" si="7"/>
        <v>1219.1152</v>
      </c>
      <c r="U28" s="263" t="s">
        <v>267</v>
      </c>
      <c r="V28" s="364" t="s">
        <v>216</v>
      </c>
      <c r="W28" s="365" t="s">
        <v>625</v>
      </c>
      <c r="X28" s="284"/>
    </row>
    <row r="29" spans="1:31" ht="20.25">
      <c r="A29" s="561">
        <v>25</v>
      </c>
      <c r="B29" s="424" t="s">
        <v>512</v>
      </c>
      <c r="C29" s="549" t="s">
        <v>347</v>
      </c>
      <c r="D29" s="265"/>
      <c r="E29" s="299" t="s">
        <v>348</v>
      </c>
      <c r="F29" s="307" t="s">
        <v>349</v>
      </c>
      <c r="G29" s="266">
        <v>45689</v>
      </c>
      <c r="H29" s="266">
        <v>45717</v>
      </c>
      <c r="I29" s="263">
        <f t="shared" si="8"/>
        <v>28</v>
      </c>
      <c r="J29" s="600">
        <v>13.8</v>
      </c>
      <c r="K29" s="549">
        <v>20.9</v>
      </c>
      <c r="L29" s="600">
        <f t="shared" si="1"/>
        <v>7.0999999999999979</v>
      </c>
      <c r="M29" s="601">
        <f t="shared" si="2"/>
        <v>631.89999999999986</v>
      </c>
      <c r="N29" s="263">
        <v>773.64</v>
      </c>
      <c r="O29" s="549">
        <v>874.25</v>
      </c>
      <c r="P29" s="263">
        <f t="shared" si="3"/>
        <v>100.61000000000001</v>
      </c>
      <c r="Q29" s="640">
        <f t="shared" si="4"/>
        <v>804.88000000000011</v>
      </c>
      <c r="R29" s="641">
        <f t="shared" si="5"/>
        <v>1436.78</v>
      </c>
      <c r="S29" s="641">
        <f t="shared" si="6"/>
        <v>100.5746</v>
      </c>
      <c r="T29" s="642">
        <f t="shared" si="7"/>
        <v>1537.3545999999999</v>
      </c>
      <c r="U29" s="263" t="s">
        <v>267</v>
      </c>
      <c r="V29" s="364" t="s">
        <v>216</v>
      </c>
      <c r="W29" s="402" t="s">
        <v>637</v>
      </c>
      <c r="X29" s="284"/>
    </row>
    <row r="30" spans="1:31" ht="20.25">
      <c r="A30" s="548">
        <v>26</v>
      </c>
      <c r="B30" s="424" t="s">
        <v>514</v>
      </c>
      <c r="C30" s="549" t="s">
        <v>35</v>
      </c>
      <c r="D30" s="263" t="s">
        <v>137</v>
      </c>
      <c r="E30" s="265" t="s">
        <v>36</v>
      </c>
      <c r="F30" s="283" t="s">
        <v>149</v>
      </c>
      <c r="G30" s="266">
        <v>45689</v>
      </c>
      <c r="H30" s="266">
        <v>45717</v>
      </c>
      <c r="I30" s="263">
        <f t="shared" si="8"/>
        <v>28</v>
      </c>
      <c r="J30" s="600">
        <v>46.8</v>
      </c>
      <c r="K30" s="549">
        <v>52.6</v>
      </c>
      <c r="L30" s="600">
        <f t="shared" si="1"/>
        <v>5.8000000000000043</v>
      </c>
      <c r="M30" s="601">
        <f t="shared" si="2"/>
        <v>516.20000000000039</v>
      </c>
      <c r="N30" s="263">
        <v>981.89</v>
      </c>
      <c r="O30" s="549">
        <v>1090.8800000000001</v>
      </c>
      <c r="P30" s="263">
        <f t="shared" si="3"/>
        <v>108.99000000000012</v>
      </c>
      <c r="Q30" s="640">
        <f t="shared" si="4"/>
        <v>871.92000000000098</v>
      </c>
      <c r="R30" s="641">
        <f t="shared" si="5"/>
        <v>1388.1200000000013</v>
      </c>
      <c r="S30" s="641">
        <f t="shared" si="6"/>
        <v>97.168400000000091</v>
      </c>
      <c r="T30" s="642">
        <f t="shared" si="7"/>
        <v>1485.2884000000013</v>
      </c>
      <c r="U30" s="263" t="s">
        <v>267</v>
      </c>
      <c r="V30" s="364" t="s">
        <v>216</v>
      </c>
      <c r="W30" s="365" t="s">
        <v>638</v>
      </c>
      <c r="X30" s="284"/>
    </row>
    <row r="31" spans="1:31" ht="20.25">
      <c r="A31" s="548">
        <v>27</v>
      </c>
      <c r="B31" s="424" t="s">
        <v>516</v>
      </c>
      <c r="C31" s="549" t="s">
        <v>27</v>
      </c>
      <c r="D31" s="265"/>
      <c r="E31" s="265" t="s">
        <v>344</v>
      </c>
      <c r="F31" s="307" t="s">
        <v>393</v>
      </c>
      <c r="G31" s="266">
        <v>45689</v>
      </c>
      <c r="H31" s="266">
        <v>45717</v>
      </c>
      <c r="I31" s="263">
        <f t="shared" si="8"/>
        <v>28</v>
      </c>
      <c r="J31" s="600">
        <v>18</v>
      </c>
      <c r="K31" s="549">
        <v>25.7</v>
      </c>
      <c r="L31" s="600">
        <f t="shared" si="1"/>
        <v>7.6999999999999993</v>
      </c>
      <c r="M31" s="601">
        <f t="shared" si="2"/>
        <v>685.3</v>
      </c>
      <c r="N31" s="424">
        <v>915.6</v>
      </c>
      <c r="O31" s="549">
        <v>1005.17</v>
      </c>
      <c r="P31" s="263">
        <f t="shared" si="3"/>
        <v>89.569999999999936</v>
      </c>
      <c r="Q31" s="640">
        <f t="shared" si="4"/>
        <v>716.55999999999949</v>
      </c>
      <c r="R31" s="641">
        <f t="shared" si="5"/>
        <v>1401.8599999999994</v>
      </c>
      <c r="S31" s="641">
        <f t="shared" si="6"/>
        <v>98.130199999999974</v>
      </c>
      <c r="T31" s="642">
        <f t="shared" si="7"/>
        <v>1499.9901999999995</v>
      </c>
      <c r="U31" s="263" t="s">
        <v>267</v>
      </c>
      <c r="V31" s="364" t="s">
        <v>216</v>
      </c>
      <c r="W31" s="365" t="s">
        <v>639</v>
      </c>
      <c r="X31" s="284"/>
    </row>
    <row r="32" spans="1:31" ht="20.25">
      <c r="A32" s="548">
        <v>28</v>
      </c>
      <c r="B32" s="424" t="s">
        <v>518</v>
      </c>
      <c r="C32" s="549" t="s">
        <v>40</v>
      </c>
      <c r="D32" s="263"/>
      <c r="E32" s="265" t="s">
        <v>344</v>
      </c>
      <c r="F32" s="307" t="s">
        <v>393</v>
      </c>
      <c r="G32" s="266">
        <v>45689</v>
      </c>
      <c r="H32" s="266">
        <v>45717</v>
      </c>
      <c r="I32" s="263">
        <f t="shared" si="8"/>
        <v>28</v>
      </c>
      <c r="J32" s="547">
        <v>31.1</v>
      </c>
      <c r="K32" s="263">
        <v>38.700000000000003</v>
      </c>
      <c r="L32" s="263">
        <f t="shared" si="1"/>
        <v>7.6000000000000014</v>
      </c>
      <c r="M32" s="612">
        <f t="shared" si="2"/>
        <v>676.40000000000009</v>
      </c>
      <c r="N32" s="263">
        <v>1138.53</v>
      </c>
      <c r="O32" s="263">
        <v>1250</v>
      </c>
      <c r="P32" s="263">
        <f t="shared" si="3"/>
        <v>111.47000000000003</v>
      </c>
      <c r="Q32" s="640">
        <f t="shared" si="4"/>
        <v>891.76000000000022</v>
      </c>
      <c r="R32" s="641">
        <f t="shared" si="5"/>
        <v>1568.1600000000003</v>
      </c>
      <c r="S32" s="641">
        <f t="shared" si="6"/>
        <v>109.77120000000004</v>
      </c>
      <c r="T32" s="642">
        <f t="shared" si="7"/>
        <v>1677.9312000000004</v>
      </c>
      <c r="U32" s="263" t="s">
        <v>267</v>
      </c>
      <c r="V32" s="364" t="s">
        <v>216</v>
      </c>
      <c r="W32" s="365" t="s">
        <v>639</v>
      </c>
      <c r="X32" s="284"/>
    </row>
    <row r="33" spans="1:31" ht="20.25">
      <c r="A33" s="576">
        <v>30</v>
      </c>
      <c r="B33" s="547" t="s">
        <v>519</v>
      </c>
      <c r="C33" s="547" t="s">
        <v>42</v>
      </c>
      <c r="D33" s="547" t="s">
        <v>130</v>
      </c>
      <c r="E33" s="577" t="s">
        <v>174</v>
      </c>
      <c r="F33" s="577" t="s">
        <v>520</v>
      </c>
      <c r="G33" s="578">
        <v>45715</v>
      </c>
      <c r="H33" s="578">
        <v>45717</v>
      </c>
      <c r="I33" s="547">
        <f t="shared" si="8"/>
        <v>2</v>
      </c>
      <c r="J33" s="547">
        <v>3</v>
      </c>
      <c r="K33" s="547">
        <v>6.2</v>
      </c>
      <c r="L33" s="547">
        <f t="shared" si="1"/>
        <v>3.2</v>
      </c>
      <c r="M33" s="613">
        <f t="shared" si="2"/>
        <v>284.8</v>
      </c>
      <c r="N33" s="547">
        <v>750.38</v>
      </c>
      <c r="O33" s="547">
        <v>845.02</v>
      </c>
      <c r="P33" s="547">
        <f t="shared" si="3"/>
        <v>94.639999999999986</v>
      </c>
      <c r="Q33" s="662">
        <f t="shared" si="4"/>
        <v>757.11999999999989</v>
      </c>
      <c r="R33" s="662">
        <f t="shared" si="5"/>
        <v>1041.9199999999998</v>
      </c>
      <c r="S33" s="662">
        <f t="shared" si="6"/>
        <v>72.934399999999997</v>
      </c>
      <c r="T33" s="647">
        <f t="shared" si="7"/>
        <v>1114.8543999999999</v>
      </c>
      <c r="U33" s="547"/>
      <c r="V33" s="663"/>
      <c r="W33" s="664" t="s">
        <v>640</v>
      </c>
      <c r="X33" s="665"/>
      <c r="Y33" s="665"/>
      <c r="Z33" s="665"/>
      <c r="AA33" s="665"/>
      <c r="AB33" s="665"/>
      <c r="AC33" s="665"/>
      <c r="AD33" s="665"/>
      <c r="AE33" s="665"/>
    </row>
    <row r="34" spans="1:31" ht="20.25">
      <c r="A34" s="548">
        <v>0</v>
      </c>
      <c r="B34" s="424" t="s">
        <v>521</v>
      </c>
      <c r="C34" s="549" t="s">
        <v>45</v>
      </c>
      <c r="D34" s="263" t="s">
        <v>130</v>
      </c>
      <c r="E34" s="265" t="s">
        <v>174</v>
      </c>
      <c r="F34" s="283" t="s">
        <v>520</v>
      </c>
      <c r="G34" s="266">
        <v>45689</v>
      </c>
      <c r="H34" s="266">
        <v>45717</v>
      </c>
      <c r="I34" s="263">
        <f t="shared" si="8"/>
        <v>28</v>
      </c>
      <c r="J34" s="600">
        <v>6.9</v>
      </c>
      <c r="K34" s="549">
        <v>12.7</v>
      </c>
      <c r="L34" s="600">
        <f t="shared" si="1"/>
        <v>5.7999999999999989</v>
      </c>
      <c r="M34" s="601">
        <f t="shared" si="2"/>
        <v>516.19999999999993</v>
      </c>
      <c r="N34" s="610">
        <v>693.88</v>
      </c>
      <c r="O34" s="611">
        <v>794.06</v>
      </c>
      <c r="P34" s="263">
        <f t="shared" si="3"/>
        <v>100.17999999999995</v>
      </c>
      <c r="Q34" s="640">
        <f t="shared" si="4"/>
        <v>801.4399999999996</v>
      </c>
      <c r="R34" s="641">
        <f t="shared" si="5"/>
        <v>1317.6399999999994</v>
      </c>
      <c r="S34" s="641">
        <f t="shared" si="6"/>
        <v>92.234799999999964</v>
      </c>
      <c r="T34" s="642">
        <f t="shared" si="7"/>
        <v>1409.8747999999994</v>
      </c>
      <c r="U34" s="263" t="s">
        <v>267</v>
      </c>
      <c r="V34" s="364" t="s">
        <v>216</v>
      </c>
      <c r="W34" s="402" t="s">
        <v>641</v>
      </c>
      <c r="X34" s="284"/>
    </row>
    <row r="35" spans="1:31" ht="20.25">
      <c r="A35" s="548">
        <v>32</v>
      </c>
      <c r="B35" s="424" t="s">
        <v>523</v>
      </c>
      <c r="C35" s="549" t="s">
        <v>524</v>
      </c>
      <c r="D35" s="263"/>
      <c r="E35" s="265" t="s">
        <v>525</v>
      </c>
      <c r="F35" s="265" t="s">
        <v>520</v>
      </c>
      <c r="G35" s="266">
        <v>45689</v>
      </c>
      <c r="H35" s="266">
        <v>45717</v>
      </c>
      <c r="I35" s="263">
        <f t="shared" si="8"/>
        <v>28</v>
      </c>
      <c r="J35" s="600">
        <v>17.8</v>
      </c>
      <c r="K35" s="549">
        <v>32</v>
      </c>
      <c r="L35" s="600">
        <f t="shared" si="1"/>
        <v>14.2</v>
      </c>
      <c r="M35" s="601">
        <f t="shared" si="2"/>
        <v>1263.8</v>
      </c>
      <c r="N35" s="610">
        <v>263.12</v>
      </c>
      <c r="O35" s="611">
        <v>345.86</v>
      </c>
      <c r="P35" s="263">
        <f t="shared" si="3"/>
        <v>82.740000000000009</v>
      </c>
      <c r="Q35" s="640">
        <f t="shared" si="4"/>
        <v>661.92000000000007</v>
      </c>
      <c r="R35" s="641">
        <f t="shared" si="5"/>
        <v>1925.72</v>
      </c>
      <c r="S35" s="641">
        <f t="shared" si="6"/>
        <v>134.80040000000002</v>
      </c>
      <c r="T35" s="642">
        <f t="shared" si="7"/>
        <v>2060.5203999999999</v>
      </c>
      <c r="U35" s="263" t="s">
        <v>267</v>
      </c>
      <c r="V35" s="364" t="s">
        <v>216</v>
      </c>
      <c r="W35" s="402" t="s">
        <v>641</v>
      </c>
      <c r="X35" s="466"/>
    </row>
    <row r="36" spans="1:31" ht="20.25">
      <c r="A36" s="548">
        <v>33</v>
      </c>
      <c r="B36" s="424" t="s">
        <v>526</v>
      </c>
      <c r="C36" s="549" t="s">
        <v>47</v>
      </c>
      <c r="D36" s="263" t="s">
        <v>137</v>
      </c>
      <c r="E36" s="265" t="s">
        <v>48</v>
      </c>
      <c r="F36" s="518" t="s">
        <v>150</v>
      </c>
      <c r="G36" s="266">
        <v>45689</v>
      </c>
      <c r="H36" s="266">
        <v>45717</v>
      </c>
      <c r="I36" s="263">
        <f t="shared" si="8"/>
        <v>28</v>
      </c>
      <c r="J36" s="600">
        <v>4.7</v>
      </c>
      <c r="K36" s="549">
        <v>6.2</v>
      </c>
      <c r="L36" s="600">
        <f t="shared" si="1"/>
        <v>1.5</v>
      </c>
      <c r="M36" s="601">
        <f t="shared" si="2"/>
        <v>133.5</v>
      </c>
      <c r="N36" s="614">
        <v>451.77</v>
      </c>
      <c r="O36" s="611">
        <v>486.91</v>
      </c>
      <c r="P36" s="615">
        <f t="shared" si="3"/>
        <v>35.140000000000043</v>
      </c>
      <c r="Q36" s="640">
        <f t="shared" si="4"/>
        <v>281.12000000000035</v>
      </c>
      <c r="R36" s="641">
        <f t="shared" si="5"/>
        <v>414.62000000000035</v>
      </c>
      <c r="S36" s="641">
        <f t="shared" si="6"/>
        <v>29.023400000000027</v>
      </c>
      <c r="T36" s="642">
        <f t="shared" si="7"/>
        <v>443.64340000000038</v>
      </c>
      <c r="U36" s="263" t="s">
        <v>232</v>
      </c>
      <c r="V36" s="364" t="s">
        <v>216</v>
      </c>
      <c r="W36" s="365" t="s">
        <v>642</v>
      </c>
      <c r="X36" s="466" t="s">
        <v>274</v>
      </c>
    </row>
    <row r="37" spans="1:31" ht="20.25">
      <c r="A37" s="548">
        <v>34</v>
      </c>
      <c r="B37" s="424" t="s">
        <v>528</v>
      </c>
      <c r="C37" s="549" t="s">
        <v>49</v>
      </c>
      <c r="D37" s="263"/>
      <c r="E37" s="265" t="s">
        <v>50</v>
      </c>
      <c r="F37" s="283" t="s">
        <v>245</v>
      </c>
      <c r="G37" s="266">
        <v>45689</v>
      </c>
      <c r="H37" s="266">
        <v>45717</v>
      </c>
      <c r="I37" s="263">
        <f t="shared" si="8"/>
        <v>28</v>
      </c>
      <c r="J37" s="547">
        <v>10</v>
      </c>
      <c r="K37" s="547">
        <v>11</v>
      </c>
      <c r="L37" s="547">
        <f t="shared" si="1"/>
        <v>1</v>
      </c>
      <c r="M37" s="613">
        <f t="shared" si="2"/>
        <v>89</v>
      </c>
      <c r="N37" s="547">
        <v>512.42999999999995</v>
      </c>
      <c r="O37" s="547">
        <v>542.27</v>
      </c>
      <c r="P37" s="547">
        <f t="shared" si="3"/>
        <v>29.840000000000032</v>
      </c>
      <c r="Q37" s="640">
        <f t="shared" si="4"/>
        <v>238.72000000000025</v>
      </c>
      <c r="R37" s="641">
        <f t="shared" si="5"/>
        <v>327.72000000000025</v>
      </c>
      <c r="S37" s="641">
        <f t="shared" si="6"/>
        <v>22.940400000000022</v>
      </c>
      <c r="T37" s="642">
        <f t="shared" si="7"/>
        <v>350.66040000000027</v>
      </c>
      <c r="U37" s="263" t="s">
        <v>267</v>
      </c>
      <c r="V37" s="364" t="s">
        <v>216</v>
      </c>
      <c r="W37" s="365"/>
      <c r="X37" s="284"/>
    </row>
    <row r="38" spans="1:31" ht="20.25">
      <c r="A38" s="548">
        <v>35</v>
      </c>
      <c r="B38" s="424" t="s">
        <v>643</v>
      </c>
      <c r="C38" s="549" t="s">
        <v>644</v>
      </c>
      <c r="D38" s="263"/>
      <c r="E38" s="265" t="s">
        <v>645</v>
      </c>
      <c r="F38" s="283" t="s">
        <v>646</v>
      </c>
      <c r="G38" s="266">
        <v>45689</v>
      </c>
      <c r="H38" s="266">
        <v>45717</v>
      </c>
      <c r="I38" s="263">
        <f t="shared" si="8"/>
        <v>28</v>
      </c>
      <c r="J38" s="600">
        <v>6.7</v>
      </c>
      <c r="K38" s="549">
        <v>6.7</v>
      </c>
      <c r="L38" s="600">
        <f t="shared" si="1"/>
        <v>0</v>
      </c>
      <c r="M38" s="601">
        <f t="shared" si="2"/>
        <v>0</v>
      </c>
      <c r="N38" s="616">
        <v>1114.52</v>
      </c>
      <c r="O38" s="549">
        <v>1197.0899999999999</v>
      </c>
      <c r="P38" s="263">
        <f t="shared" si="3"/>
        <v>82.569999999999936</v>
      </c>
      <c r="Q38" s="640">
        <f t="shared" si="4"/>
        <v>660.55999999999949</v>
      </c>
      <c r="R38" s="641">
        <f t="shared" si="5"/>
        <v>660.55999999999949</v>
      </c>
      <c r="S38" s="641">
        <f t="shared" si="6"/>
        <v>46.239199999999968</v>
      </c>
      <c r="T38" s="642">
        <f t="shared" si="7"/>
        <v>706.79919999999947</v>
      </c>
      <c r="U38" s="263" t="s">
        <v>267</v>
      </c>
      <c r="V38" s="364" t="s">
        <v>216</v>
      </c>
      <c r="W38" s="365"/>
      <c r="X38" s="284"/>
    </row>
    <row r="39" spans="1:31" ht="20.25">
      <c r="A39" s="561">
        <v>36</v>
      </c>
      <c r="B39" s="424" t="s">
        <v>529</v>
      </c>
      <c r="C39" s="549" t="s">
        <v>57</v>
      </c>
      <c r="D39" s="263" t="s">
        <v>154</v>
      </c>
      <c r="E39" s="265" t="s">
        <v>113</v>
      </c>
      <c r="F39" s="265" t="s">
        <v>114</v>
      </c>
      <c r="G39" s="266">
        <v>45689</v>
      </c>
      <c r="H39" s="266">
        <v>45717</v>
      </c>
      <c r="I39" s="263">
        <f t="shared" si="8"/>
        <v>28</v>
      </c>
      <c r="J39" s="600">
        <v>25.1</v>
      </c>
      <c r="K39" s="549">
        <v>27.2</v>
      </c>
      <c r="L39" s="600">
        <f t="shared" si="1"/>
        <v>2.0999999999999979</v>
      </c>
      <c r="M39" s="617">
        <f t="shared" si="2"/>
        <v>186.89999999999981</v>
      </c>
      <c r="N39" s="618">
        <v>1012.9</v>
      </c>
      <c r="O39" s="619">
        <v>1119.83</v>
      </c>
      <c r="P39" s="263">
        <f t="shared" si="3"/>
        <v>106.92999999999995</v>
      </c>
      <c r="Q39" s="640">
        <f t="shared" si="4"/>
        <v>855.4399999999996</v>
      </c>
      <c r="R39" s="641">
        <f t="shared" si="5"/>
        <v>1042.3399999999995</v>
      </c>
      <c r="S39" s="641">
        <f t="shared" si="6"/>
        <v>72.963799999999964</v>
      </c>
      <c r="T39" s="642">
        <f t="shared" si="7"/>
        <v>1115.3037999999995</v>
      </c>
      <c r="U39" s="263"/>
      <c r="V39" s="364" t="s">
        <v>216</v>
      </c>
      <c r="W39" s="402" t="s">
        <v>247</v>
      </c>
      <c r="X39" s="284"/>
    </row>
    <row r="40" spans="1:31" ht="27" customHeight="1">
      <c r="A40" s="566">
        <v>37</v>
      </c>
      <c r="B40" s="263" t="s">
        <v>531</v>
      </c>
      <c r="C40" s="303" t="s">
        <v>60</v>
      </c>
      <c r="D40" s="263" t="s">
        <v>130</v>
      </c>
      <c r="E40" s="265" t="s">
        <v>61</v>
      </c>
      <c r="F40" s="304" t="s">
        <v>115</v>
      </c>
      <c r="G40" s="443">
        <v>45689</v>
      </c>
      <c r="H40" s="443">
        <v>45717</v>
      </c>
      <c r="I40" s="263">
        <f t="shared" si="8"/>
        <v>28</v>
      </c>
      <c r="J40" s="355">
        <v>33</v>
      </c>
      <c r="K40" s="303">
        <v>38.1</v>
      </c>
      <c r="L40" s="355">
        <f t="shared" si="1"/>
        <v>5.1000000000000014</v>
      </c>
      <c r="M40" s="356">
        <f t="shared" si="2"/>
        <v>453.90000000000015</v>
      </c>
      <c r="N40" s="620">
        <v>1005.44</v>
      </c>
      <c r="O40" s="621">
        <v>1082.79</v>
      </c>
      <c r="P40" s="263">
        <f t="shared" si="3"/>
        <v>77.349999999999909</v>
      </c>
      <c r="Q40" s="480">
        <f t="shared" si="4"/>
        <v>618.79999999999927</v>
      </c>
      <c r="R40" s="405">
        <f t="shared" si="5"/>
        <v>1072.6999999999994</v>
      </c>
      <c r="S40" s="405">
        <f t="shared" si="6"/>
        <v>75.088999999999956</v>
      </c>
      <c r="T40" s="666">
        <f t="shared" si="7"/>
        <v>1147.7889999999993</v>
      </c>
      <c r="U40" s="263" t="s">
        <v>232</v>
      </c>
      <c r="V40" s="364" t="s">
        <v>216</v>
      </c>
      <c r="W40" s="402" t="s">
        <v>647</v>
      </c>
      <c r="X40" s="284"/>
    </row>
    <row r="41" spans="1:31" ht="20.25">
      <c r="A41" s="548">
        <v>38</v>
      </c>
      <c r="B41" s="424" t="s">
        <v>533</v>
      </c>
      <c r="C41" s="549" t="s">
        <v>351</v>
      </c>
      <c r="D41" s="265"/>
      <c r="E41" s="299" t="s">
        <v>648</v>
      </c>
      <c r="F41" s="268" t="s">
        <v>353</v>
      </c>
      <c r="G41" s="266">
        <v>45689</v>
      </c>
      <c r="H41" s="266">
        <v>45717</v>
      </c>
      <c r="I41" s="263">
        <f t="shared" si="8"/>
        <v>28</v>
      </c>
      <c r="J41" s="600">
        <v>63</v>
      </c>
      <c r="K41" s="549">
        <v>69</v>
      </c>
      <c r="L41" s="600">
        <f t="shared" si="1"/>
        <v>6</v>
      </c>
      <c r="M41" s="601">
        <f t="shared" si="2"/>
        <v>534</v>
      </c>
      <c r="N41" s="622">
        <v>1619.06</v>
      </c>
      <c r="O41" s="549">
        <v>1721.07</v>
      </c>
      <c r="P41" s="263">
        <f t="shared" si="3"/>
        <v>102.00999999999999</v>
      </c>
      <c r="Q41" s="640">
        <f t="shared" si="4"/>
        <v>816.07999999999993</v>
      </c>
      <c r="R41" s="641">
        <f t="shared" si="5"/>
        <v>1350.08</v>
      </c>
      <c r="S41" s="641">
        <f t="shared" si="6"/>
        <v>94.505600000000001</v>
      </c>
      <c r="T41" s="642">
        <f t="shared" si="7"/>
        <v>1444.5855999999999</v>
      </c>
      <c r="U41" s="263" t="s">
        <v>218</v>
      </c>
      <c r="V41" s="364" t="s">
        <v>216</v>
      </c>
      <c r="W41" s="365" t="s">
        <v>649</v>
      </c>
      <c r="X41" s="284"/>
    </row>
    <row r="42" spans="1:31" ht="20.25">
      <c r="A42" s="548">
        <v>39</v>
      </c>
      <c r="B42" s="424" t="s">
        <v>535</v>
      </c>
      <c r="C42" s="549" t="s">
        <v>536</v>
      </c>
      <c r="D42" s="284"/>
      <c r="E42" s="284" t="s">
        <v>650</v>
      </c>
      <c r="F42" s="309" t="s">
        <v>538</v>
      </c>
      <c r="G42" s="266">
        <v>45689</v>
      </c>
      <c r="H42" s="266">
        <v>45717</v>
      </c>
      <c r="I42" s="263">
        <f t="shared" si="8"/>
        <v>28</v>
      </c>
      <c r="J42" s="600">
        <v>29.5</v>
      </c>
      <c r="K42" s="549">
        <v>38.6</v>
      </c>
      <c r="L42" s="600">
        <f t="shared" si="1"/>
        <v>9.1000000000000014</v>
      </c>
      <c r="M42" s="601">
        <f t="shared" si="2"/>
        <v>809.90000000000009</v>
      </c>
      <c r="N42" s="263">
        <v>423.42</v>
      </c>
      <c r="O42" s="549">
        <v>535.15</v>
      </c>
      <c r="P42" s="263">
        <f t="shared" si="3"/>
        <v>111.72999999999996</v>
      </c>
      <c r="Q42" s="640">
        <f t="shared" si="4"/>
        <v>893.83999999999969</v>
      </c>
      <c r="R42" s="641">
        <f t="shared" si="5"/>
        <v>1703.7399999999998</v>
      </c>
      <c r="S42" s="641">
        <f t="shared" si="6"/>
        <v>119.26179999999999</v>
      </c>
      <c r="T42" s="642">
        <f t="shared" si="7"/>
        <v>1823.0017999999998</v>
      </c>
      <c r="U42" s="263" t="s">
        <v>267</v>
      </c>
      <c r="V42" s="364" t="s">
        <v>216</v>
      </c>
      <c r="W42" s="378">
        <v>45758</v>
      </c>
      <c r="X42" s="284"/>
    </row>
    <row r="43" spans="1:31" ht="20.25">
      <c r="A43" s="548">
        <v>40</v>
      </c>
      <c r="B43" s="424" t="s">
        <v>651</v>
      </c>
      <c r="C43" s="549" t="s">
        <v>652</v>
      </c>
      <c r="D43" s="284"/>
      <c r="E43" s="579" t="s">
        <v>653</v>
      </c>
      <c r="F43" s="580" t="s">
        <v>654</v>
      </c>
      <c r="G43" s="573">
        <v>45713</v>
      </c>
      <c r="H43" s="573">
        <v>45717</v>
      </c>
      <c r="I43" s="263">
        <f t="shared" si="8"/>
        <v>4</v>
      </c>
      <c r="J43" s="600">
        <v>9.8000000000000007</v>
      </c>
      <c r="K43" s="549">
        <v>10.7</v>
      </c>
      <c r="L43" s="600">
        <f t="shared" si="1"/>
        <v>0.89999999999999858</v>
      </c>
      <c r="M43" s="601">
        <f t="shared" si="2"/>
        <v>80.099999999999881</v>
      </c>
      <c r="N43" s="263">
        <v>567.54999999999995</v>
      </c>
      <c r="O43" s="549">
        <v>592.88</v>
      </c>
      <c r="P43" s="263">
        <f t="shared" si="3"/>
        <v>25.330000000000041</v>
      </c>
      <c r="Q43" s="640">
        <f t="shared" si="4"/>
        <v>202.64000000000033</v>
      </c>
      <c r="R43" s="641">
        <f t="shared" si="5"/>
        <v>282.74000000000024</v>
      </c>
      <c r="S43" s="641">
        <f t="shared" si="6"/>
        <v>19.79180000000002</v>
      </c>
      <c r="T43" s="642">
        <f t="shared" si="7"/>
        <v>302.53180000000026</v>
      </c>
      <c r="U43" s="263" t="s">
        <v>267</v>
      </c>
      <c r="V43" s="364" t="s">
        <v>216</v>
      </c>
      <c r="W43" s="410"/>
      <c r="X43" s="284"/>
    </row>
    <row r="44" spans="1:31" ht="20.25">
      <c r="A44" s="548">
        <v>41</v>
      </c>
      <c r="B44" s="424" t="s">
        <v>539</v>
      </c>
      <c r="C44" s="549" t="s">
        <v>404</v>
      </c>
      <c r="D44" s="284"/>
      <c r="E44" s="581" t="s">
        <v>405</v>
      </c>
      <c r="F44" s="311" t="s">
        <v>406</v>
      </c>
      <c r="G44" s="266">
        <v>45689</v>
      </c>
      <c r="H44" s="266">
        <v>45717</v>
      </c>
      <c r="I44" s="263">
        <f t="shared" si="8"/>
        <v>28</v>
      </c>
      <c r="J44" s="600">
        <v>19.3</v>
      </c>
      <c r="K44" s="549">
        <v>22</v>
      </c>
      <c r="L44" s="600">
        <f t="shared" si="1"/>
        <v>2.6999999999999993</v>
      </c>
      <c r="M44" s="601">
        <f t="shared" si="2"/>
        <v>240.29999999999993</v>
      </c>
      <c r="N44" s="263">
        <v>288.3</v>
      </c>
      <c r="O44" s="549">
        <v>361.1</v>
      </c>
      <c r="P44" s="263">
        <f t="shared" si="3"/>
        <v>72.800000000000011</v>
      </c>
      <c r="Q44" s="640">
        <f t="shared" si="4"/>
        <v>582.40000000000009</v>
      </c>
      <c r="R44" s="641">
        <f t="shared" si="5"/>
        <v>822.7</v>
      </c>
      <c r="S44" s="641">
        <f t="shared" si="6"/>
        <v>57.589000000000006</v>
      </c>
      <c r="T44" s="642">
        <f t="shared" si="7"/>
        <v>880.2890000000001</v>
      </c>
      <c r="U44" s="263" t="s">
        <v>267</v>
      </c>
      <c r="V44" s="364" t="s">
        <v>216</v>
      </c>
      <c r="W44" s="410" t="s">
        <v>655</v>
      </c>
      <c r="X44" s="284"/>
    </row>
    <row r="45" spans="1:31" ht="20.25">
      <c r="A45" s="548">
        <v>42</v>
      </c>
      <c r="B45" s="424" t="s">
        <v>656</v>
      </c>
      <c r="C45" s="549" t="s">
        <v>657</v>
      </c>
      <c r="D45" s="284"/>
      <c r="E45" s="581" t="s">
        <v>645</v>
      </c>
      <c r="F45" s="268" t="s">
        <v>658</v>
      </c>
      <c r="G45" s="266">
        <v>45689</v>
      </c>
      <c r="H45" s="266">
        <v>45717</v>
      </c>
      <c r="I45" s="263">
        <f t="shared" si="8"/>
        <v>28</v>
      </c>
      <c r="J45" s="600">
        <v>12.8</v>
      </c>
      <c r="K45" s="549">
        <v>12.8</v>
      </c>
      <c r="L45" s="600">
        <f t="shared" si="1"/>
        <v>0</v>
      </c>
      <c r="M45" s="601">
        <f t="shared" si="2"/>
        <v>0</v>
      </c>
      <c r="N45" s="263">
        <v>66.849999999999994</v>
      </c>
      <c r="O45" s="549">
        <v>101.86</v>
      </c>
      <c r="P45" s="263">
        <f t="shared" si="3"/>
        <v>35.010000000000005</v>
      </c>
      <c r="Q45" s="640">
        <f t="shared" si="4"/>
        <v>280.08000000000004</v>
      </c>
      <c r="R45" s="641">
        <f t="shared" si="5"/>
        <v>280.08000000000004</v>
      </c>
      <c r="S45" s="641">
        <f t="shared" si="6"/>
        <v>19.605600000000006</v>
      </c>
      <c r="T45" s="642">
        <f t="shared" si="7"/>
        <v>299.68560000000002</v>
      </c>
      <c r="U45" s="263" t="s">
        <v>267</v>
      </c>
      <c r="V45" s="364" t="s">
        <v>216</v>
      </c>
      <c r="W45" s="407"/>
      <c r="X45" s="284"/>
    </row>
    <row r="46" spans="1:31" ht="20.25">
      <c r="A46" s="561">
        <v>43</v>
      </c>
      <c r="B46" s="424" t="s">
        <v>540</v>
      </c>
      <c r="C46" s="549" t="s">
        <v>541</v>
      </c>
      <c r="D46" s="284"/>
      <c r="E46" s="284" t="s">
        <v>542</v>
      </c>
      <c r="F46" s="471" t="s">
        <v>543</v>
      </c>
      <c r="G46" s="266">
        <v>45689</v>
      </c>
      <c r="H46" s="266">
        <v>45717</v>
      </c>
      <c r="I46" s="263">
        <f t="shared" si="8"/>
        <v>28</v>
      </c>
      <c r="J46" s="600">
        <v>23.6</v>
      </c>
      <c r="K46" s="549">
        <v>31.3</v>
      </c>
      <c r="L46" s="600">
        <f t="shared" si="1"/>
        <v>7.6999999999999993</v>
      </c>
      <c r="M46" s="601">
        <f t="shared" si="2"/>
        <v>685.3</v>
      </c>
      <c r="N46" s="263">
        <v>451.48</v>
      </c>
      <c r="O46" s="549">
        <v>610.49</v>
      </c>
      <c r="P46" s="263">
        <f t="shared" si="3"/>
        <v>159.01</v>
      </c>
      <c r="Q46" s="640">
        <f t="shared" si="4"/>
        <v>1272.08</v>
      </c>
      <c r="R46" s="641">
        <f t="shared" si="5"/>
        <v>1957.3799999999999</v>
      </c>
      <c r="S46" s="641">
        <f t="shared" si="6"/>
        <v>137.01660000000001</v>
      </c>
      <c r="T46" s="642">
        <f t="shared" si="7"/>
        <v>2094.3966</v>
      </c>
      <c r="U46" s="263"/>
      <c r="V46" s="364" t="s">
        <v>216</v>
      </c>
      <c r="W46" s="402" t="s">
        <v>659</v>
      </c>
      <c r="X46" s="284"/>
    </row>
    <row r="47" spans="1:31" ht="20.25">
      <c r="A47" s="561">
        <v>44</v>
      </c>
      <c r="B47" s="424" t="s">
        <v>544</v>
      </c>
      <c r="C47" s="549" t="s">
        <v>321</v>
      </c>
      <c r="D47" s="284"/>
      <c r="E47" s="579" t="s">
        <v>322</v>
      </c>
      <c r="F47" s="471" t="s">
        <v>323</v>
      </c>
      <c r="G47" s="266">
        <v>45689</v>
      </c>
      <c r="H47" s="266">
        <v>45717</v>
      </c>
      <c r="I47" s="263">
        <f t="shared" si="8"/>
        <v>28</v>
      </c>
      <c r="J47" s="600">
        <v>23.6</v>
      </c>
      <c r="K47" s="549">
        <v>29.4</v>
      </c>
      <c r="L47" s="600">
        <f t="shared" si="1"/>
        <v>5.7999999999999972</v>
      </c>
      <c r="M47" s="601">
        <f t="shared" si="2"/>
        <v>516.1999999999997</v>
      </c>
      <c r="N47" s="263">
        <v>387.68</v>
      </c>
      <c r="O47" s="549">
        <v>477.13</v>
      </c>
      <c r="P47" s="263">
        <f t="shared" si="3"/>
        <v>89.449999999999989</v>
      </c>
      <c r="Q47" s="640">
        <f t="shared" si="4"/>
        <v>715.59999999999991</v>
      </c>
      <c r="R47" s="641">
        <f t="shared" si="5"/>
        <v>1231.7999999999997</v>
      </c>
      <c r="S47" s="641">
        <f t="shared" si="6"/>
        <v>86.225999999999985</v>
      </c>
      <c r="T47" s="642">
        <f t="shared" si="7"/>
        <v>1318.0259999999996</v>
      </c>
      <c r="U47" s="263"/>
      <c r="V47" s="364" t="s">
        <v>216</v>
      </c>
      <c r="W47" s="402" t="s">
        <v>660</v>
      </c>
      <c r="X47" s="284"/>
    </row>
    <row r="48" spans="1:31" ht="20.25">
      <c r="A48" s="548">
        <v>45</v>
      </c>
      <c r="B48" s="424" t="s">
        <v>546</v>
      </c>
      <c r="C48" s="549" t="s">
        <v>318</v>
      </c>
      <c r="D48" s="263" t="s">
        <v>156</v>
      </c>
      <c r="E48" s="313" t="s">
        <v>172</v>
      </c>
      <c r="F48" s="283" t="s">
        <v>319</v>
      </c>
      <c r="G48" s="266">
        <v>45689</v>
      </c>
      <c r="H48" s="266">
        <v>45717</v>
      </c>
      <c r="I48" s="263">
        <f t="shared" si="8"/>
        <v>28</v>
      </c>
      <c r="J48" s="600">
        <v>30.4</v>
      </c>
      <c r="K48" s="549">
        <v>37.200000000000003</v>
      </c>
      <c r="L48" s="600">
        <f t="shared" si="1"/>
        <v>6.8000000000000043</v>
      </c>
      <c r="M48" s="601">
        <f t="shared" si="2"/>
        <v>605.20000000000039</v>
      </c>
      <c r="N48" s="263">
        <v>400.9</v>
      </c>
      <c r="O48" s="549">
        <v>491.95</v>
      </c>
      <c r="P48" s="263">
        <f t="shared" si="3"/>
        <v>91.050000000000011</v>
      </c>
      <c r="Q48" s="640">
        <f t="shared" si="4"/>
        <v>728.40000000000009</v>
      </c>
      <c r="R48" s="641">
        <f t="shared" si="5"/>
        <v>1333.6000000000004</v>
      </c>
      <c r="S48" s="641">
        <f t="shared" si="6"/>
        <v>93.352000000000032</v>
      </c>
      <c r="T48" s="642">
        <f t="shared" si="7"/>
        <v>1426.9520000000005</v>
      </c>
      <c r="U48" s="263" t="s">
        <v>267</v>
      </c>
      <c r="V48" s="364" t="s">
        <v>216</v>
      </c>
      <c r="W48" s="365" t="s">
        <v>661</v>
      </c>
      <c r="X48" s="284"/>
    </row>
    <row r="49" spans="1:31" ht="20.25">
      <c r="A49" s="548">
        <v>46</v>
      </c>
      <c r="B49" s="424" t="s">
        <v>548</v>
      </c>
      <c r="C49" s="549" t="s">
        <v>549</v>
      </c>
      <c r="D49" s="567"/>
      <c r="E49" s="314" t="s">
        <v>550</v>
      </c>
      <c r="F49" s="307" t="s">
        <v>551</v>
      </c>
      <c r="G49" s="266">
        <v>45689</v>
      </c>
      <c r="H49" s="266">
        <v>45717</v>
      </c>
      <c r="I49" s="263">
        <f t="shared" si="8"/>
        <v>28</v>
      </c>
      <c r="J49" s="600">
        <v>15.9</v>
      </c>
      <c r="K49" s="549">
        <v>18.3</v>
      </c>
      <c r="L49" s="600">
        <f t="shared" si="1"/>
        <v>2.4000000000000004</v>
      </c>
      <c r="M49" s="601">
        <f t="shared" si="2"/>
        <v>213.60000000000002</v>
      </c>
      <c r="N49" s="263">
        <v>270.05</v>
      </c>
      <c r="O49" s="549">
        <v>338.55</v>
      </c>
      <c r="P49" s="263">
        <f t="shared" si="3"/>
        <v>68.5</v>
      </c>
      <c r="Q49" s="640">
        <f t="shared" si="4"/>
        <v>548</v>
      </c>
      <c r="R49" s="641">
        <f t="shared" si="5"/>
        <v>761.6</v>
      </c>
      <c r="S49" s="641">
        <f t="shared" si="6"/>
        <v>53.312000000000005</v>
      </c>
      <c r="T49" s="642">
        <f t="shared" si="7"/>
        <v>814.91200000000003</v>
      </c>
      <c r="U49" s="263" t="s">
        <v>267</v>
      </c>
      <c r="V49" s="364" t="s">
        <v>216</v>
      </c>
      <c r="W49" s="365" t="s">
        <v>662</v>
      </c>
      <c r="X49" s="284"/>
    </row>
    <row r="50" spans="1:31" ht="81">
      <c r="A50" s="561">
        <v>47</v>
      </c>
      <c r="B50" s="582" t="s">
        <v>552</v>
      </c>
      <c r="C50" s="574" t="s">
        <v>408</v>
      </c>
      <c r="D50" s="567"/>
      <c r="E50" s="314" t="s">
        <v>409</v>
      </c>
      <c r="F50" s="314" t="s">
        <v>553</v>
      </c>
      <c r="G50" s="583">
        <v>45689</v>
      </c>
      <c r="H50" s="583">
        <v>45717</v>
      </c>
      <c r="I50" s="293">
        <f t="shared" si="8"/>
        <v>28</v>
      </c>
      <c r="J50" s="608">
        <v>15.9</v>
      </c>
      <c r="K50" s="574">
        <v>15.9</v>
      </c>
      <c r="L50" s="608">
        <f t="shared" si="1"/>
        <v>0</v>
      </c>
      <c r="M50" s="609">
        <f t="shared" si="2"/>
        <v>0</v>
      </c>
      <c r="N50" s="623">
        <v>242.66</v>
      </c>
      <c r="O50" s="624">
        <v>279.19</v>
      </c>
      <c r="P50" s="293">
        <f t="shared" si="3"/>
        <v>36.53</v>
      </c>
      <c r="Q50" s="659">
        <f t="shared" si="4"/>
        <v>292.24</v>
      </c>
      <c r="R50" s="660">
        <f t="shared" si="5"/>
        <v>292.24</v>
      </c>
      <c r="S50" s="660">
        <f t="shared" si="6"/>
        <v>20.456800000000001</v>
      </c>
      <c r="T50" s="661">
        <f t="shared" si="7"/>
        <v>312.6968</v>
      </c>
      <c r="U50" s="293" t="s">
        <v>267</v>
      </c>
      <c r="V50" s="364" t="s">
        <v>216</v>
      </c>
      <c r="W50" s="411" t="s">
        <v>663</v>
      </c>
      <c r="X50" s="400"/>
      <c r="Y50" s="400"/>
      <c r="Z50" s="400"/>
      <c r="AA50" s="400"/>
      <c r="AB50" s="400"/>
      <c r="AC50" s="400"/>
      <c r="AD50" s="400"/>
      <c r="AE50" s="400"/>
    </row>
    <row r="51" spans="1:31" s="257" customFormat="1" ht="20.25">
      <c r="A51" s="561">
        <v>48</v>
      </c>
      <c r="B51" s="584" t="s">
        <v>554</v>
      </c>
      <c r="C51" s="272" t="s">
        <v>336</v>
      </c>
      <c r="D51" s="585"/>
      <c r="E51" s="586" t="s">
        <v>337</v>
      </c>
      <c r="F51" s="587" t="s">
        <v>412</v>
      </c>
      <c r="G51" s="515">
        <v>45689</v>
      </c>
      <c r="H51" s="515">
        <v>45717</v>
      </c>
      <c r="I51" s="296">
        <f t="shared" si="8"/>
        <v>28</v>
      </c>
      <c r="J51" s="349">
        <v>5.5</v>
      </c>
      <c r="K51" s="272">
        <v>5.5</v>
      </c>
      <c r="L51" s="334">
        <f t="shared" si="1"/>
        <v>0</v>
      </c>
      <c r="M51" s="625">
        <f t="shared" si="2"/>
        <v>0</v>
      </c>
      <c r="N51" s="296">
        <v>244.11</v>
      </c>
      <c r="O51" s="272">
        <v>275.77</v>
      </c>
      <c r="P51" s="271">
        <f t="shared" si="3"/>
        <v>31.659999999999968</v>
      </c>
      <c r="Q51" s="667">
        <f t="shared" si="4"/>
        <v>253.27999999999975</v>
      </c>
      <c r="R51" s="668">
        <f t="shared" si="5"/>
        <v>253.27999999999975</v>
      </c>
      <c r="S51" s="668">
        <f t="shared" si="6"/>
        <v>17.729599999999984</v>
      </c>
      <c r="T51" s="669">
        <f t="shared" si="7"/>
        <v>271.00959999999975</v>
      </c>
      <c r="U51" s="296"/>
      <c r="V51" s="392" t="s">
        <v>216</v>
      </c>
      <c r="W51" s="670" t="s">
        <v>664</v>
      </c>
      <c r="X51" s="294"/>
      <c r="Y51" s="294"/>
      <c r="Z51" s="294"/>
      <c r="AA51" s="294"/>
      <c r="AB51" s="294"/>
      <c r="AC51" s="294"/>
      <c r="AD51" s="294"/>
      <c r="AE51" s="294"/>
    </row>
    <row r="52" spans="1:31" ht="20.25">
      <c r="A52" s="548">
        <v>49</v>
      </c>
      <c r="B52" s="424" t="s">
        <v>556</v>
      </c>
      <c r="C52" s="549" t="s">
        <v>256</v>
      </c>
      <c r="D52" s="284"/>
      <c r="E52" s="284" t="s">
        <v>257</v>
      </c>
      <c r="F52" s="588" t="s">
        <v>315</v>
      </c>
      <c r="G52" s="266">
        <v>45689</v>
      </c>
      <c r="H52" s="266">
        <v>45717</v>
      </c>
      <c r="I52" s="263">
        <f t="shared" si="8"/>
        <v>28</v>
      </c>
      <c r="J52" s="600">
        <v>45.1</v>
      </c>
      <c r="K52" s="549">
        <v>53</v>
      </c>
      <c r="L52" s="600">
        <f t="shared" si="1"/>
        <v>7.8999999999999986</v>
      </c>
      <c r="M52" s="601">
        <f t="shared" si="2"/>
        <v>703.09999999999991</v>
      </c>
      <c r="N52" s="626">
        <v>640.14</v>
      </c>
      <c r="O52" s="611">
        <v>778.26</v>
      </c>
      <c r="P52" s="263">
        <f t="shared" si="3"/>
        <v>138.12</v>
      </c>
      <c r="Q52" s="640">
        <f t="shared" si="4"/>
        <v>1104.96</v>
      </c>
      <c r="R52" s="641">
        <f t="shared" si="5"/>
        <v>1808.06</v>
      </c>
      <c r="S52" s="641">
        <f t="shared" si="6"/>
        <v>126.56420000000001</v>
      </c>
      <c r="T52" s="642">
        <f t="shared" si="7"/>
        <v>1934.6242</v>
      </c>
      <c r="U52" s="263" t="s">
        <v>267</v>
      </c>
      <c r="V52" s="364" t="s">
        <v>216</v>
      </c>
      <c r="W52" s="378"/>
      <c r="X52" s="284"/>
    </row>
    <row r="53" spans="1:31" ht="20.25">
      <c r="A53" s="548">
        <v>50</v>
      </c>
      <c r="B53" s="424" t="s">
        <v>558</v>
      </c>
      <c r="C53" s="549" t="s">
        <v>559</v>
      </c>
      <c r="D53" s="284"/>
      <c r="E53" s="284" t="s">
        <v>560</v>
      </c>
      <c r="F53" s="292" t="s">
        <v>561</v>
      </c>
      <c r="G53" s="266">
        <v>45689</v>
      </c>
      <c r="H53" s="266">
        <v>45717</v>
      </c>
      <c r="I53" s="263">
        <f t="shared" si="8"/>
        <v>28</v>
      </c>
      <c r="J53" s="600">
        <v>9.3000000000000007</v>
      </c>
      <c r="K53" s="549">
        <v>16.8</v>
      </c>
      <c r="L53" s="600">
        <f t="shared" si="1"/>
        <v>7.5</v>
      </c>
      <c r="M53" s="601">
        <f t="shared" si="2"/>
        <v>667.5</v>
      </c>
      <c r="N53" s="627">
        <v>275.02</v>
      </c>
      <c r="O53" s="611">
        <v>411.69</v>
      </c>
      <c r="P53" s="263">
        <f t="shared" si="3"/>
        <v>136.67000000000002</v>
      </c>
      <c r="Q53" s="640">
        <f t="shared" si="4"/>
        <v>1093.3600000000001</v>
      </c>
      <c r="R53" s="641">
        <f t="shared" si="5"/>
        <v>1760.8600000000001</v>
      </c>
      <c r="S53" s="641">
        <f t="shared" si="6"/>
        <v>123.26020000000003</v>
      </c>
      <c r="T53" s="642">
        <f t="shared" si="7"/>
        <v>1884.1202000000001</v>
      </c>
      <c r="U53" s="263" t="s">
        <v>267</v>
      </c>
      <c r="V53" s="364" t="s">
        <v>216</v>
      </c>
      <c r="W53" s="365"/>
      <c r="X53" s="284"/>
    </row>
    <row r="54" spans="1:31" ht="20.25">
      <c r="A54" s="548">
        <v>51</v>
      </c>
      <c r="B54" s="424" t="s">
        <v>563</v>
      </c>
      <c r="C54" s="549" t="s">
        <v>564</v>
      </c>
      <c r="D54" s="284"/>
      <c r="E54" s="284" t="s">
        <v>565</v>
      </c>
      <c r="F54" s="322" t="s">
        <v>566</v>
      </c>
      <c r="G54" s="266">
        <v>45689</v>
      </c>
      <c r="H54" s="266">
        <v>45717</v>
      </c>
      <c r="I54" s="263">
        <f t="shared" si="8"/>
        <v>28</v>
      </c>
      <c r="J54" s="600">
        <v>11</v>
      </c>
      <c r="K54" s="549">
        <v>14.9</v>
      </c>
      <c r="L54" s="600">
        <f t="shared" si="1"/>
        <v>3.9000000000000004</v>
      </c>
      <c r="M54" s="601">
        <f t="shared" si="2"/>
        <v>347.1</v>
      </c>
      <c r="N54" s="628">
        <v>273.8</v>
      </c>
      <c r="O54" s="629">
        <v>337.19</v>
      </c>
      <c r="P54" s="263">
        <f t="shared" si="3"/>
        <v>63.389999999999986</v>
      </c>
      <c r="Q54" s="640">
        <f t="shared" si="4"/>
        <v>507.11999999999989</v>
      </c>
      <c r="R54" s="641">
        <f t="shared" si="5"/>
        <v>854.21999999999991</v>
      </c>
      <c r="S54" s="641">
        <f t="shared" si="6"/>
        <v>59.795400000000001</v>
      </c>
      <c r="T54" s="642">
        <f t="shared" si="7"/>
        <v>914.01539999999989</v>
      </c>
      <c r="U54" s="263" t="s">
        <v>267</v>
      </c>
      <c r="V54" s="364" t="s">
        <v>216</v>
      </c>
      <c r="W54" s="365"/>
      <c r="X54" s="284"/>
    </row>
    <row r="55" spans="1:31" s="543" customFormat="1" ht="20.25">
      <c r="A55" s="561">
        <v>52</v>
      </c>
      <c r="B55" s="589" t="s">
        <v>567</v>
      </c>
      <c r="C55" s="590" t="s">
        <v>414</v>
      </c>
      <c r="D55" s="591"/>
      <c r="E55" s="591" t="s">
        <v>415</v>
      </c>
      <c r="F55" s="592" t="s">
        <v>416</v>
      </c>
      <c r="G55" s="593">
        <v>45689</v>
      </c>
      <c r="H55" s="593">
        <v>45717</v>
      </c>
      <c r="I55" s="630">
        <f t="shared" si="8"/>
        <v>28</v>
      </c>
      <c r="J55" s="631">
        <v>48.5</v>
      </c>
      <c r="K55" s="590">
        <v>61.2</v>
      </c>
      <c r="L55" s="631">
        <f t="shared" si="1"/>
        <v>12.700000000000003</v>
      </c>
      <c r="M55" s="632">
        <f t="shared" si="2"/>
        <v>1130.3000000000002</v>
      </c>
      <c r="N55" s="633">
        <v>424.99</v>
      </c>
      <c r="O55" s="634">
        <v>548.08000000000004</v>
      </c>
      <c r="P55" s="630">
        <f t="shared" si="3"/>
        <v>123.09000000000003</v>
      </c>
      <c r="Q55" s="671">
        <f t="shared" si="4"/>
        <v>984.72000000000025</v>
      </c>
      <c r="R55" s="672">
        <f t="shared" si="5"/>
        <v>2115.0200000000004</v>
      </c>
      <c r="S55" s="672">
        <f t="shared" si="6"/>
        <v>148.05140000000006</v>
      </c>
      <c r="T55" s="673">
        <f t="shared" si="7"/>
        <v>2263.0714000000007</v>
      </c>
      <c r="U55" s="630"/>
      <c r="V55" s="674" t="s">
        <v>216</v>
      </c>
      <c r="W55" s="675" t="s">
        <v>665</v>
      </c>
      <c r="X55" s="676"/>
    </row>
    <row r="56" spans="1:31" ht="20.25">
      <c r="A56" s="548">
        <v>53</v>
      </c>
      <c r="B56" s="424" t="s">
        <v>569</v>
      </c>
      <c r="C56" s="549" t="s">
        <v>418</v>
      </c>
      <c r="D56" s="265"/>
      <c r="E56" s="265" t="s">
        <v>419</v>
      </c>
      <c r="F56" s="292" t="s">
        <v>666</v>
      </c>
      <c r="G56" s="266">
        <v>45689</v>
      </c>
      <c r="H56" s="266">
        <v>45717</v>
      </c>
      <c r="I56" s="263">
        <f t="shared" si="8"/>
        <v>28</v>
      </c>
      <c r="J56" s="600">
        <v>15.3</v>
      </c>
      <c r="K56" s="549">
        <v>18.100000000000001</v>
      </c>
      <c r="L56" s="600">
        <f t="shared" si="1"/>
        <v>2.8000000000000007</v>
      </c>
      <c r="M56" s="617">
        <f t="shared" si="2"/>
        <v>249.20000000000007</v>
      </c>
      <c r="N56" s="635">
        <v>358.5</v>
      </c>
      <c r="O56" s="549">
        <v>441.85</v>
      </c>
      <c r="P56" s="263">
        <f t="shared" si="3"/>
        <v>83.350000000000023</v>
      </c>
      <c r="Q56" s="640">
        <f t="shared" si="4"/>
        <v>666.80000000000018</v>
      </c>
      <c r="R56" s="641">
        <f t="shared" si="5"/>
        <v>916.00000000000023</v>
      </c>
      <c r="S56" s="641">
        <f t="shared" si="6"/>
        <v>64.120000000000019</v>
      </c>
      <c r="T56" s="642">
        <f t="shared" si="7"/>
        <v>980.12000000000023</v>
      </c>
      <c r="U56" s="263" t="s">
        <v>267</v>
      </c>
      <c r="V56" s="364" t="s">
        <v>216</v>
      </c>
      <c r="X56" s="284"/>
    </row>
    <row r="57" spans="1:31" ht="20.25">
      <c r="A57" s="548">
        <v>54</v>
      </c>
      <c r="B57" s="424" t="s">
        <v>570</v>
      </c>
      <c r="C57" s="549" t="s">
        <v>571</v>
      </c>
      <c r="D57" s="265"/>
      <c r="E57" s="265" t="s">
        <v>572</v>
      </c>
      <c r="F57" s="292" t="s">
        <v>573</v>
      </c>
      <c r="G57" s="266">
        <v>45689</v>
      </c>
      <c r="H57" s="266">
        <v>45717</v>
      </c>
      <c r="I57" s="263">
        <f t="shared" si="8"/>
        <v>28</v>
      </c>
      <c r="J57" s="600">
        <v>17.5</v>
      </c>
      <c r="K57" s="549">
        <v>25.6</v>
      </c>
      <c r="L57" s="600">
        <f t="shared" si="1"/>
        <v>8.1000000000000014</v>
      </c>
      <c r="M57" s="601">
        <f t="shared" si="2"/>
        <v>720.90000000000009</v>
      </c>
      <c r="N57" s="263">
        <v>355.22</v>
      </c>
      <c r="O57" s="549">
        <v>446.04</v>
      </c>
      <c r="P57" s="263">
        <f t="shared" si="3"/>
        <v>90.82</v>
      </c>
      <c r="Q57" s="640">
        <f t="shared" si="4"/>
        <v>726.56</v>
      </c>
      <c r="R57" s="641">
        <f t="shared" si="5"/>
        <v>1447.46</v>
      </c>
      <c r="S57" s="641">
        <f t="shared" si="6"/>
        <v>101.32220000000001</v>
      </c>
      <c r="T57" s="642">
        <f t="shared" si="7"/>
        <v>1548.7822000000001</v>
      </c>
      <c r="U57" s="263" t="s">
        <v>267</v>
      </c>
      <c r="V57" s="364" t="s">
        <v>216</v>
      </c>
      <c r="W57" s="396" t="s">
        <v>667</v>
      </c>
      <c r="X57" s="284"/>
    </row>
    <row r="58" spans="1:31" ht="20.25">
      <c r="A58" s="548">
        <v>55</v>
      </c>
      <c r="B58" s="424" t="s">
        <v>575</v>
      </c>
      <c r="C58" s="549" t="s">
        <v>325</v>
      </c>
      <c r="D58" s="265"/>
      <c r="E58" s="265" t="s">
        <v>326</v>
      </c>
      <c r="F58" s="307" t="s">
        <v>327</v>
      </c>
      <c r="G58" s="266">
        <v>45689</v>
      </c>
      <c r="H58" s="266">
        <v>45717</v>
      </c>
      <c r="I58" s="263">
        <f t="shared" si="8"/>
        <v>28</v>
      </c>
      <c r="J58" s="600">
        <v>27.8</v>
      </c>
      <c r="K58" s="549">
        <v>37.1</v>
      </c>
      <c r="L58" s="600">
        <f t="shared" si="1"/>
        <v>9.3000000000000007</v>
      </c>
      <c r="M58" s="601">
        <f t="shared" si="2"/>
        <v>827.7</v>
      </c>
      <c r="N58" s="263">
        <v>428.87</v>
      </c>
      <c r="O58" s="549">
        <v>537.41999999999996</v>
      </c>
      <c r="P58" s="263">
        <f t="shared" si="3"/>
        <v>108.54999999999995</v>
      </c>
      <c r="Q58" s="640">
        <f t="shared" si="4"/>
        <v>868.39999999999964</v>
      </c>
      <c r="R58" s="641">
        <f t="shared" si="5"/>
        <v>1696.0999999999997</v>
      </c>
      <c r="S58" s="641">
        <f t="shared" si="6"/>
        <v>118.72699999999999</v>
      </c>
      <c r="T58" s="642">
        <f t="shared" si="7"/>
        <v>1814.8269999999998</v>
      </c>
      <c r="U58" s="263" t="s">
        <v>267</v>
      </c>
      <c r="V58" s="364" t="s">
        <v>216</v>
      </c>
      <c r="W58" s="396" t="s">
        <v>667</v>
      </c>
      <c r="X58" s="284"/>
    </row>
    <row r="59" spans="1:31" s="543" customFormat="1" ht="20.25">
      <c r="A59" s="561">
        <v>56</v>
      </c>
      <c r="B59" s="589" t="s">
        <v>576</v>
      </c>
      <c r="C59" s="590" t="s">
        <v>577</v>
      </c>
      <c r="D59" s="591"/>
      <c r="E59" s="591" t="s">
        <v>578</v>
      </c>
      <c r="F59" s="594" t="s">
        <v>579</v>
      </c>
      <c r="G59" s="593">
        <v>45689</v>
      </c>
      <c r="H59" s="593">
        <v>45717</v>
      </c>
      <c r="I59" s="630">
        <f t="shared" si="8"/>
        <v>28</v>
      </c>
      <c r="J59" s="636">
        <v>6.7</v>
      </c>
      <c r="K59" s="636">
        <v>6.7</v>
      </c>
      <c r="L59" s="636">
        <f t="shared" si="1"/>
        <v>0</v>
      </c>
      <c r="M59" s="637">
        <f t="shared" si="2"/>
        <v>0</v>
      </c>
      <c r="N59" s="636">
        <v>163.33000000000001</v>
      </c>
      <c r="O59" s="636">
        <v>174.1</v>
      </c>
      <c r="P59" s="636">
        <f t="shared" si="3"/>
        <v>10.769999999999982</v>
      </c>
      <c r="Q59" s="677">
        <f t="shared" si="4"/>
        <v>86.159999999999854</v>
      </c>
      <c r="R59" s="672">
        <f t="shared" si="5"/>
        <v>86.159999999999854</v>
      </c>
      <c r="S59" s="672">
        <f t="shared" si="6"/>
        <v>6.0311999999999903</v>
      </c>
      <c r="T59" s="673">
        <f t="shared" si="7"/>
        <v>92.191199999999839</v>
      </c>
      <c r="U59" s="630" t="s">
        <v>267</v>
      </c>
      <c r="V59" s="674" t="s">
        <v>216</v>
      </c>
      <c r="W59" s="678" t="s">
        <v>668</v>
      </c>
      <c r="X59" s="676"/>
    </row>
    <row r="60" spans="1:31" ht="20.25">
      <c r="A60" s="548">
        <v>57</v>
      </c>
      <c r="B60" s="424" t="s">
        <v>580</v>
      </c>
      <c r="C60" s="549" t="s">
        <v>201</v>
      </c>
      <c r="D60" s="265"/>
      <c r="E60" s="265" t="s">
        <v>669</v>
      </c>
      <c r="F60" s="318" t="s">
        <v>203</v>
      </c>
      <c r="G60" s="266">
        <v>45689</v>
      </c>
      <c r="H60" s="266">
        <v>45717</v>
      </c>
      <c r="I60" s="263">
        <f t="shared" si="8"/>
        <v>28</v>
      </c>
      <c r="J60" s="600">
        <v>23</v>
      </c>
      <c r="K60" s="549">
        <v>23.5</v>
      </c>
      <c r="L60" s="600">
        <f t="shared" si="1"/>
        <v>0.5</v>
      </c>
      <c r="M60" s="601">
        <f t="shared" si="2"/>
        <v>44.5</v>
      </c>
      <c r="N60" s="263">
        <v>489.07</v>
      </c>
      <c r="O60" s="549">
        <v>518.62</v>
      </c>
      <c r="P60" s="263">
        <f t="shared" si="3"/>
        <v>29.550000000000011</v>
      </c>
      <c r="Q60" s="640">
        <f t="shared" si="4"/>
        <v>236.40000000000009</v>
      </c>
      <c r="R60" s="641">
        <f t="shared" si="5"/>
        <v>280.90000000000009</v>
      </c>
      <c r="S60" s="641">
        <f t="shared" si="6"/>
        <v>19.663000000000007</v>
      </c>
      <c r="T60" s="642">
        <f t="shared" si="7"/>
        <v>300.5630000000001</v>
      </c>
      <c r="U60" s="263" t="s">
        <v>267</v>
      </c>
      <c r="V60" s="364" t="s">
        <v>216</v>
      </c>
      <c r="W60" s="396"/>
      <c r="X60" s="284"/>
    </row>
    <row r="61" spans="1:31" ht="20.25">
      <c r="A61" s="548">
        <v>58</v>
      </c>
      <c r="B61" s="424" t="s">
        <v>581</v>
      </c>
      <c r="C61" s="549" t="s">
        <v>276</v>
      </c>
      <c r="D61" s="284"/>
      <c r="E61" s="595" t="s">
        <v>277</v>
      </c>
      <c r="F61" s="291" t="s">
        <v>670</v>
      </c>
      <c r="G61" s="266">
        <v>45689</v>
      </c>
      <c r="H61" s="266">
        <v>45717</v>
      </c>
      <c r="I61" s="263">
        <f t="shared" si="8"/>
        <v>28</v>
      </c>
      <c r="J61" s="600">
        <v>10.3</v>
      </c>
      <c r="K61" s="549">
        <v>11.6</v>
      </c>
      <c r="L61" s="600">
        <f t="shared" si="1"/>
        <v>1.2999999999999989</v>
      </c>
      <c r="M61" s="601">
        <f t="shared" si="2"/>
        <v>115.6999999999999</v>
      </c>
      <c r="N61" s="263">
        <v>324.38</v>
      </c>
      <c r="O61" s="549">
        <v>361.1</v>
      </c>
      <c r="P61" s="263">
        <f t="shared" si="3"/>
        <v>36.720000000000027</v>
      </c>
      <c r="Q61" s="640">
        <f t="shared" si="4"/>
        <v>293.76000000000022</v>
      </c>
      <c r="R61" s="641">
        <f t="shared" si="5"/>
        <v>409.46000000000015</v>
      </c>
      <c r="S61" s="641">
        <f t="shared" si="6"/>
        <v>28.662200000000013</v>
      </c>
      <c r="T61" s="642">
        <f t="shared" si="7"/>
        <v>438.12220000000013</v>
      </c>
      <c r="U61" s="263" t="s">
        <v>267</v>
      </c>
      <c r="V61" s="364" t="s">
        <v>216</v>
      </c>
      <c r="W61" s="415" t="s">
        <v>671</v>
      </c>
      <c r="X61" s="284"/>
    </row>
    <row r="62" spans="1:31" ht="20.25">
      <c r="A62" s="548">
        <v>59</v>
      </c>
      <c r="B62" s="424" t="s">
        <v>583</v>
      </c>
      <c r="C62" s="549" t="s">
        <v>279</v>
      </c>
      <c r="D62" s="284"/>
      <c r="E62" s="284" t="s">
        <v>277</v>
      </c>
      <c r="F62" s="596" t="s">
        <v>278</v>
      </c>
      <c r="G62" s="266">
        <v>45689</v>
      </c>
      <c r="H62" s="266">
        <v>45717</v>
      </c>
      <c r="I62" s="263">
        <f t="shared" si="8"/>
        <v>28</v>
      </c>
      <c r="J62" s="600">
        <v>20.9</v>
      </c>
      <c r="K62" s="549">
        <v>30.5</v>
      </c>
      <c r="L62" s="600">
        <f t="shared" si="1"/>
        <v>9.6000000000000014</v>
      </c>
      <c r="M62" s="601">
        <f t="shared" si="2"/>
        <v>854.40000000000009</v>
      </c>
      <c r="N62" s="263">
        <v>398.52</v>
      </c>
      <c r="O62" s="549">
        <v>534.78</v>
      </c>
      <c r="P62" s="263">
        <f t="shared" si="3"/>
        <v>136.26</v>
      </c>
      <c r="Q62" s="640">
        <f t="shared" si="4"/>
        <v>1090.08</v>
      </c>
      <c r="R62" s="641">
        <f t="shared" si="5"/>
        <v>1944.48</v>
      </c>
      <c r="S62" s="641">
        <f t="shared" si="6"/>
        <v>136.11360000000002</v>
      </c>
      <c r="T62" s="642">
        <f t="shared" si="7"/>
        <v>2080.5936000000002</v>
      </c>
      <c r="U62" s="263" t="s">
        <v>267</v>
      </c>
      <c r="V62" s="364" t="s">
        <v>216</v>
      </c>
      <c r="W62" s="415" t="s">
        <v>672</v>
      </c>
      <c r="X62" s="284"/>
    </row>
    <row r="63" spans="1:31" ht="20.25">
      <c r="A63" s="561">
        <v>60</v>
      </c>
      <c r="B63" s="424" t="s">
        <v>585</v>
      </c>
      <c r="C63" s="549" t="s">
        <v>424</v>
      </c>
      <c r="D63" s="284"/>
      <c r="E63" s="597" t="s">
        <v>425</v>
      </c>
      <c r="F63" s="521" t="s">
        <v>426</v>
      </c>
      <c r="G63" s="266">
        <v>45689</v>
      </c>
      <c r="H63" s="266">
        <v>45717</v>
      </c>
      <c r="I63" s="263">
        <f t="shared" si="8"/>
        <v>28</v>
      </c>
      <c r="J63" s="600">
        <v>13.4</v>
      </c>
      <c r="K63" s="549">
        <v>19.2</v>
      </c>
      <c r="L63" s="600">
        <f t="shared" si="1"/>
        <v>5.7999999999999989</v>
      </c>
      <c r="M63" s="601">
        <f t="shared" si="2"/>
        <v>516.19999999999993</v>
      </c>
      <c r="N63" s="263">
        <v>1003.33</v>
      </c>
      <c r="O63" s="549">
        <v>1100.92</v>
      </c>
      <c r="P63" s="263">
        <f t="shared" si="3"/>
        <v>97.590000000000032</v>
      </c>
      <c r="Q63" s="640">
        <f t="shared" si="4"/>
        <v>780.72000000000025</v>
      </c>
      <c r="R63" s="641">
        <f t="shared" si="5"/>
        <v>1296.92</v>
      </c>
      <c r="S63" s="641">
        <f t="shared" si="6"/>
        <v>90.784400000000019</v>
      </c>
      <c r="T63" s="642">
        <f t="shared" si="7"/>
        <v>1387.7044000000001</v>
      </c>
      <c r="U63" s="263" t="s">
        <v>232</v>
      </c>
      <c r="V63" s="364" t="s">
        <v>216</v>
      </c>
      <c r="W63" s="402" t="s">
        <v>673</v>
      </c>
      <c r="X63" s="284"/>
    </row>
    <row r="64" spans="1:31" ht="20.25">
      <c r="A64" s="561">
        <v>61</v>
      </c>
      <c r="B64" s="424" t="s">
        <v>587</v>
      </c>
      <c r="C64" s="549" t="s">
        <v>588</v>
      </c>
      <c r="D64" s="284"/>
      <c r="E64" s="284" t="s">
        <v>589</v>
      </c>
      <c r="F64" s="521" t="s">
        <v>590</v>
      </c>
      <c r="G64" s="266">
        <v>45689</v>
      </c>
      <c r="H64" s="266">
        <v>45717</v>
      </c>
      <c r="I64" s="263">
        <f t="shared" si="8"/>
        <v>28</v>
      </c>
      <c r="J64" s="600">
        <v>14.3</v>
      </c>
      <c r="K64" s="549">
        <v>19.7</v>
      </c>
      <c r="L64" s="600">
        <f t="shared" si="1"/>
        <v>5.3999999999999986</v>
      </c>
      <c r="M64" s="601">
        <f t="shared" si="2"/>
        <v>480.59999999999985</v>
      </c>
      <c r="N64" s="263">
        <v>347.1</v>
      </c>
      <c r="O64" s="549">
        <v>398.34</v>
      </c>
      <c r="P64" s="263">
        <f t="shared" si="3"/>
        <v>51.239999999999952</v>
      </c>
      <c r="Q64" s="640">
        <f t="shared" si="4"/>
        <v>409.91999999999962</v>
      </c>
      <c r="R64" s="641">
        <f t="shared" si="5"/>
        <v>890.51999999999953</v>
      </c>
      <c r="S64" s="641">
        <f t="shared" si="6"/>
        <v>62.336399999999976</v>
      </c>
      <c r="T64" s="642">
        <f t="shared" si="7"/>
        <v>952.85639999999955</v>
      </c>
      <c r="U64" s="263"/>
      <c r="V64" s="364" t="s">
        <v>216</v>
      </c>
      <c r="W64" s="418" t="s">
        <v>674</v>
      </c>
      <c r="X64" s="284"/>
    </row>
    <row r="65" spans="1:31" ht="20.25">
      <c r="A65" s="548">
        <v>62</v>
      </c>
      <c r="B65" s="424" t="s">
        <v>592</v>
      </c>
      <c r="C65" s="549" t="s">
        <v>428</v>
      </c>
      <c r="D65" s="265"/>
      <c r="E65" s="313" t="s">
        <v>429</v>
      </c>
      <c r="F65" s="679" t="s">
        <v>430</v>
      </c>
      <c r="G65" s="266">
        <v>45689</v>
      </c>
      <c r="H65" s="266">
        <v>45717</v>
      </c>
      <c r="I65" s="263">
        <f t="shared" si="8"/>
        <v>28</v>
      </c>
      <c r="J65" s="600">
        <v>12.7</v>
      </c>
      <c r="K65" s="549">
        <v>14.3</v>
      </c>
      <c r="L65" s="600">
        <f t="shared" si="1"/>
        <v>1.6000000000000014</v>
      </c>
      <c r="M65" s="601">
        <f t="shared" si="2"/>
        <v>142.40000000000012</v>
      </c>
      <c r="N65" s="263">
        <v>262.76</v>
      </c>
      <c r="O65" s="549">
        <v>305.77999999999997</v>
      </c>
      <c r="P65" s="263">
        <f t="shared" si="3"/>
        <v>43.019999999999982</v>
      </c>
      <c r="Q65" s="640">
        <f t="shared" si="4"/>
        <v>344.15999999999985</v>
      </c>
      <c r="R65" s="641">
        <f t="shared" si="5"/>
        <v>486.55999999999995</v>
      </c>
      <c r="S65" s="641">
        <f t="shared" si="6"/>
        <v>34.059199999999997</v>
      </c>
      <c r="T65" s="642">
        <f t="shared" si="7"/>
        <v>520.61919999999998</v>
      </c>
      <c r="U65" s="263" t="s">
        <v>267</v>
      </c>
      <c r="V65" s="364" t="s">
        <v>216</v>
      </c>
      <c r="W65" s="692" t="s">
        <v>675</v>
      </c>
      <c r="X65" s="284"/>
    </row>
    <row r="66" spans="1:31" ht="20.25">
      <c r="A66" s="548">
        <v>63</v>
      </c>
      <c r="B66" s="424" t="s">
        <v>594</v>
      </c>
      <c r="C66" s="549" t="s">
        <v>432</v>
      </c>
      <c r="D66" s="265"/>
      <c r="E66" s="265" t="s">
        <v>433</v>
      </c>
      <c r="F66" s="680" t="s">
        <v>430</v>
      </c>
      <c r="G66" s="266">
        <v>45689</v>
      </c>
      <c r="H66" s="266">
        <v>45717</v>
      </c>
      <c r="I66" s="263">
        <f t="shared" si="8"/>
        <v>28</v>
      </c>
      <c r="J66" s="542">
        <f>32+4</f>
        <v>36</v>
      </c>
      <c r="K66" s="267">
        <f>46+1</f>
        <v>47</v>
      </c>
      <c r="L66" s="334">
        <f t="shared" si="1"/>
        <v>11</v>
      </c>
      <c r="M66" s="601">
        <f t="shared" si="2"/>
        <v>979</v>
      </c>
      <c r="N66" s="263">
        <v>432.12</v>
      </c>
      <c r="O66" s="549">
        <v>594.54</v>
      </c>
      <c r="P66" s="263">
        <f t="shared" si="3"/>
        <v>162.41999999999996</v>
      </c>
      <c r="Q66" s="640">
        <f t="shared" si="4"/>
        <v>1299.3599999999997</v>
      </c>
      <c r="R66" s="641">
        <f t="shared" si="5"/>
        <v>2278.3599999999997</v>
      </c>
      <c r="S66" s="641">
        <f t="shared" si="6"/>
        <v>159.48519999999999</v>
      </c>
      <c r="T66" s="642">
        <f t="shared" si="7"/>
        <v>2437.8451999999997</v>
      </c>
      <c r="U66" s="263" t="s">
        <v>232</v>
      </c>
      <c r="V66" s="364" t="s">
        <v>216</v>
      </c>
      <c r="W66" s="376" t="s">
        <v>622</v>
      </c>
      <c r="X66" s="284"/>
    </row>
    <row r="67" spans="1:31" ht="20.25">
      <c r="A67" s="548">
        <v>64</v>
      </c>
      <c r="B67" s="424" t="s">
        <v>596</v>
      </c>
      <c r="C67" s="549" t="s">
        <v>434</v>
      </c>
      <c r="D67" s="265"/>
      <c r="E67" s="265" t="s">
        <v>435</v>
      </c>
      <c r="F67" s="680" t="s">
        <v>430</v>
      </c>
      <c r="G67" s="266">
        <v>45689</v>
      </c>
      <c r="H67" s="266">
        <v>45717</v>
      </c>
      <c r="I67" s="263">
        <f t="shared" si="8"/>
        <v>28</v>
      </c>
      <c r="J67" s="600">
        <v>18.600000000000001</v>
      </c>
      <c r="K67" s="549">
        <v>27.2</v>
      </c>
      <c r="L67" s="600">
        <f t="shared" si="1"/>
        <v>8.5999999999999979</v>
      </c>
      <c r="M67" s="601">
        <f t="shared" si="2"/>
        <v>765.39999999999986</v>
      </c>
      <c r="N67" s="263">
        <v>425.14</v>
      </c>
      <c r="O67" s="549">
        <v>507.46</v>
      </c>
      <c r="P67" s="263">
        <f t="shared" si="3"/>
        <v>82.32</v>
      </c>
      <c r="Q67" s="640">
        <f t="shared" si="4"/>
        <v>658.56</v>
      </c>
      <c r="R67" s="641">
        <f t="shared" si="5"/>
        <v>1423.9599999999998</v>
      </c>
      <c r="S67" s="641">
        <f t="shared" si="6"/>
        <v>99.677199999999999</v>
      </c>
      <c r="T67" s="642">
        <f t="shared" si="7"/>
        <v>1523.6371999999999</v>
      </c>
      <c r="U67" s="263" t="s">
        <v>267</v>
      </c>
      <c r="V67" s="364" t="s">
        <v>216</v>
      </c>
      <c r="W67" s="692" t="s">
        <v>675</v>
      </c>
      <c r="X67" s="284"/>
    </row>
    <row r="68" spans="1:31" ht="20.25">
      <c r="A68" s="548">
        <v>65</v>
      </c>
      <c r="B68" s="424" t="s">
        <v>598</v>
      </c>
      <c r="C68" s="549" t="s">
        <v>436</v>
      </c>
      <c r="D68" s="265"/>
      <c r="E68" s="259" t="s">
        <v>437</v>
      </c>
      <c r="F68" s="681" t="s">
        <v>438</v>
      </c>
      <c r="G68" s="266">
        <v>45689</v>
      </c>
      <c r="H68" s="266">
        <v>45717</v>
      </c>
      <c r="I68" s="263">
        <f t="shared" si="8"/>
        <v>28</v>
      </c>
      <c r="J68" s="600">
        <v>27.9</v>
      </c>
      <c r="K68" s="549">
        <v>36.200000000000003</v>
      </c>
      <c r="L68" s="600">
        <f t="shared" si="1"/>
        <v>8.3000000000000043</v>
      </c>
      <c r="M68" s="601">
        <f t="shared" si="2"/>
        <v>738.70000000000039</v>
      </c>
      <c r="N68" s="610">
        <v>505.13</v>
      </c>
      <c r="O68" s="611">
        <v>594.75</v>
      </c>
      <c r="P68" s="263">
        <f t="shared" si="3"/>
        <v>89.62</v>
      </c>
      <c r="Q68" s="640">
        <f t="shared" si="4"/>
        <v>716.96</v>
      </c>
      <c r="R68" s="641">
        <f t="shared" si="5"/>
        <v>1455.6600000000003</v>
      </c>
      <c r="S68" s="641">
        <f t="shared" si="6"/>
        <v>101.89620000000004</v>
      </c>
      <c r="T68" s="642">
        <f t="shared" si="7"/>
        <v>1557.5562000000004</v>
      </c>
      <c r="U68" s="263" t="s">
        <v>267</v>
      </c>
      <c r="V68" s="364" t="s">
        <v>216</v>
      </c>
      <c r="W68" s="486"/>
      <c r="X68" s="284"/>
    </row>
    <row r="69" spans="1:31" ht="20.25">
      <c r="A69" s="548">
        <v>66</v>
      </c>
      <c r="B69" s="424" t="s">
        <v>599</v>
      </c>
      <c r="C69" s="549" t="s">
        <v>359</v>
      </c>
      <c r="D69" s="265"/>
      <c r="E69" s="299" t="s">
        <v>439</v>
      </c>
      <c r="F69" s="307" t="s">
        <v>361</v>
      </c>
      <c r="G69" s="266">
        <v>45689</v>
      </c>
      <c r="H69" s="266">
        <v>45717</v>
      </c>
      <c r="I69" s="263">
        <f t="shared" si="8"/>
        <v>28</v>
      </c>
      <c r="J69" s="600">
        <v>5.2</v>
      </c>
      <c r="K69" s="549">
        <v>6.6</v>
      </c>
      <c r="L69" s="600">
        <f t="shared" si="1"/>
        <v>1.3999999999999995</v>
      </c>
      <c r="M69" s="601">
        <f t="shared" si="2"/>
        <v>124.59999999999995</v>
      </c>
      <c r="N69" s="263">
        <v>406.17</v>
      </c>
      <c r="O69" s="549">
        <v>465.46</v>
      </c>
      <c r="P69" s="263">
        <f t="shared" si="3"/>
        <v>59.289999999999964</v>
      </c>
      <c r="Q69" s="640">
        <f t="shared" si="4"/>
        <v>474.31999999999971</v>
      </c>
      <c r="R69" s="641">
        <f t="shared" si="5"/>
        <v>598.91999999999962</v>
      </c>
      <c r="S69" s="641">
        <f t="shared" si="6"/>
        <v>41.924399999999977</v>
      </c>
      <c r="T69" s="642">
        <f t="shared" si="7"/>
        <v>640.84439999999961</v>
      </c>
      <c r="U69" s="263" t="s">
        <v>267</v>
      </c>
      <c r="V69" s="364" t="s">
        <v>216</v>
      </c>
      <c r="W69" s="396" t="s">
        <v>675</v>
      </c>
      <c r="X69" s="284"/>
    </row>
    <row r="70" spans="1:31" ht="20.25">
      <c r="A70" s="548">
        <v>67</v>
      </c>
      <c r="B70" s="424" t="s">
        <v>600</v>
      </c>
      <c r="C70" s="549" t="s">
        <v>362</v>
      </c>
      <c r="D70" s="284"/>
      <c r="E70" s="299" t="s">
        <v>363</v>
      </c>
      <c r="F70" s="307" t="s">
        <v>364</v>
      </c>
      <c r="G70" s="266">
        <v>45689</v>
      </c>
      <c r="H70" s="266">
        <v>45717</v>
      </c>
      <c r="I70" s="263">
        <f t="shared" si="8"/>
        <v>28</v>
      </c>
      <c r="J70" s="600">
        <v>4.3</v>
      </c>
      <c r="K70" s="549">
        <v>6.1</v>
      </c>
      <c r="L70" s="600">
        <f t="shared" si="1"/>
        <v>1.7999999999999998</v>
      </c>
      <c r="M70" s="601">
        <f t="shared" si="2"/>
        <v>160.19999999999999</v>
      </c>
      <c r="N70" s="610">
        <v>423.65</v>
      </c>
      <c r="O70" s="611">
        <v>479.23</v>
      </c>
      <c r="P70" s="263">
        <f t="shared" si="3"/>
        <v>55.580000000000041</v>
      </c>
      <c r="Q70" s="640">
        <f t="shared" si="4"/>
        <v>444.64000000000033</v>
      </c>
      <c r="R70" s="641">
        <f t="shared" si="5"/>
        <v>604.84000000000037</v>
      </c>
      <c r="S70" s="641">
        <f t="shared" si="6"/>
        <v>42.338800000000028</v>
      </c>
      <c r="T70" s="642">
        <f t="shared" si="7"/>
        <v>647.17880000000036</v>
      </c>
      <c r="U70" s="263" t="s">
        <v>267</v>
      </c>
      <c r="V70" s="364" t="s">
        <v>216</v>
      </c>
      <c r="W70" s="396" t="s">
        <v>676</v>
      </c>
      <c r="X70" s="284"/>
    </row>
    <row r="71" spans="1:31" ht="20.25">
      <c r="A71" s="561">
        <v>68</v>
      </c>
      <c r="B71" s="424" t="s">
        <v>601</v>
      </c>
      <c r="C71" s="549" t="s">
        <v>441</v>
      </c>
      <c r="D71" s="284"/>
      <c r="E71" s="284" t="s">
        <v>442</v>
      </c>
      <c r="F71" s="682" t="s">
        <v>443</v>
      </c>
      <c r="G71" s="266">
        <v>45689</v>
      </c>
      <c r="H71" s="266">
        <v>45717</v>
      </c>
      <c r="I71" s="263">
        <f t="shared" si="8"/>
        <v>28</v>
      </c>
      <c r="J71" s="600">
        <v>19.600000000000001</v>
      </c>
      <c r="K71" s="549">
        <v>29.5</v>
      </c>
      <c r="L71" s="600">
        <f t="shared" si="1"/>
        <v>9.8999999999999986</v>
      </c>
      <c r="M71" s="601">
        <f t="shared" si="2"/>
        <v>881.09999999999991</v>
      </c>
      <c r="N71" s="610">
        <v>396.34</v>
      </c>
      <c r="O71" s="611">
        <v>517.29999999999995</v>
      </c>
      <c r="P71" s="263">
        <f t="shared" si="3"/>
        <v>120.95999999999998</v>
      </c>
      <c r="Q71" s="640">
        <f t="shared" si="4"/>
        <v>967.67999999999984</v>
      </c>
      <c r="R71" s="641">
        <f t="shared" si="5"/>
        <v>1848.7799999999997</v>
      </c>
      <c r="S71" s="641">
        <f t="shared" si="6"/>
        <v>129.41460000000001</v>
      </c>
      <c r="T71" s="642">
        <f t="shared" si="7"/>
        <v>1978.1945999999998</v>
      </c>
      <c r="U71" s="263"/>
      <c r="V71" s="364" t="s">
        <v>216</v>
      </c>
      <c r="W71" s="402" t="s">
        <v>677</v>
      </c>
      <c r="X71" s="284"/>
    </row>
    <row r="72" spans="1:31" ht="20.25">
      <c r="A72" s="548">
        <v>69</v>
      </c>
      <c r="B72" s="424" t="s">
        <v>603</v>
      </c>
      <c r="C72" s="549" t="s">
        <v>260</v>
      </c>
      <c r="D72" s="284"/>
      <c r="E72" s="597" t="s">
        <v>261</v>
      </c>
      <c r="F72" s="291" t="s">
        <v>262</v>
      </c>
      <c r="G72" s="266">
        <v>45689</v>
      </c>
      <c r="H72" s="266">
        <v>45717</v>
      </c>
      <c r="I72" s="263">
        <f t="shared" si="8"/>
        <v>28</v>
      </c>
      <c r="J72" s="600">
        <v>18.3</v>
      </c>
      <c r="K72" s="549">
        <v>19</v>
      </c>
      <c r="L72" s="600">
        <f t="shared" si="1"/>
        <v>0.69999999999999929</v>
      </c>
      <c r="M72" s="601">
        <f t="shared" si="2"/>
        <v>62.29999999999994</v>
      </c>
      <c r="N72" s="610">
        <v>451.16</v>
      </c>
      <c r="O72" s="611">
        <v>489.23</v>
      </c>
      <c r="P72" s="263">
        <f t="shared" si="3"/>
        <v>38.069999999999993</v>
      </c>
      <c r="Q72" s="640">
        <f t="shared" si="4"/>
        <v>304.55999999999995</v>
      </c>
      <c r="R72" s="641">
        <f t="shared" si="5"/>
        <v>366.8599999999999</v>
      </c>
      <c r="S72" s="641">
        <f t="shared" si="6"/>
        <v>25.680199999999996</v>
      </c>
      <c r="T72" s="642">
        <f t="shared" si="7"/>
        <v>392.54019999999991</v>
      </c>
      <c r="U72" s="263" t="s">
        <v>267</v>
      </c>
      <c r="V72" s="364" t="s">
        <v>216</v>
      </c>
      <c r="W72" s="396"/>
      <c r="X72" s="284"/>
    </row>
    <row r="73" spans="1:31" ht="20.25">
      <c r="A73" s="548">
        <v>70</v>
      </c>
      <c r="B73" s="424" t="s">
        <v>604</v>
      </c>
      <c r="C73" s="549" t="s">
        <v>444</v>
      </c>
      <c r="D73" s="265"/>
      <c r="E73" s="265" t="s">
        <v>445</v>
      </c>
      <c r="F73" s="683" t="s">
        <v>446</v>
      </c>
      <c r="G73" s="266">
        <v>45689</v>
      </c>
      <c r="H73" s="266">
        <v>45717</v>
      </c>
      <c r="I73" s="263">
        <f t="shared" si="8"/>
        <v>28</v>
      </c>
      <c r="J73" s="600">
        <v>8.4</v>
      </c>
      <c r="K73" s="549">
        <v>20</v>
      </c>
      <c r="L73" s="600">
        <f t="shared" si="1"/>
        <v>11.6</v>
      </c>
      <c r="M73" s="601">
        <f t="shared" si="2"/>
        <v>1032.3999999999999</v>
      </c>
      <c r="N73" s="263">
        <v>290.45</v>
      </c>
      <c r="O73" s="549">
        <v>401.2</v>
      </c>
      <c r="P73" s="263">
        <f t="shared" si="3"/>
        <v>110.75</v>
      </c>
      <c r="Q73" s="640">
        <f t="shared" si="4"/>
        <v>886</v>
      </c>
      <c r="R73" s="641">
        <f t="shared" si="5"/>
        <v>1918.3999999999999</v>
      </c>
      <c r="S73" s="641">
        <f t="shared" si="6"/>
        <v>134.28800000000001</v>
      </c>
      <c r="T73" s="642">
        <f t="shared" si="7"/>
        <v>2052.6880000000001</v>
      </c>
      <c r="U73" s="263" t="s">
        <v>267</v>
      </c>
      <c r="V73" s="364" t="s">
        <v>216</v>
      </c>
      <c r="W73" s="378">
        <v>45740</v>
      </c>
      <c r="X73" s="284"/>
    </row>
    <row r="74" spans="1:31" ht="20.25">
      <c r="A74" s="548">
        <v>71</v>
      </c>
      <c r="B74" s="424" t="s">
        <v>605</v>
      </c>
      <c r="C74" s="549" t="s">
        <v>447</v>
      </c>
      <c r="D74" s="265"/>
      <c r="E74" s="265" t="s">
        <v>448</v>
      </c>
      <c r="F74" s="292" t="s">
        <v>449</v>
      </c>
      <c r="G74" s="266">
        <v>45689</v>
      </c>
      <c r="H74" s="266">
        <v>45717</v>
      </c>
      <c r="I74" s="263">
        <f t="shared" si="8"/>
        <v>28</v>
      </c>
      <c r="J74" s="600">
        <v>6.7</v>
      </c>
      <c r="K74" s="549">
        <v>8.3000000000000007</v>
      </c>
      <c r="L74" s="600">
        <f t="shared" si="1"/>
        <v>1.6000000000000005</v>
      </c>
      <c r="M74" s="601">
        <f t="shared" si="2"/>
        <v>142.40000000000003</v>
      </c>
      <c r="N74" s="263">
        <v>312.89999999999998</v>
      </c>
      <c r="O74" s="549">
        <v>381.67</v>
      </c>
      <c r="P74" s="263">
        <f t="shared" si="3"/>
        <v>68.770000000000039</v>
      </c>
      <c r="Q74" s="640">
        <f t="shared" si="4"/>
        <v>550.16000000000031</v>
      </c>
      <c r="R74" s="641">
        <f t="shared" si="5"/>
        <v>692.5600000000004</v>
      </c>
      <c r="S74" s="641">
        <f t="shared" si="6"/>
        <v>48.479200000000034</v>
      </c>
      <c r="T74" s="642">
        <f t="shared" si="7"/>
        <v>741.03920000000039</v>
      </c>
      <c r="U74" s="263" t="s">
        <v>267</v>
      </c>
      <c r="V74" s="364" t="s">
        <v>216</v>
      </c>
      <c r="W74" s="378">
        <v>45743</v>
      </c>
      <c r="X74" s="284"/>
    </row>
    <row r="75" spans="1:31" ht="20.25">
      <c r="A75" s="548">
        <v>72</v>
      </c>
      <c r="B75" s="424" t="s">
        <v>606</v>
      </c>
      <c r="C75" s="549" t="s">
        <v>450</v>
      </c>
      <c r="D75" s="299"/>
      <c r="E75" s="684" t="s">
        <v>451</v>
      </c>
      <c r="F75" s="291" t="s">
        <v>452</v>
      </c>
      <c r="G75" s="266">
        <v>45689</v>
      </c>
      <c r="H75" s="266">
        <v>45717</v>
      </c>
      <c r="I75" s="263">
        <f t="shared" si="8"/>
        <v>28</v>
      </c>
      <c r="J75" s="600">
        <v>54.8</v>
      </c>
      <c r="K75" s="549">
        <v>54.8</v>
      </c>
      <c r="L75" s="600">
        <f t="shared" si="1"/>
        <v>0</v>
      </c>
      <c r="M75" s="601">
        <f t="shared" si="2"/>
        <v>0</v>
      </c>
      <c r="N75" s="424">
        <v>923.98</v>
      </c>
      <c r="O75" s="549">
        <v>963.2</v>
      </c>
      <c r="P75" s="263">
        <f t="shared" si="3"/>
        <v>39.220000000000027</v>
      </c>
      <c r="Q75" s="640">
        <f t="shared" si="4"/>
        <v>313.76000000000022</v>
      </c>
      <c r="R75" s="641">
        <f t="shared" si="5"/>
        <v>313.76000000000022</v>
      </c>
      <c r="S75" s="641">
        <f t="shared" si="6"/>
        <v>21.963200000000018</v>
      </c>
      <c r="T75" s="642">
        <f t="shared" si="7"/>
        <v>335.72320000000025</v>
      </c>
      <c r="U75" s="263" t="s">
        <v>267</v>
      </c>
      <c r="V75" s="364" t="s">
        <v>216</v>
      </c>
      <c r="W75" s="402" t="s">
        <v>678</v>
      </c>
      <c r="X75" s="284"/>
    </row>
    <row r="76" spans="1:31" ht="20.25">
      <c r="A76" s="548">
        <v>73</v>
      </c>
      <c r="B76" s="424" t="s">
        <v>607</v>
      </c>
      <c r="C76" s="549" t="s">
        <v>204</v>
      </c>
      <c r="D76" s="265"/>
      <c r="E76" s="259" t="s">
        <v>679</v>
      </c>
      <c r="F76" s="681" t="s">
        <v>206</v>
      </c>
      <c r="G76" s="266">
        <v>45689</v>
      </c>
      <c r="H76" s="266">
        <v>45717</v>
      </c>
      <c r="I76" s="263">
        <f t="shared" si="8"/>
        <v>28</v>
      </c>
      <c r="J76" s="600">
        <v>49.9</v>
      </c>
      <c r="K76" s="549">
        <v>49.9</v>
      </c>
      <c r="L76" s="600">
        <f t="shared" si="1"/>
        <v>0</v>
      </c>
      <c r="M76" s="601">
        <f t="shared" si="2"/>
        <v>0</v>
      </c>
      <c r="N76" s="263">
        <v>804.17</v>
      </c>
      <c r="O76" s="549">
        <v>856.07</v>
      </c>
      <c r="P76" s="263">
        <f t="shared" si="3"/>
        <v>51.900000000000091</v>
      </c>
      <c r="Q76" s="640">
        <f t="shared" si="4"/>
        <v>415.20000000000073</v>
      </c>
      <c r="R76" s="641">
        <f t="shared" si="5"/>
        <v>415.20000000000073</v>
      </c>
      <c r="S76" s="641">
        <f t="shared" si="6"/>
        <v>29.064000000000053</v>
      </c>
      <c r="T76" s="642">
        <f t="shared" si="7"/>
        <v>444.26400000000081</v>
      </c>
      <c r="U76" s="263" t="s">
        <v>267</v>
      </c>
      <c r="V76" s="364" t="s">
        <v>216</v>
      </c>
      <c r="W76" s="396"/>
      <c r="X76" s="284"/>
    </row>
    <row r="77" spans="1:31" ht="20.25">
      <c r="A77" s="548">
        <v>74</v>
      </c>
      <c r="B77" s="424" t="s">
        <v>608</v>
      </c>
      <c r="C77" s="549" t="s">
        <v>455</v>
      </c>
      <c r="D77" s="299"/>
      <c r="E77" s="281" t="s">
        <v>456</v>
      </c>
      <c r="F77" s="685" t="s">
        <v>457</v>
      </c>
      <c r="G77" s="266">
        <v>45689</v>
      </c>
      <c r="H77" s="266">
        <v>45717</v>
      </c>
      <c r="I77" s="424">
        <f t="shared" si="8"/>
        <v>28</v>
      </c>
      <c r="J77" s="600">
        <v>5.7</v>
      </c>
      <c r="K77" s="549">
        <v>5.8</v>
      </c>
      <c r="L77" s="600">
        <f t="shared" si="1"/>
        <v>9.9999999999999645E-2</v>
      </c>
      <c r="M77" s="601">
        <f t="shared" si="2"/>
        <v>8.8999999999999684</v>
      </c>
      <c r="N77" s="614">
        <v>269.72000000000003</v>
      </c>
      <c r="O77" s="611">
        <v>300.92</v>
      </c>
      <c r="P77" s="263">
        <f t="shared" si="3"/>
        <v>31.199999999999989</v>
      </c>
      <c r="Q77" s="640">
        <f t="shared" si="4"/>
        <v>249.59999999999991</v>
      </c>
      <c r="R77" s="641">
        <f t="shared" si="5"/>
        <v>258.49999999999989</v>
      </c>
      <c r="S77" s="641">
        <f t="shared" si="6"/>
        <v>18.094999999999995</v>
      </c>
      <c r="T77" s="642">
        <f t="shared" si="7"/>
        <v>276.59499999999986</v>
      </c>
      <c r="U77" s="424" t="s">
        <v>267</v>
      </c>
      <c r="V77" s="436" t="s">
        <v>216</v>
      </c>
      <c r="W77" s="437" t="s">
        <v>680</v>
      </c>
      <c r="X77" s="431"/>
      <c r="Y77" s="431"/>
      <c r="Z77" s="431"/>
      <c r="AA77" s="431"/>
      <c r="AB77" s="431"/>
      <c r="AC77" s="431"/>
      <c r="AD77" s="431"/>
      <c r="AE77" s="431"/>
    </row>
    <row r="78" spans="1:31" ht="20.25">
      <c r="A78" s="548">
        <v>75</v>
      </c>
      <c r="B78" s="424" t="s">
        <v>609</v>
      </c>
      <c r="C78" s="549" t="s">
        <v>207</v>
      </c>
      <c r="D78" s="265"/>
      <c r="E78" s="265" t="s">
        <v>208</v>
      </c>
      <c r="F78" s="283" t="s">
        <v>610</v>
      </c>
      <c r="G78" s="266">
        <v>45689</v>
      </c>
      <c r="H78" s="266">
        <v>45717</v>
      </c>
      <c r="I78" s="263">
        <f t="shared" si="8"/>
        <v>28</v>
      </c>
      <c r="J78" s="600">
        <v>29.9</v>
      </c>
      <c r="K78" s="549">
        <v>39.299999999999997</v>
      </c>
      <c r="L78" s="600">
        <f t="shared" si="1"/>
        <v>9.3999999999999986</v>
      </c>
      <c r="M78" s="601">
        <f t="shared" si="2"/>
        <v>836.59999999999991</v>
      </c>
      <c r="N78" s="610">
        <v>843.29</v>
      </c>
      <c r="O78" s="611">
        <v>982.49</v>
      </c>
      <c r="P78" s="263">
        <f t="shared" si="3"/>
        <v>139.20000000000005</v>
      </c>
      <c r="Q78" s="640">
        <f t="shared" si="4"/>
        <v>1113.6000000000004</v>
      </c>
      <c r="R78" s="641">
        <f t="shared" si="5"/>
        <v>1950.2000000000003</v>
      </c>
      <c r="S78" s="641">
        <f t="shared" si="6"/>
        <v>136.51400000000004</v>
      </c>
      <c r="T78" s="642">
        <f t="shared" si="7"/>
        <v>2086.7140000000004</v>
      </c>
      <c r="U78" s="263" t="s">
        <v>267</v>
      </c>
      <c r="V78" s="364" t="s">
        <v>216</v>
      </c>
      <c r="W78" s="378">
        <v>45733</v>
      </c>
      <c r="X78" s="284"/>
    </row>
    <row r="79" spans="1:31" ht="20.25">
      <c r="A79" s="548">
        <v>76</v>
      </c>
      <c r="B79" s="424" t="s">
        <v>612</v>
      </c>
      <c r="C79" s="574" t="s">
        <v>459</v>
      </c>
      <c r="D79" s="686"/>
      <c r="E79" s="425" t="s">
        <v>460</v>
      </c>
      <c r="F79" s="687" t="s">
        <v>461</v>
      </c>
      <c r="G79" s="266">
        <v>45689</v>
      </c>
      <c r="H79" s="266">
        <v>45717</v>
      </c>
      <c r="I79" s="424">
        <f t="shared" si="8"/>
        <v>28</v>
      </c>
      <c r="J79" s="600">
        <v>18.7</v>
      </c>
      <c r="K79" s="549">
        <v>22.8</v>
      </c>
      <c r="L79" s="600">
        <f t="shared" si="1"/>
        <v>4.1000000000000014</v>
      </c>
      <c r="M79" s="601">
        <f t="shared" si="2"/>
        <v>364.90000000000015</v>
      </c>
      <c r="N79" s="424">
        <v>612.80999999999995</v>
      </c>
      <c r="O79" s="549">
        <v>750.97</v>
      </c>
      <c r="P79" s="263">
        <f t="shared" si="3"/>
        <v>138.16000000000008</v>
      </c>
      <c r="Q79" s="640">
        <f t="shared" si="4"/>
        <v>1105.2800000000007</v>
      </c>
      <c r="R79" s="641">
        <f t="shared" si="5"/>
        <v>1470.1800000000007</v>
      </c>
      <c r="S79" s="641">
        <f t="shared" si="6"/>
        <v>102.91260000000007</v>
      </c>
      <c r="T79" s="642">
        <f t="shared" si="7"/>
        <v>1573.0926000000009</v>
      </c>
      <c r="U79" s="424" t="s">
        <v>267</v>
      </c>
      <c r="V79" s="436"/>
      <c r="W79" s="438"/>
      <c r="X79" s="431"/>
      <c r="Y79" s="431"/>
      <c r="Z79" s="431"/>
      <c r="AA79" s="431"/>
      <c r="AB79" s="431"/>
      <c r="AC79" s="431"/>
      <c r="AD79" s="431"/>
      <c r="AE79" s="431"/>
    </row>
    <row r="80" spans="1:31" ht="20.25">
      <c r="A80" s="548">
        <v>77</v>
      </c>
      <c r="B80" s="424" t="s">
        <v>613</v>
      </c>
      <c r="C80" s="574" t="s">
        <v>463</v>
      </c>
      <c r="D80" s="567"/>
      <c r="E80" s="314" t="s">
        <v>464</v>
      </c>
      <c r="F80" s="688" t="s">
        <v>465</v>
      </c>
      <c r="G80" s="266">
        <v>45689</v>
      </c>
      <c r="H80" s="266">
        <v>45717</v>
      </c>
      <c r="I80" s="263">
        <f t="shared" si="8"/>
        <v>28</v>
      </c>
      <c r="J80" s="600">
        <v>20.3</v>
      </c>
      <c r="K80" s="549">
        <v>26.5</v>
      </c>
      <c r="L80" s="600">
        <f t="shared" si="1"/>
        <v>6.1999999999999993</v>
      </c>
      <c r="M80" s="601">
        <f t="shared" si="2"/>
        <v>551.79999999999995</v>
      </c>
      <c r="N80" s="610">
        <v>429.64</v>
      </c>
      <c r="O80" s="611">
        <v>513.64</v>
      </c>
      <c r="P80" s="263">
        <f t="shared" si="3"/>
        <v>84</v>
      </c>
      <c r="Q80" s="640">
        <f t="shared" si="4"/>
        <v>672</v>
      </c>
      <c r="R80" s="641">
        <f t="shared" si="5"/>
        <v>1223.8</v>
      </c>
      <c r="S80" s="641">
        <f t="shared" si="6"/>
        <v>85.666000000000011</v>
      </c>
      <c r="T80" s="642">
        <f t="shared" si="7"/>
        <v>1309.4659999999999</v>
      </c>
      <c r="U80" s="263" t="s">
        <v>267</v>
      </c>
      <c r="V80" s="364" t="s">
        <v>216</v>
      </c>
      <c r="W80" s="415" t="s">
        <v>681</v>
      </c>
      <c r="X80" s="284"/>
    </row>
    <row r="81" spans="1:24" ht="20.25">
      <c r="A81" s="548">
        <v>78</v>
      </c>
      <c r="B81" s="424" t="s">
        <v>615</v>
      </c>
      <c r="C81" s="549" t="s">
        <v>466</v>
      </c>
      <c r="D81" s="265"/>
      <c r="E81" s="689" t="s">
        <v>467</v>
      </c>
      <c r="F81" s="307" t="s">
        <v>468</v>
      </c>
      <c r="G81" s="266">
        <v>45689</v>
      </c>
      <c r="H81" s="266">
        <v>45717</v>
      </c>
      <c r="I81" s="263">
        <f t="shared" si="8"/>
        <v>28</v>
      </c>
      <c r="J81" s="600">
        <v>7.3</v>
      </c>
      <c r="K81" s="549">
        <v>7.3</v>
      </c>
      <c r="L81" s="600">
        <f t="shared" si="1"/>
        <v>0</v>
      </c>
      <c r="M81" s="601">
        <f t="shared" si="2"/>
        <v>0</v>
      </c>
      <c r="N81" s="690">
        <v>285.74</v>
      </c>
      <c r="O81" s="691">
        <v>361.19</v>
      </c>
      <c r="P81" s="445">
        <f t="shared" si="3"/>
        <v>75.449999999999989</v>
      </c>
      <c r="Q81" s="693">
        <f t="shared" si="4"/>
        <v>603.59999999999991</v>
      </c>
      <c r="R81" s="641">
        <f t="shared" si="5"/>
        <v>603.59999999999991</v>
      </c>
      <c r="S81" s="641">
        <f t="shared" si="6"/>
        <v>42.251999999999995</v>
      </c>
      <c r="T81" s="642">
        <f t="shared" si="7"/>
        <v>645.85199999999986</v>
      </c>
      <c r="U81" s="263" t="s">
        <v>267</v>
      </c>
      <c r="V81" s="364" t="s">
        <v>216</v>
      </c>
      <c r="W81" s="365" t="s">
        <v>833</v>
      </c>
      <c r="X81" s="408">
        <v>45889</v>
      </c>
    </row>
    <row r="82" spans="1:24" ht="20.25">
      <c r="A82" s="431"/>
      <c r="B82" s="431"/>
      <c r="C82" s="429"/>
      <c r="D82" s="284"/>
      <c r="E82" s="284"/>
      <c r="F82" s="284"/>
      <c r="G82" s="431"/>
      <c r="H82" s="431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  <c r="X82" s="284"/>
    </row>
    <row r="83" spans="1:24" ht="20.25">
      <c r="A83" s="431"/>
      <c r="B83" s="431"/>
      <c r="C83" s="429"/>
      <c r="D83" s="284"/>
      <c r="E83" s="284"/>
      <c r="F83" s="284"/>
      <c r="G83" s="431"/>
      <c r="H83" s="431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4"/>
    </row>
    <row r="84" spans="1:24" ht="20.25">
      <c r="A84" s="431"/>
      <c r="B84" s="431"/>
      <c r="C84" s="429"/>
      <c r="D84" s="284"/>
      <c r="E84" s="284"/>
      <c r="F84" s="284"/>
      <c r="G84" s="431"/>
      <c r="H84" s="431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  <c r="X84" s="284"/>
    </row>
    <row r="85" spans="1:24" ht="20.25">
      <c r="A85" s="431"/>
      <c r="B85" s="431"/>
      <c r="C85" s="429"/>
      <c r="D85" s="284"/>
      <c r="E85" s="284"/>
      <c r="F85" s="284"/>
      <c r="G85" s="431"/>
      <c r="H85" s="431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  <c r="X85" s="284"/>
    </row>
    <row r="86" spans="1:24" ht="20.25">
      <c r="A86" s="431"/>
      <c r="B86" s="431"/>
      <c r="C86" s="429"/>
      <c r="D86" s="284"/>
      <c r="E86" s="284"/>
      <c r="F86" s="284"/>
      <c r="G86" s="431"/>
      <c r="H86" s="431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  <c r="X86" s="284"/>
    </row>
    <row r="87" spans="1:24" ht="20.25">
      <c r="A87" s="431"/>
      <c r="B87" s="431"/>
      <c r="C87" s="429"/>
      <c r="D87" s="284"/>
      <c r="E87" s="284"/>
      <c r="F87" s="284"/>
      <c r="G87" s="432"/>
      <c r="H87" s="431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  <c r="X87" s="284"/>
    </row>
    <row r="88" spans="1:24" ht="20.25">
      <c r="A88" s="431"/>
      <c r="B88" s="431"/>
      <c r="C88" s="429"/>
      <c r="D88" s="284"/>
      <c r="E88" s="284"/>
      <c r="F88" s="284"/>
      <c r="G88" s="432"/>
      <c r="H88" s="431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4"/>
    </row>
    <row r="89" spans="1:24" ht="20.25">
      <c r="A89" s="431"/>
      <c r="B89" s="431"/>
      <c r="C89" s="429"/>
      <c r="D89" s="284"/>
      <c r="E89" s="284"/>
      <c r="F89" s="284"/>
      <c r="G89" s="432"/>
      <c r="H89" s="431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  <c r="X89" s="284"/>
    </row>
    <row r="90" spans="1:24" ht="20.25">
      <c r="A90" s="431"/>
      <c r="B90" s="431"/>
      <c r="C90" s="429"/>
      <c r="D90" s="284"/>
      <c r="E90" s="284"/>
      <c r="F90" s="284"/>
      <c r="G90" s="431"/>
      <c r="H90" s="431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4"/>
    </row>
    <row r="91" spans="1:24" ht="20.25">
      <c r="A91" s="431"/>
      <c r="C91" s="429"/>
      <c r="D91" s="284"/>
      <c r="E91" s="284"/>
      <c r="F91" s="284"/>
      <c r="G91" s="431"/>
      <c r="H91" s="431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  <c r="X91" s="284"/>
    </row>
    <row r="92" spans="1:24" ht="20.25">
      <c r="A92" s="431"/>
      <c r="B92" s="431"/>
      <c r="C92" s="429"/>
      <c r="D92" s="284"/>
      <c r="E92" s="284"/>
      <c r="F92" s="284"/>
      <c r="G92" s="431"/>
      <c r="H92" s="431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  <c r="X92" s="284"/>
    </row>
    <row r="93" spans="1:24" ht="20.25">
      <c r="A93" s="431"/>
      <c r="B93" s="431"/>
      <c r="C93" s="429"/>
      <c r="D93" s="284"/>
      <c r="E93" s="284"/>
      <c r="F93" s="284"/>
      <c r="G93" s="431"/>
      <c r="H93" s="431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4"/>
    </row>
    <row r="94" spans="1:24" ht="20.25">
      <c r="A94" s="431"/>
      <c r="B94" s="431"/>
      <c r="C94" s="429"/>
      <c r="D94" s="284"/>
      <c r="E94" s="284"/>
      <c r="F94" s="284"/>
      <c r="G94" s="431"/>
      <c r="H94" s="431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4"/>
    </row>
    <row r="95" spans="1:24" ht="20.25">
      <c r="A95" s="431"/>
      <c r="B95" s="431"/>
      <c r="C95" s="429"/>
      <c r="D95" s="284"/>
      <c r="E95" s="284"/>
      <c r="F95" s="284"/>
      <c r="G95" s="431"/>
      <c r="H95" s="431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  <c r="X95" s="284"/>
    </row>
    <row r="96" spans="1:24" ht="20.25">
      <c r="A96" s="431"/>
      <c r="B96" s="431"/>
      <c r="C96" s="429"/>
      <c r="D96" s="284"/>
      <c r="E96" s="284"/>
      <c r="F96" s="284"/>
      <c r="G96" s="431"/>
      <c r="H96" s="431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4"/>
    </row>
    <row r="97" spans="1:24" ht="20.25">
      <c r="A97" s="431"/>
      <c r="B97" s="431"/>
      <c r="C97" s="429"/>
      <c r="D97" s="284"/>
      <c r="E97" s="284"/>
      <c r="F97" s="284"/>
      <c r="G97" s="431"/>
      <c r="H97" s="431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4"/>
    </row>
    <row r="98" spans="1:24" ht="20.25">
      <c r="A98" s="431"/>
      <c r="B98" s="431"/>
      <c r="C98" s="429"/>
      <c r="D98" s="284"/>
      <c r="E98" s="284"/>
      <c r="F98" s="284"/>
      <c r="G98" s="431"/>
      <c r="H98" s="431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  <c r="X98" s="284"/>
    </row>
    <row r="99" spans="1:24" ht="20.25">
      <c r="A99" s="431"/>
      <c r="B99" s="431"/>
      <c r="C99" s="429"/>
      <c r="D99" s="284"/>
      <c r="E99" s="284"/>
      <c r="F99" s="284"/>
      <c r="G99" s="431"/>
      <c r="H99" s="431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4"/>
    </row>
    <row r="100" spans="1:24" ht="20.25">
      <c r="A100" s="431"/>
      <c r="B100" s="431"/>
      <c r="C100" s="429"/>
      <c r="D100" s="284"/>
      <c r="E100" s="284"/>
      <c r="F100" s="284"/>
      <c r="G100" s="431"/>
      <c r="H100" s="431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  <c r="X100" s="284"/>
    </row>
    <row r="101" spans="1:24" ht="20.25">
      <c r="A101" s="431"/>
      <c r="B101" s="431"/>
      <c r="C101" s="429"/>
      <c r="D101" s="284"/>
      <c r="E101" s="284"/>
      <c r="F101" s="284"/>
      <c r="G101" s="431"/>
      <c r="H101" s="431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  <c r="X101" s="284"/>
    </row>
    <row r="102" spans="1:24" ht="20.25">
      <c r="A102" s="431"/>
      <c r="B102" s="431"/>
      <c r="C102" s="429"/>
      <c r="D102" s="284"/>
      <c r="E102" s="284"/>
      <c r="F102" s="284"/>
      <c r="G102" s="431"/>
      <c r="H102" s="431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4"/>
    </row>
    <row r="103" spans="1:24" ht="20.25">
      <c r="A103" s="431"/>
      <c r="B103" s="431"/>
      <c r="C103" s="429"/>
      <c r="D103" s="284"/>
      <c r="E103" s="284"/>
      <c r="F103" s="284"/>
      <c r="G103" s="431"/>
      <c r="H103" s="431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4"/>
    </row>
    <row r="104" spans="1:24" ht="20.25">
      <c r="A104" s="431"/>
      <c r="B104" s="431"/>
      <c r="C104" s="429"/>
      <c r="D104" s="284"/>
      <c r="E104" s="284"/>
      <c r="F104" s="284"/>
      <c r="G104" s="431"/>
      <c r="H104" s="431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4"/>
    </row>
    <row r="105" spans="1:24" ht="20.25">
      <c r="A105" s="431"/>
      <c r="B105" s="431"/>
      <c r="C105" s="429"/>
      <c r="D105" s="284"/>
      <c r="E105" s="284"/>
      <c r="F105" s="284"/>
      <c r="G105" s="431"/>
      <c r="H105" s="431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  <c r="X105" s="284"/>
    </row>
    <row r="106" spans="1:24" ht="20.25">
      <c r="A106" s="431"/>
      <c r="B106" s="431"/>
      <c r="C106" s="429"/>
      <c r="D106" s="284"/>
      <c r="E106" s="284"/>
      <c r="F106" s="284"/>
      <c r="G106" s="431"/>
      <c r="H106" s="431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  <c r="X106" s="284"/>
    </row>
    <row r="107" spans="1:24" ht="20.25">
      <c r="A107" s="431"/>
      <c r="B107" s="431"/>
      <c r="C107" s="429"/>
      <c r="D107" s="284"/>
      <c r="E107" s="284"/>
      <c r="F107" s="284"/>
      <c r="G107" s="431"/>
      <c r="H107" s="431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4"/>
    </row>
    <row r="108" spans="1:24" ht="20.25">
      <c r="A108" s="431"/>
      <c r="B108" s="431"/>
      <c r="C108" s="429"/>
      <c r="D108" s="284"/>
      <c r="E108" s="284"/>
      <c r="F108" s="284"/>
      <c r="G108" s="431"/>
      <c r="H108" s="431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  <c r="X108" s="284"/>
    </row>
    <row r="109" spans="1:24" ht="20.25">
      <c r="A109" s="431"/>
      <c r="B109" s="431"/>
      <c r="C109" s="429"/>
      <c r="D109" s="284"/>
      <c r="E109" s="284"/>
      <c r="F109" s="284"/>
      <c r="G109" s="431"/>
      <c r="H109" s="431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  <c r="X109" s="284"/>
    </row>
    <row r="110" spans="1:24" ht="20.25">
      <c r="A110" s="431"/>
      <c r="B110" s="431"/>
      <c r="C110" s="429"/>
      <c r="D110" s="284"/>
      <c r="E110" s="284"/>
      <c r="F110" s="284"/>
      <c r="G110" s="431"/>
      <c r="H110" s="431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  <c r="X110" s="284"/>
    </row>
    <row r="111" spans="1:24" ht="20.25">
      <c r="A111" s="431"/>
      <c r="B111" s="431"/>
      <c r="C111" s="429"/>
      <c r="D111" s="284"/>
      <c r="E111" s="284"/>
      <c r="F111" s="284"/>
      <c r="G111" s="431"/>
      <c r="H111" s="431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  <c r="X111" s="284"/>
    </row>
    <row r="112" spans="1:24" ht="20.25">
      <c r="A112" s="431"/>
      <c r="B112" s="431"/>
      <c r="C112" s="433"/>
      <c r="D112" s="284"/>
      <c r="E112" s="284"/>
      <c r="F112" s="284"/>
      <c r="G112" s="431"/>
      <c r="H112" s="431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4"/>
    </row>
    <row r="113" spans="1:24" ht="20.25">
      <c r="A113" s="431"/>
      <c r="B113" s="431"/>
      <c r="C113" s="429"/>
      <c r="D113" s="284"/>
      <c r="E113" s="284"/>
      <c r="F113" s="284"/>
      <c r="G113" s="431"/>
      <c r="H113" s="431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  <c r="X113" s="284"/>
    </row>
    <row r="114" spans="1:24" ht="20.25">
      <c r="A114" s="431"/>
      <c r="B114" s="431"/>
      <c r="C114" s="429"/>
      <c r="D114" s="284"/>
      <c r="E114" s="284"/>
      <c r="F114" s="284"/>
      <c r="G114" s="431"/>
      <c r="H114" s="431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4"/>
    </row>
    <row r="115" spans="1:24" ht="20.25">
      <c r="A115" s="431"/>
      <c r="B115" s="431"/>
      <c r="C115" s="429"/>
      <c r="D115" s="284"/>
      <c r="E115" s="284"/>
      <c r="F115" s="284"/>
      <c r="G115" s="431"/>
      <c r="H115" s="431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</row>
    <row r="116" spans="1:24" ht="20.25">
      <c r="A116" s="431"/>
      <c r="B116" s="431"/>
      <c r="C116" s="429"/>
      <c r="D116" s="284"/>
      <c r="E116" s="284"/>
      <c r="F116" s="284"/>
      <c r="G116" s="431"/>
      <c r="H116" s="431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</row>
    <row r="117" spans="1:24" ht="20.25">
      <c r="A117" s="431"/>
      <c r="B117" s="431"/>
      <c r="C117" s="434"/>
      <c r="D117" s="284"/>
      <c r="E117" s="284"/>
      <c r="F117" s="284"/>
      <c r="G117" s="431"/>
      <c r="H117" s="431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</row>
    <row r="118" spans="1:24" ht="20.25">
      <c r="A118" s="431"/>
      <c r="B118" s="431"/>
      <c r="C118" s="429"/>
      <c r="D118" s="284"/>
      <c r="E118" s="284"/>
      <c r="F118" s="284"/>
      <c r="G118" s="431"/>
      <c r="H118" s="431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4"/>
    </row>
    <row r="119" spans="1:24" ht="20.25">
      <c r="A119" s="431"/>
      <c r="B119" s="431"/>
      <c r="C119" s="429"/>
      <c r="D119" s="284"/>
      <c r="E119" s="284"/>
      <c r="F119" s="284"/>
      <c r="G119" s="431"/>
      <c r="H119" s="431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</row>
    <row r="120" spans="1:24" ht="20.25">
      <c r="A120" s="431"/>
      <c r="B120" s="431"/>
      <c r="C120" s="429"/>
      <c r="D120" s="284"/>
      <c r="E120" s="284"/>
      <c r="F120" s="284"/>
      <c r="G120" s="431"/>
      <c r="H120" s="431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</row>
    <row r="121" spans="1:24" ht="20.25">
      <c r="A121" s="431"/>
      <c r="B121" s="431"/>
      <c r="C121" s="429"/>
      <c r="D121" s="284"/>
      <c r="E121" s="284"/>
      <c r="F121" s="284"/>
      <c r="G121" s="431"/>
      <c r="H121" s="431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</row>
    <row r="122" spans="1:24" ht="20.25">
      <c r="A122" s="431"/>
      <c r="B122" s="431"/>
      <c r="C122" s="429"/>
      <c r="D122" s="284"/>
      <c r="E122" s="284"/>
      <c r="F122" s="284"/>
      <c r="G122" s="431"/>
      <c r="H122" s="431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4"/>
    </row>
    <row r="123" spans="1:24" ht="20.25">
      <c r="A123" s="431"/>
      <c r="B123" s="431"/>
      <c r="C123" s="429"/>
      <c r="D123" s="284"/>
      <c r="E123" s="284"/>
      <c r="F123" s="284"/>
      <c r="G123" s="431"/>
      <c r="H123" s="431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</row>
    <row r="124" spans="1:24" ht="20.25">
      <c r="A124" s="431"/>
      <c r="B124" s="431"/>
      <c r="C124" s="429"/>
      <c r="D124" s="284"/>
      <c r="E124" s="284"/>
      <c r="F124" s="284"/>
      <c r="G124" s="431"/>
      <c r="H124" s="431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</row>
    <row r="125" spans="1:24" ht="20.25">
      <c r="A125" s="431"/>
      <c r="B125" s="431"/>
      <c r="C125" s="429"/>
      <c r="D125" s="284"/>
      <c r="E125" s="284"/>
      <c r="F125" s="284"/>
      <c r="G125" s="431"/>
      <c r="H125" s="431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</row>
    <row r="126" spans="1:24" ht="20.25">
      <c r="A126" s="431"/>
      <c r="B126" s="431"/>
      <c r="C126" s="429"/>
      <c r="D126" s="284"/>
      <c r="E126" s="284"/>
      <c r="F126" s="284"/>
      <c r="G126" s="431"/>
      <c r="H126" s="431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</row>
    <row r="127" spans="1:24" ht="20.25">
      <c r="A127" s="431"/>
      <c r="B127" s="431"/>
      <c r="C127" s="429"/>
      <c r="D127" s="284"/>
      <c r="E127" s="284"/>
      <c r="F127" s="284"/>
      <c r="G127" s="431"/>
      <c r="H127" s="431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</row>
    <row r="128" spans="1:24" ht="20.25">
      <c r="A128" s="431"/>
      <c r="B128" s="431"/>
      <c r="C128" s="429"/>
      <c r="D128" s="284"/>
      <c r="E128" s="284"/>
      <c r="F128" s="284"/>
      <c r="G128" s="431"/>
      <c r="H128" s="431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</row>
    <row r="129" spans="1:24" ht="20.25">
      <c r="A129" s="431"/>
      <c r="B129" s="431"/>
      <c r="C129" s="429"/>
      <c r="D129" s="284"/>
      <c r="E129" s="284"/>
      <c r="F129" s="284"/>
      <c r="G129" s="431"/>
      <c r="H129" s="431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</row>
    <row r="130" spans="1:24" ht="20.25">
      <c r="A130" s="431"/>
      <c r="B130" s="431"/>
      <c r="C130" s="429"/>
      <c r="D130" s="284"/>
      <c r="E130" s="284"/>
      <c r="F130" s="284"/>
      <c r="G130" s="431"/>
      <c r="H130" s="431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</row>
    <row r="131" spans="1:24" ht="20.25">
      <c r="A131" s="431"/>
      <c r="B131" s="431"/>
      <c r="C131" s="429"/>
      <c r="D131" s="284"/>
      <c r="E131" s="284"/>
      <c r="F131" s="284"/>
      <c r="G131" s="431"/>
      <c r="H131" s="431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4"/>
    </row>
    <row r="132" spans="1:24" ht="20.25">
      <c r="A132" s="431"/>
      <c r="B132" s="431"/>
      <c r="C132" s="429"/>
      <c r="D132" s="284"/>
      <c r="E132" s="284"/>
      <c r="F132" s="284"/>
      <c r="G132" s="431"/>
      <c r="H132" s="431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4"/>
    </row>
    <row r="133" spans="1:24" ht="20.25">
      <c r="A133" s="431"/>
      <c r="B133" s="431"/>
      <c r="C133" s="429"/>
      <c r="D133" s="284"/>
      <c r="E133" s="284"/>
      <c r="F133" s="284"/>
      <c r="G133" s="431"/>
      <c r="H133" s="431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4"/>
    </row>
    <row r="134" spans="1:24" ht="20.25">
      <c r="A134" s="431"/>
      <c r="B134" s="431"/>
      <c r="C134" s="429"/>
      <c r="D134" s="284"/>
      <c r="E134" s="284"/>
      <c r="F134" s="284"/>
      <c r="G134" s="431"/>
      <c r="H134" s="431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4"/>
    </row>
    <row r="135" spans="1:24" ht="20.25">
      <c r="A135" s="431"/>
      <c r="B135" s="431"/>
      <c r="C135" s="429"/>
      <c r="D135" s="284"/>
      <c r="E135" s="284"/>
      <c r="F135" s="284"/>
      <c r="G135" s="431"/>
      <c r="H135" s="431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</row>
    <row r="136" spans="1:24" ht="20.25">
      <c r="A136" s="431"/>
      <c r="B136" s="431"/>
      <c r="C136" s="429"/>
      <c r="D136" s="284"/>
      <c r="E136" s="284"/>
      <c r="F136" s="284"/>
      <c r="G136" s="431"/>
      <c r="H136" s="431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/>
    </row>
    <row r="137" spans="1:24" ht="20.25">
      <c r="A137" s="431"/>
      <c r="B137" s="431"/>
      <c r="C137" s="429"/>
      <c r="D137" s="284"/>
      <c r="E137" s="284"/>
      <c r="F137" s="284"/>
      <c r="G137" s="431"/>
      <c r="H137" s="431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4"/>
    </row>
    <row r="138" spans="1:24" ht="20.25">
      <c r="A138" s="431"/>
      <c r="B138" s="431"/>
      <c r="C138" s="429"/>
      <c r="D138" s="284"/>
      <c r="E138" s="284"/>
      <c r="F138" s="284"/>
      <c r="G138" s="431"/>
      <c r="H138" s="431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  <c r="X138" s="284"/>
    </row>
    <row r="139" spans="1:24" ht="20.25">
      <c r="A139" s="431"/>
      <c r="B139" s="431"/>
      <c r="C139" s="429"/>
      <c r="D139" s="284"/>
      <c r="E139" s="284"/>
      <c r="F139" s="284"/>
      <c r="G139" s="431"/>
      <c r="H139" s="431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  <c r="X139" s="284"/>
    </row>
    <row r="140" spans="1:24" ht="20.25">
      <c r="A140" s="431"/>
      <c r="B140" s="431"/>
      <c r="C140" s="429"/>
      <c r="D140" s="284"/>
      <c r="E140" s="284"/>
      <c r="F140" s="284"/>
      <c r="G140" s="431"/>
      <c r="H140" s="431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  <c r="X140" s="284"/>
    </row>
    <row r="141" spans="1:24" ht="20.25">
      <c r="A141" s="431"/>
      <c r="B141" s="431"/>
      <c r="C141" s="429"/>
      <c r="D141" s="284"/>
      <c r="E141" s="284"/>
      <c r="F141" s="284"/>
      <c r="G141" s="431"/>
      <c r="H141" s="431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  <c r="X141" s="284"/>
    </row>
    <row r="142" spans="1:24" ht="20.25">
      <c r="A142" s="431"/>
      <c r="B142" s="431"/>
      <c r="C142" s="429"/>
      <c r="D142" s="284"/>
      <c r="E142" s="284"/>
      <c r="F142" s="284"/>
      <c r="G142" s="431"/>
      <c r="H142" s="431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4"/>
    </row>
    <row r="143" spans="1:24" ht="20.25">
      <c r="A143" s="431"/>
      <c r="B143" s="431"/>
      <c r="C143" s="429"/>
      <c r="D143" s="284"/>
      <c r="E143" s="284"/>
      <c r="F143" s="284"/>
      <c r="G143" s="431"/>
      <c r="H143" s="431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  <c r="X143" s="284"/>
    </row>
    <row r="144" spans="1:24" ht="20.25">
      <c r="A144" s="431"/>
      <c r="B144" s="431"/>
      <c r="C144" s="429"/>
      <c r="D144" s="284"/>
      <c r="E144" s="284"/>
      <c r="F144" s="284"/>
      <c r="G144" s="431"/>
      <c r="H144" s="431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4"/>
    </row>
    <row r="145" spans="1:24" ht="20.25">
      <c r="A145" s="431"/>
      <c r="B145" s="431"/>
      <c r="C145" s="429"/>
      <c r="D145" s="284"/>
      <c r="E145" s="284"/>
      <c r="F145" s="284"/>
      <c r="G145" s="431"/>
      <c r="H145" s="431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  <c r="X145" s="284"/>
    </row>
    <row r="146" spans="1:24" ht="20.25">
      <c r="A146" s="431"/>
      <c r="B146" s="431"/>
      <c r="C146" s="429"/>
      <c r="D146" s="284"/>
      <c r="E146" s="284"/>
      <c r="F146" s="284"/>
      <c r="G146" s="431"/>
      <c r="H146" s="431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  <c r="X146" s="284"/>
    </row>
    <row r="147" spans="1:24" ht="20.25">
      <c r="A147" s="431"/>
      <c r="B147" s="431"/>
      <c r="C147" s="429"/>
      <c r="D147" s="284"/>
      <c r="E147" s="284"/>
      <c r="F147" s="284"/>
      <c r="G147" s="431"/>
      <c r="H147" s="431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  <c r="X147" s="284"/>
    </row>
    <row r="148" spans="1:24" ht="20.25">
      <c r="A148" s="431"/>
      <c r="B148" s="431"/>
      <c r="C148" s="429"/>
      <c r="D148" s="284"/>
      <c r="E148" s="284"/>
      <c r="F148" s="284"/>
      <c r="G148" s="431"/>
      <c r="H148" s="431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  <c r="X148" s="284"/>
    </row>
    <row r="149" spans="1:24" ht="20.25">
      <c r="A149" s="431"/>
      <c r="B149" s="431"/>
      <c r="C149" s="429"/>
      <c r="D149" s="284"/>
      <c r="E149" s="284"/>
      <c r="F149" s="284"/>
      <c r="G149" s="431"/>
      <c r="H149" s="431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  <c r="X149" s="284"/>
    </row>
    <row r="150" spans="1:24" ht="20.25">
      <c r="A150" s="431"/>
      <c r="B150" s="431"/>
      <c r="C150" s="429"/>
      <c r="D150" s="284"/>
      <c r="E150" s="284"/>
      <c r="F150" s="284"/>
      <c r="G150" s="431"/>
      <c r="H150" s="431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4"/>
    </row>
    <row r="151" spans="1:24" ht="20.25">
      <c r="A151" s="431"/>
      <c r="B151" s="431"/>
      <c r="C151" s="429"/>
      <c r="D151" s="284"/>
      <c r="E151" s="284"/>
      <c r="F151" s="284"/>
      <c r="G151" s="431"/>
      <c r="H151" s="431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4"/>
    </row>
    <row r="152" spans="1:24" ht="20.25">
      <c r="A152" s="431"/>
      <c r="B152" s="431"/>
      <c r="C152" s="429"/>
      <c r="D152" s="284"/>
      <c r="E152" s="284"/>
      <c r="F152" s="284"/>
      <c r="G152" s="431"/>
      <c r="H152" s="431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  <c r="X152" s="284"/>
    </row>
    <row r="153" spans="1:24" ht="20.25">
      <c r="A153" s="431"/>
      <c r="B153" s="431"/>
      <c r="C153" s="429"/>
      <c r="D153" s="284"/>
      <c r="E153" s="284"/>
      <c r="F153" s="284"/>
      <c r="G153" s="431"/>
      <c r="H153" s="431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  <c r="X153" s="284"/>
    </row>
    <row r="154" spans="1:24" ht="20.25">
      <c r="A154" s="431"/>
      <c r="B154" s="431"/>
      <c r="C154" s="429"/>
      <c r="D154" s="284"/>
      <c r="E154" s="284"/>
      <c r="F154" s="284"/>
      <c r="G154" s="431"/>
      <c r="H154" s="431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  <c r="X154" s="284"/>
    </row>
    <row r="155" spans="1:24" ht="20.25">
      <c r="A155" s="431"/>
      <c r="B155" s="431"/>
      <c r="C155" s="429"/>
      <c r="D155" s="284"/>
      <c r="E155" s="284"/>
      <c r="F155" s="284"/>
      <c r="G155" s="431"/>
      <c r="H155" s="431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  <c r="X155" s="284"/>
    </row>
    <row r="156" spans="1:24" ht="20.25">
      <c r="A156" s="431"/>
      <c r="B156" s="431"/>
      <c r="C156" s="429"/>
      <c r="D156" s="284"/>
      <c r="E156" s="284"/>
      <c r="F156" s="284"/>
      <c r="G156" s="431"/>
      <c r="H156" s="431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  <c r="X156" s="284"/>
    </row>
    <row r="157" spans="1:24" ht="20.25">
      <c r="A157" s="431"/>
      <c r="B157" s="431"/>
      <c r="C157" s="429"/>
      <c r="D157" s="284"/>
      <c r="E157" s="284"/>
      <c r="F157" s="284"/>
      <c r="G157" s="431"/>
      <c r="H157" s="431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  <c r="X157" s="284"/>
    </row>
    <row r="158" spans="1:24" ht="20.25">
      <c r="A158" s="431"/>
      <c r="B158" s="431"/>
      <c r="C158" s="429"/>
      <c r="D158" s="284"/>
      <c r="E158" s="284"/>
      <c r="F158" s="284"/>
      <c r="G158" s="431"/>
      <c r="H158" s="431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  <c r="X158" s="284"/>
    </row>
    <row r="159" spans="1:24" ht="20.25">
      <c r="A159" s="431"/>
      <c r="B159" s="431"/>
      <c r="C159" s="429"/>
      <c r="D159" s="284"/>
      <c r="E159" s="284"/>
      <c r="F159" s="284"/>
      <c r="G159" s="431"/>
      <c r="H159" s="431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  <c r="X159" s="284"/>
    </row>
    <row r="160" spans="1:24" ht="20.25">
      <c r="A160" s="431"/>
      <c r="B160" s="431"/>
      <c r="C160" s="429"/>
      <c r="D160" s="284"/>
      <c r="E160" s="284"/>
      <c r="F160" s="284"/>
      <c r="G160" s="431"/>
      <c r="H160" s="431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  <c r="X160" s="284"/>
    </row>
    <row r="161" spans="1:24" ht="20.25">
      <c r="A161" s="431"/>
      <c r="B161" s="431"/>
      <c r="C161" s="429"/>
      <c r="D161" s="284"/>
      <c r="E161" s="284"/>
      <c r="F161" s="284"/>
      <c r="G161" s="431"/>
      <c r="H161" s="431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  <c r="X161" s="284"/>
    </row>
    <row r="162" spans="1:24" ht="20.25">
      <c r="A162" s="431"/>
      <c r="B162" s="431"/>
      <c r="C162" s="429"/>
      <c r="D162" s="284"/>
      <c r="E162" s="284"/>
      <c r="F162" s="284"/>
      <c r="G162" s="431"/>
      <c r="H162" s="431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  <c r="X162" s="284"/>
    </row>
    <row r="163" spans="1:24" ht="20.25">
      <c r="A163" s="431"/>
      <c r="B163" s="431"/>
      <c r="C163" s="429"/>
      <c r="D163" s="284"/>
      <c r="E163" s="284"/>
      <c r="F163" s="284"/>
      <c r="G163" s="431"/>
      <c r="H163" s="431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  <c r="X163" s="284"/>
    </row>
    <row r="164" spans="1:24" ht="20.25">
      <c r="A164" s="431"/>
      <c r="B164" s="431"/>
      <c r="C164" s="429"/>
      <c r="D164" s="284"/>
      <c r="E164" s="284"/>
      <c r="F164" s="284"/>
      <c r="G164" s="431"/>
      <c r="H164" s="431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  <c r="X164" s="284"/>
    </row>
    <row r="165" spans="1:24" ht="20.25">
      <c r="A165" s="431"/>
      <c r="B165" s="431"/>
      <c r="C165" s="429"/>
      <c r="D165" s="284"/>
      <c r="E165" s="284"/>
      <c r="F165" s="284"/>
      <c r="G165" s="431"/>
      <c r="H165" s="431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</row>
    <row r="166" spans="1:24" ht="20.25">
      <c r="A166" s="431"/>
      <c r="B166" s="431"/>
      <c r="C166" s="429"/>
      <c r="D166" s="284"/>
      <c r="E166" s="284"/>
      <c r="F166" s="284"/>
      <c r="G166" s="431"/>
      <c r="H166" s="431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  <c r="X166" s="284"/>
    </row>
    <row r="167" spans="1:24" ht="20.25">
      <c r="A167" s="431"/>
      <c r="B167" s="431"/>
      <c r="C167" s="429"/>
      <c r="D167" s="284"/>
      <c r="E167" s="284"/>
      <c r="F167" s="284"/>
      <c r="G167" s="431"/>
      <c r="H167" s="431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  <c r="X167" s="284"/>
    </row>
    <row r="168" spans="1:24" ht="20.25">
      <c r="A168" s="431"/>
      <c r="B168" s="431"/>
      <c r="C168" s="429"/>
      <c r="D168" s="284"/>
      <c r="E168" s="284"/>
      <c r="F168" s="284"/>
      <c r="G168" s="431"/>
      <c r="H168" s="431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  <c r="X168" s="284"/>
    </row>
    <row r="169" spans="1:24" ht="20.25">
      <c r="A169" s="431"/>
      <c r="B169" s="431"/>
      <c r="C169" s="429"/>
      <c r="D169" s="284"/>
      <c r="E169" s="284"/>
      <c r="F169" s="284"/>
      <c r="G169" s="431"/>
      <c r="H169" s="431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  <c r="X169" s="284"/>
    </row>
    <row r="170" spans="1:24" ht="20.25">
      <c r="A170" s="431"/>
      <c r="B170" s="431"/>
      <c r="C170" s="429"/>
      <c r="D170" s="284"/>
      <c r="E170" s="284"/>
      <c r="F170" s="284"/>
      <c r="G170" s="431"/>
      <c r="H170" s="431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  <c r="X170" s="284"/>
    </row>
    <row r="171" spans="1:24" ht="20.25">
      <c r="A171" s="431"/>
      <c r="B171" s="431"/>
      <c r="C171" s="429"/>
      <c r="D171" s="284"/>
      <c r="E171" s="284"/>
      <c r="F171" s="284"/>
      <c r="G171" s="431"/>
      <c r="H171" s="431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  <c r="X171" s="284"/>
    </row>
    <row r="172" spans="1:24" ht="20.25">
      <c r="A172" s="431"/>
      <c r="B172" s="431"/>
      <c r="C172" s="429"/>
      <c r="D172" s="284"/>
      <c r="E172" s="284"/>
      <c r="F172" s="284"/>
      <c r="G172" s="431"/>
      <c r="H172" s="431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  <c r="X172" s="284"/>
    </row>
    <row r="173" spans="1:24" ht="20.25">
      <c r="A173" s="431"/>
      <c r="B173" s="431"/>
      <c r="C173" s="429"/>
      <c r="D173" s="284"/>
      <c r="E173" s="284"/>
      <c r="F173" s="284"/>
      <c r="G173" s="431"/>
      <c r="H173" s="431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  <c r="X173" s="284"/>
    </row>
    <row r="174" spans="1:24" ht="20.25">
      <c r="A174" s="431"/>
      <c r="B174" s="431"/>
      <c r="C174" s="429"/>
      <c r="D174" s="284"/>
      <c r="E174" s="284"/>
      <c r="F174" s="284"/>
      <c r="G174" s="431"/>
      <c r="H174" s="431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4"/>
    </row>
    <row r="175" spans="1:24" ht="20.25">
      <c r="A175" s="431"/>
      <c r="B175" s="431"/>
      <c r="C175" s="429"/>
      <c r="D175" s="284"/>
      <c r="E175" s="284"/>
      <c r="F175" s="284"/>
      <c r="G175" s="431"/>
      <c r="H175" s="431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  <c r="X175" s="284"/>
    </row>
    <row r="176" spans="1:24" ht="20.25">
      <c r="A176" s="431"/>
      <c r="B176" s="431"/>
      <c r="C176" s="429"/>
      <c r="D176" s="284"/>
      <c r="E176" s="284"/>
      <c r="F176" s="284"/>
      <c r="G176" s="431"/>
      <c r="H176" s="431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  <c r="X176" s="284"/>
    </row>
    <row r="177" spans="1:24" ht="20.25">
      <c r="A177" s="431"/>
      <c r="B177" s="431"/>
      <c r="C177" s="429"/>
      <c r="D177" s="284"/>
      <c r="E177" s="284"/>
      <c r="F177" s="284"/>
      <c r="G177" s="431"/>
      <c r="H177" s="431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  <c r="X177" s="284"/>
    </row>
    <row r="178" spans="1:24" ht="20.25">
      <c r="A178" s="431"/>
      <c r="B178" s="431"/>
      <c r="C178" s="429"/>
      <c r="D178" s="284"/>
      <c r="E178" s="284"/>
      <c r="F178" s="284"/>
      <c r="G178" s="431"/>
      <c r="H178" s="431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  <c r="X178" s="284"/>
    </row>
    <row r="179" spans="1:24" ht="20.25">
      <c r="A179" s="431"/>
      <c r="B179" s="431"/>
      <c r="C179" s="429"/>
      <c r="D179" s="284"/>
      <c r="E179" s="284"/>
      <c r="F179" s="284"/>
      <c r="G179" s="431"/>
      <c r="H179" s="431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  <c r="X179" s="284"/>
    </row>
    <row r="180" spans="1:24" ht="20.25">
      <c r="A180" s="431"/>
      <c r="B180" s="431"/>
      <c r="C180" s="429"/>
      <c r="D180" s="284"/>
      <c r="E180" s="284"/>
      <c r="F180" s="284"/>
      <c r="G180" s="431"/>
      <c r="H180" s="431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  <c r="X180" s="284"/>
    </row>
    <row r="181" spans="1:24" ht="20.25">
      <c r="A181" s="431"/>
      <c r="B181" s="431"/>
      <c r="C181" s="429"/>
      <c r="D181" s="284"/>
      <c r="E181" s="284"/>
      <c r="F181" s="284"/>
      <c r="G181" s="431"/>
      <c r="H181" s="431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  <c r="X181" s="284"/>
    </row>
    <row r="182" spans="1:24" ht="20.25">
      <c r="A182" s="431"/>
      <c r="B182" s="431"/>
      <c r="C182" s="429"/>
      <c r="D182" s="284"/>
      <c r="E182" s="284"/>
      <c r="F182" s="284"/>
      <c r="G182" s="431"/>
      <c r="H182" s="431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  <c r="X182" s="284"/>
    </row>
    <row r="183" spans="1:24" ht="20.25">
      <c r="A183" s="431"/>
      <c r="B183" s="431"/>
      <c r="C183" s="429"/>
      <c r="D183" s="284"/>
      <c r="E183" s="284"/>
      <c r="F183" s="284"/>
      <c r="G183" s="431"/>
      <c r="H183" s="431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4"/>
    </row>
    <row r="184" spans="1:24" ht="20.25">
      <c r="A184" s="431"/>
      <c r="B184" s="431"/>
      <c r="C184" s="429"/>
      <c r="D184" s="284"/>
      <c r="E184" s="284"/>
      <c r="F184" s="284"/>
      <c r="G184" s="431"/>
      <c r="H184" s="431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  <c r="X184" s="284"/>
    </row>
    <row r="185" spans="1:24" ht="20.25">
      <c r="A185" s="431"/>
      <c r="B185" s="431"/>
      <c r="C185" s="429"/>
      <c r="D185" s="284"/>
      <c r="E185" s="284"/>
      <c r="F185" s="284"/>
      <c r="G185" s="431"/>
      <c r="H185" s="431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  <c r="X185" s="284"/>
    </row>
    <row r="186" spans="1:24" ht="20.25">
      <c r="A186" s="431"/>
      <c r="B186" s="431"/>
      <c r="C186" s="429"/>
      <c r="D186" s="284"/>
      <c r="E186" s="284"/>
      <c r="F186" s="284"/>
      <c r="G186" s="431"/>
      <c r="H186" s="431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  <c r="X186" s="284"/>
    </row>
    <row r="187" spans="1:24" ht="20.25">
      <c r="A187" s="431"/>
      <c r="B187" s="431"/>
      <c r="C187" s="429"/>
      <c r="D187" s="284"/>
      <c r="E187" s="284"/>
      <c r="F187" s="284"/>
      <c r="G187" s="431"/>
      <c r="H187" s="431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  <c r="X187" s="284"/>
    </row>
    <row r="188" spans="1:24" ht="20.25">
      <c r="A188" s="431"/>
      <c r="B188" s="431"/>
      <c r="C188" s="429"/>
      <c r="D188" s="284"/>
      <c r="E188" s="284"/>
      <c r="F188" s="284"/>
      <c r="G188" s="431"/>
      <c r="H188" s="431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  <c r="X188" s="284"/>
    </row>
    <row r="189" spans="1:24" ht="20.25">
      <c r="A189" s="431"/>
      <c r="B189" s="431"/>
      <c r="C189" s="429"/>
      <c r="D189" s="284"/>
      <c r="E189" s="284"/>
      <c r="F189" s="284"/>
      <c r="G189" s="431"/>
      <c r="H189" s="431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  <c r="X189" s="284"/>
    </row>
    <row r="190" spans="1:24" ht="20.25">
      <c r="A190" s="431"/>
      <c r="B190" s="431"/>
      <c r="C190" s="429"/>
      <c r="D190" s="284"/>
      <c r="E190" s="284"/>
      <c r="F190" s="284"/>
      <c r="G190" s="431"/>
      <c r="H190" s="431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  <c r="X190" s="284"/>
    </row>
    <row r="191" spans="1:24" ht="20.25">
      <c r="A191" s="431"/>
      <c r="B191" s="431"/>
      <c r="C191" s="429"/>
      <c r="D191" s="284"/>
      <c r="E191" s="284"/>
      <c r="F191" s="284"/>
      <c r="G191" s="431"/>
      <c r="H191" s="431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  <c r="X191" s="284"/>
    </row>
    <row r="192" spans="1:24" ht="20.25">
      <c r="A192" s="431"/>
      <c r="B192" s="431"/>
      <c r="C192" s="429"/>
      <c r="D192" s="284"/>
      <c r="E192" s="284"/>
      <c r="F192" s="284"/>
      <c r="G192" s="431"/>
      <c r="H192" s="431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  <c r="X192" s="284"/>
    </row>
    <row r="193" spans="1:24" ht="20.25">
      <c r="A193" s="431"/>
      <c r="B193" s="431"/>
      <c r="C193" s="429"/>
      <c r="D193" s="284"/>
      <c r="E193" s="284"/>
      <c r="F193" s="284"/>
      <c r="G193" s="431"/>
      <c r="H193" s="431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  <c r="X193" s="284"/>
    </row>
    <row r="194" spans="1:24" ht="20.25">
      <c r="A194" s="431"/>
      <c r="B194" s="431"/>
      <c r="C194" s="429"/>
      <c r="D194" s="284"/>
      <c r="E194" s="284"/>
      <c r="F194" s="284"/>
      <c r="G194" s="431"/>
      <c r="H194" s="431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  <c r="X194" s="284"/>
    </row>
    <row r="195" spans="1:24" ht="20.25">
      <c r="A195" s="431"/>
      <c r="B195" s="431"/>
      <c r="C195" s="429"/>
      <c r="D195" s="284"/>
      <c r="E195" s="284"/>
      <c r="F195" s="284"/>
      <c r="G195" s="431"/>
      <c r="H195" s="431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  <c r="X195" s="284"/>
    </row>
    <row r="196" spans="1:24" ht="20.25">
      <c r="A196" s="431"/>
      <c r="B196" s="431"/>
      <c r="C196" s="429"/>
      <c r="D196" s="284"/>
      <c r="E196" s="284"/>
      <c r="F196" s="284"/>
      <c r="G196" s="431"/>
      <c r="H196" s="431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4"/>
    </row>
    <row r="197" spans="1:24" ht="20.25">
      <c r="A197" s="431"/>
      <c r="B197" s="431"/>
      <c r="C197" s="429"/>
      <c r="D197" s="284"/>
      <c r="E197" s="284"/>
      <c r="F197" s="284"/>
      <c r="G197" s="431"/>
      <c r="H197" s="431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  <c r="X197" s="284"/>
    </row>
    <row r="198" spans="1:24" ht="20.25">
      <c r="A198" s="431"/>
      <c r="B198" s="431"/>
      <c r="C198" s="429"/>
      <c r="D198" s="284"/>
      <c r="E198" s="284"/>
      <c r="F198" s="284"/>
      <c r="G198" s="431"/>
      <c r="H198" s="431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  <c r="X198" s="284"/>
    </row>
    <row r="199" spans="1:24" ht="20.25">
      <c r="A199" s="431"/>
      <c r="B199" s="431"/>
      <c r="C199" s="429"/>
      <c r="D199" s="284"/>
      <c r="E199" s="284"/>
      <c r="F199" s="284"/>
      <c r="G199" s="431"/>
      <c r="H199" s="431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  <c r="X199" s="284"/>
    </row>
    <row r="200" spans="1:24" ht="20.25">
      <c r="A200" s="431"/>
      <c r="B200" s="431"/>
      <c r="C200" s="429"/>
      <c r="D200" s="284"/>
      <c r="E200" s="284"/>
      <c r="F200" s="284"/>
      <c r="G200" s="431"/>
      <c r="H200" s="431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  <c r="X200" s="284"/>
    </row>
    <row r="201" spans="1:24" ht="20.25">
      <c r="A201" s="431"/>
      <c r="B201" s="431"/>
      <c r="C201" s="429"/>
      <c r="D201" s="284"/>
      <c r="E201" s="284"/>
      <c r="F201" s="284"/>
      <c r="G201" s="431"/>
      <c r="H201" s="431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4"/>
    </row>
    <row r="202" spans="1:24" ht="20.25">
      <c r="A202" s="431"/>
      <c r="B202" s="431"/>
      <c r="C202" s="429"/>
      <c r="D202" s="284"/>
      <c r="E202" s="284"/>
      <c r="F202" s="284"/>
      <c r="G202" s="431"/>
      <c r="H202" s="431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4"/>
    </row>
    <row r="203" spans="1:24" ht="20.25">
      <c r="A203" s="431"/>
      <c r="B203" s="431"/>
      <c r="C203" s="429"/>
      <c r="D203" s="284"/>
      <c r="E203" s="284"/>
      <c r="F203" s="284"/>
      <c r="G203" s="431"/>
      <c r="H203" s="431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4"/>
    </row>
    <row r="204" spans="1:24" ht="20.25">
      <c r="A204" s="431"/>
      <c r="B204" s="431"/>
      <c r="C204" s="429"/>
      <c r="D204" s="284"/>
      <c r="E204" s="284"/>
      <c r="F204" s="284"/>
      <c r="G204" s="431"/>
      <c r="H204" s="431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4"/>
    </row>
    <row r="205" spans="1:24" ht="20.25">
      <c r="A205" s="431"/>
      <c r="B205" s="431"/>
      <c r="C205" s="429"/>
      <c r="D205" s="284"/>
      <c r="E205" s="284"/>
      <c r="F205" s="284"/>
      <c r="G205" s="431"/>
      <c r="H205" s="431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4"/>
    </row>
    <row r="206" spans="1:24" ht="20.25">
      <c r="A206" s="431"/>
      <c r="B206" s="431"/>
      <c r="C206" s="429"/>
      <c r="D206" s="284"/>
      <c r="E206" s="284"/>
      <c r="F206" s="284"/>
      <c r="G206" s="431"/>
      <c r="H206" s="431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4"/>
    </row>
    <row r="207" spans="1:24" ht="20.25">
      <c r="A207" s="431"/>
      <c r="B207" s="431"/>
      <c r="C207" s="429"/>
      <c r="D207" s="284"/>
      <c r="E207" s="284"/>
      <c r="F207" s="284"/>
      <c r="G207" s="431"/>
      <c r="H207" s="431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4"/>
    </row>
    <row r="208" spans="1:24" ht="20.25">
      <c r="A208" s="431"/>
      <c r="B208" s="431"/>
      <c r="C208" s="429"/>
      <c r="D208" s="284"/>
      <c r="E208" s="284"/>
      <c r="F208" s="284"/>
      <c r="G208" s="431"/>
      <c r="H208" s="431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4"/>
    </row>
    <row r="209" spans="1:24" ht="20.25">
      <c r="A209" s="431"/>
      <c r="B209" s="431"/>
      <c r="C209" s="429"/>
      <c r="D209" s="284"/>
      <c r="E209" s="284"/>
      <c r="F209" s="284"/>
      <c r="G209" s="431"/>
      <c r="H209" s="431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4"/>
    </row>
    <row r="210" spans="1:24" ht="20.25">
      <c r="A210" s="431"/>
      <c r="B210" s="431"/>
      <c r="C210" s="429"/>
      <c r="D210" s="284"/>
      <c r="E210" s="284"/>
      <c r="F210" s="284"/>
      <c r="G210" s="431"/>
      <c r="H210" s="431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4"/>
    </row>
    <row r="211" spans="1:24" ht="20.25">
      <c r="A211" s="431"/>
      <c r="B211" s="431"/>
      <c r="C211" s="429"/>
      <c r="D211" s="284"/>
      <c r="E211" s="284"/>
      <c r="F211" s="284"/>
      <c r="G211" s="431"/>
      <c r="H211" s="431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4"/>
    </row>
    <row r="212" spans="1:24" ht="20.25">
      <c r="A212" s="431"/>
      <c r="B212" s="431"/>
      <c r="C212" s="429"/>
      <c r="D212" s="284"/>
      <c r="E212" s="284"/>
      <c r="F212" s="284"/>
      <c r="G212" s="431"/>
      <c r="H212" s="431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4"/>
    </row>
    <row r="213" spans="1:24" ht="20.25">
      <c r="A213" s="431"/>
      <c r="B213" s="431"/>
      <c r="C213" s="429"/>
      <c r="D213" s="284"/>
      <c r="E213" s="284"/>
      <c r="F213" s="284"/>
      <c r="G213" s="431"/>
      <c r="H213" s="431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4"/>
    </row>
    <row r="214" spans="1:24" ht="20.25">
      <c r="A214" s="431"/>
      <c r="B214" s="431"/>
      <c r="C214" s="429"/>
      <c r="D214" s="284"/>
      <c r="E214" s="284"/>
      <c r="F214" s="284"/>
      <c r="G214" s="431"/>
      <c r="H214" s="431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4"/>
    </row>
    <row r="215" spans="1:24" ht="20.25">
      <c r="A215" s="431"/>
      <c r="B215" s="431"/>
      <c r="C215" s="429"/>
      <c r="D215" s="284"/>
      <c r="E215" s="284"/>
      <c r="F215" s="284"/>
      <c r="G215" s="431"/>
      <c r="H215" s="431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4"/>
    </row>
    <row r="216" spans="1:24" ht="20.25">
      <c r="A216" s="431"/>
      <c r="B216" s="431"/>
      <c r="C216" s="429"/>
      <c r="D216" s="284"/>
      <c r="E216" s="284"/>
      <c r="F216" s="284"/>
      <c r="G216" s="431"/>
      <c r="H216" s="431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4"/>
    </row>
    <row r="217" spans="1:24" ht="20.25">
      <c r="A217" s="431"/>
      <c r="B217" s="431"/>
      <c r="C217" s="429"/>
      <c r="D217" s="284"/>
      <c r="E217" s="284"/>
      <c r="F217" s="284"/>
      <c r="G217" s="431"/>
      <c r="H217" s="431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4"/>
    </row>
    <row r="218" spans="1:24" ht="20.25">
      <c r="A218" s="431"/>
      <c r="B218" s="431"/>
      <c r="C218" s="429"/>
      <c r="D218" s="284"/>
      <c r="E218" s="284"/>
      <c r="F218" s="284"/>
      <c r="G218" s="431"/>
      <c r="H218" s="431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4"/>
    </row>
    <row r="219" spans="1:24" ht="20.25">
      <c r="A219" s="431"/>
      <c r="B219" s="431"/>
      <c r="C219" s="429"/>
      <c r="D219" s="284"/>
      <c r="E219" s="284"/>
      <c r="F219" s="284"/>
      <c r="G219" s="431"/>
      <c r="H219" s="431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4"/>
    </row>
    <row r="220" spans="1:24" ht="20.25">
      <c r="A220" s="431"/>
      <c r="B220" s="431"/>
      <c r="C220" s="429"/>
      <c r="D220" s="284"/>
      <c r="E220" s="284"/>
      <c r="F220" s="284"/>
      <c r="G220" s="431"/>
      <c r="H220" s="431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4"/>
    </row>
    <row r="221" spans="1:24" ht="20.25">
      <c r="A221" s="431"/>
      <c r="B221" s="431"/>
      <c r="C221" s="429"/>
      <c r="D221" s="284"/>
      <c r="E221" s="284"/>
      <c r="F221" s="284"/>
      <c r="G221" s="431"/>
      <c r="H221" s="431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4"/>
    </row>
    <row r="222" spans="1:24" ht="20.25">
      <c r="A222" s="431"/>
      <c r="B222" s="431"/>
      <c r="C222" s="429"/>
      <c r="D222" s="284"/>
      <c r="E222" s="284"/>
      <c r="F222" s="284"/>
      <c r="G222" s="431"/>
      <c r="H222" s="431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4"/>
    </row>
    <row r="223" spans="1:24" ht="20.25">
      <c r="A223" s="431"/>
      <c r="B223" s="431"/>
      <c r="C223" s="429"/>
      <c r="D223" s="284"/>
      <c r="E223" s="284"/>
      <c r="F223" s="284"/>
      <c r="G223" s="431"/>
      <c r="H223" s="431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4"/>
    </row>
    <row r="224" spans="1:24" ht="20.25">
      <c r="A224" s="431"/>
      <c r="B224" s="431"/>
      <c r="C224" s="429"/>
      <c r="D224" s="284"/>
      <c r="E224" s="284"/>
      <c r="F224" s="284"/>
      <c r="G224" s="431"/>
      <c r="H224" s="431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4"/>
    </row>
    <row r="225" spans="1:24" ht="20.25">
      <c r="A225" s="431"/>
      <c r="B225" s="431"/>
      <c r="C225" s="429"/>
      <c r="D225" s="284"/>
      <c r="E225" s="284"/>
      <c r="F225" s="284"/>
      <c r="G225" s="431"/>
      <c r="H225" s="431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4"/>
    </row>
    <row r="226" spans="1:24" ht="20.25">
      <c r="A226" s="431"/>
      <c r="B226" s="431"/>
      <c r="C226" s="429"/>
      <c r="D226" s="284"/>
      <c r="E226" s="284"/>
      <c r="F226" s="284"/>
      <c r="G226" s="431"/>
      <c r="H226" s="431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4"/>
    </row>
    <row r="227" spans="1:24" ht="20.25">
      <c r="A227" s="431"/>
      <c r="B227" s="431"/>
      <c r="C227" s="429"/>
      <c r="D227" s="284"/>
      <c r="E227" s="284"/>
      <c r="F227" s="284"/>
      <c r="G227" s="431"/>
      <c r="H227" s="431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4"/>
    </row>
    <row r="228" spans="1:24" ht="20.25">
      <c r="A228" s="431"/>
      <c r="B228" s="431"/>
      <c r="C228" s="429"/>
      <c r="D228" s="284"/>
      <c r="E228" s="284"/>
      <c r="F228" s="284"/>
      <c r="G228" s="431"/>
      <c r="H228" s="431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4"/>
    </row>
    <row r="229" spans="1:24" ht="20.25">
      <c r="A229" s="431"/>
      <c r="B229" s="431"/>
      <c r="C229" s="429"/>
      <c r="D229" s="284"/>
      <c r="E229" s="284"/>
      <c r="F229" s="284"/>
      <c r="G229" s="431"/>
      <c r="H229" s="431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4"/>
    </row>
    <row r="230" spans="1:24" ht="20.25">
      <c r="A230" s="431"/>
      <c r="B230" s="431"/>
      <c r="C230" s="429"/>
      <c r="D230" s="284"/>
      <c r="E230" s="284"/>
      <c r="F230" s="284"/>
      <c r="G230" s="431"/>
      <c r="H230" s="431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4"/>
    </row>
    <row r="231" spans="1:24" ht="20.25">
      <c r="A231" s="431"/>
      <c r="B231" s="431"/>
      <c r="C231" s="429"/>
      <c r="D231" s="284"/>
      <c r="E231" s="284"/>
      <c r="F231" s="284"/>
      <c r="G231" s="431"/>
      <c r="H231" s="431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4"/>
    </row>
    <row r="232" spans="1:24" ht="20.25">
      <c r="A232" s="431"/>
      <c r="B232" s="431"/>
      <c r="C232" s="429"/>
      <c r="D232" s="284"/>
      <c r="E232" s="284"/>
      <c r="F232" s="284"/>
      <c r="G232" s="431"/>
      <c r="H232" s="431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4"/>
    </row>
    <row r="233" spans="1:24" ht="20.25">
      <c r="A233" s="431"/>
      <c r="B233" s="431"/>
      <c r="C233" s="429"/>
      <c r="D233" s="284"/>
      <c r="E233" s="284"/>
      <c r="F233" s="284"/>
      <c r="G233" s="431"/>
      <c r="H233" s="431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4"/>
    </row>
    <row r="234" spans="1:24" ht="20.25">
      <c r="A234" s="431"/>
      <c r="B234" s="431"/>
      <c r="C234" s="429"/>
      <c r="D234" s="284"/>
      <c r="E234" s="284"/>
      <c r="F234" s="284"/>
      <c r="G234" s="431"/>
      <c r="H234" s="431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4"/>
    </row>
    <row r="235" spans="1:24" ht="20.25">
      <c r="A235" s="431"/>
      <c r="B235" s="431"/>
      <c r="C235" s="429"/>
      <c r="D235" s="284"/>
      <c r="E235" s="284"/>
      <c r="F235" s="284"/>
      <c r="G235" s="431"/>
      <c r="H235" s="431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4"/>
    </row>
    <row r="236" spans="1:24" ht="20.25">
      <c r="A236" s="431"/>
      <c r="B236" s="431"/>
      <c r="C236" s="429"/>
      <c r="D236" s="284"/>
      <c r="E236" s="284"/>
      <c r="F236" s="284"/>
      <c r="G236" s="431"/>
      <c r="H236" s="431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4"/>
    </row>
    <row r="237" spans="1:24" ht="20.25">
      <c r="A237" s="431"/>
      <c r="B237" s="431"/>
      <c r="C237" s="429"/>
      <c r="D237" s="284"/>
      <c r="E237" s="284"/>
      <c r="F237" s="284"/>
      <c r="G237" s="431"/>
      <c r="H237" s="431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4"/>
    </row>
    <row r="238" spans="1:24" ht="20.25">
      <c r="A238" s="431"/>
      <c r="B238" s="431"/>
      <c r="C238" s="429"/>
      <c r="D238" s="284"/>
      <c r="E238" s="284"/>
      <c r="F238" s="284"/>
      <c r="G238" s="431"/>
      <c r="H238" s="431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4"/>
    </row>
    <row r="239" spans="1:24" ht="20.25">
      <c r="A239" s="431"/>
      <c r="B239" s="431"/>
      <c r="C239" s="429"/>
      <c r="D239" s="284"/>
      <c r="E239" s="284"/>
      <c r="F239" s="284"/>
      <c r="G239" s="431"/>
      <c r="H239" s="431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4"/>
    </row>
    <row r="240" spans="1:24" ht="20.25">
      <c r="A240" s="431"/>
      <c r="B240" s="431"/>
      <c r="C240" s="429"/>
      <c r="D240" s="284"/>
      <c r="E240" s="284"/>
      <c r="F240" s="284"/>
      <c r="G240" s="431"/>
      <c r="H240" s="431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4"/>
    </row>
    <row r="241" spans="1:24" ht="20.25">
      <c r="A241" s="431"/>
      <c r="B241" s="431"/>
      <c r="C241" s="429"/>
      <c r="D241" s="284"/>
      <c r="E241" s="284"/>
      <c r="F241" s="284"/>
      <c r="G241" s="431"/>
      <c r="H241" s="431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4"/>
    </row>
    <row r="242" spans="1:24" ht="20.25">
      <c r="A242" s="431"/>
      <c r="B242" s="431"/>
      <c r="C242" s="429"/>
      <c r="D242" s="284"/>
      <c r="E242" s="284"/>
      <c r="F242" s="284"/>
      <c r="G242" s="431"/>
      <c r="H242" s="431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4"/>
    </row>
    <row r="243" spans="1:24" ht="20.25">
      <c r="A243" s="431"/>
      <c r="B243" s="431"/>
      <c r="C243" s="429"/>
      <c r="D243" s="284"/>
      <c r="E243" s="284"/>
      <c r="F243" s="284"/>
      <c r="G243" s="431"/>
      <c r="H243" s="431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4"/>
    </row>
    <row r="244" spans="1:24" ht="20.25">
      <c r="A244" s="431"/>
      <c r="B244" s="431"/>
      <c r="C244" s="429"/>
      <c r="D244" s="284"/>
      <c r="E244" s="284"/>
      <c r="F244" s="284"/>
      <c r="G244" s="431"/>
      <c r="H244" s="431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4"/>
    </row>
    <row r="245" spans="1:24" ht="20.25">
      <c r="A245" s="431"/>
      <c r="B245" s="431"/>
      <c r="C245" s="429"/>
      <c r="D245" s="284"/>
      <c r="E245" s="284"/>
      <c r="F245" s="284"/>
      <c r="G245" s="431"/>
      <c r="H245" s="431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4"/>
    </row>
    <row r="246" spans="1:24" ht="20.25">
      <c r="A246" s="431"/>
      <c r="B246" s="431"/>
      <c r="C246" s="429"/>
      <c r="D246" s="284"/>
      <c r="E246" s="284"/>
      <c r="F246" s="284"/>
      <c r="G246" s="431"/>
      <c r="H246" s="431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</row>
    <row r="247" spans="1:24" ht="20.25">
      <c r="A247" s="431"/>
      <c r="B247" s="431"/>
      <c r="C247" s="429"/>
      <c r="D247" s="284"/>
      <c r="E247" s="284"/>
      <c r="F247" s="284"/>
      <c r="G247" s="431"/>
      <c r="H247" s="431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4"/>
    </row>
    <row r="248" spans="1:24" ht="20.25">
      <c r="A248" s="431"/>
      <c r="B248" s="431"/>
      <c r="C248" s="429"/>
      <c r="D248" s="284"/>
      <c r="E248" s="284"/>
      <c r="F248" s="284"/>
      <c r="G248" s="431"/>
      <c r="H248" s="431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4"/>
    </row>
    <row r="249" spans="1:24" ht="20.25">
      <c r="A249" s="431"/>
      <c r="B249" s="431"/>
      <c r="C249" s="429"/>
      <c r="D249" s="284"/>
      <c r="E249" s="284"/>
      <c r="F249" s="284"/>
      <c r="G249" s="431"/>
      <c r="H249" s="431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4"/>
    </row>
    <row r="250" spans="1:24" ht="20.25">
      <c r="A250" s="431"/>
      <c r="B250" s="431"/>
      <c r="C250" s="429"/>
      <c r="D250" s="284"/>
      <c r="E250" s="284"/>
      <c r="F250" s="284"/>
      <c r="G250" s="431"/>
      <c r="H250" s="431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4"/>
    </row>
    <row r="251" spans="1:24" ht="20.25">
      <c r="A251" s="431"/>
      <c r="B251" s="431"/>
      <c r="C251" s="429"/>
      <c r="D251" s="284"/>
      <c r="E251" s="284"/>
      <c r="F251" s="284"/>
      <c r="G251" s="431"/>
      <c r="H251" s="431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4"/>
    </row>
    <row r="252" spans="1:24" ht="20.25">
      <c r="A252" s="431"/>
      <c r="B252" s="431"/>
      <c r="C252" s="429"/>
      <c r="D252" s="284"/>
      <c r="E252" s="284"/>
      <c r="F252" s="284"/>
      <c r="G252" s="431"/>
      <c r="H252" s="431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4"/>
    </row>
    <row r="253" spans="1:24" ht="20.25">
      <c r="A253" s="431"/>
      <c r="B253" s="431"/>
      <c r="C253" s="429"/>
      <c r="D253" s="284"/>
      <c r="E253" s="284"/>
      <c r="F253" s="284"/>
      <c r="G253" s="431"/>
      <c r="H253" s="431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4"/>
    </row>
    <row r="254" spans="1:24" ht="20.25">
      <c r="A254" s="431"/>
      <c r="B254" s="431"/>
      <c r="C254" s="429"/>
      <c r="D254" s="284"/>
      <c r="E254" s="284"/>
      <c r="F254" s="284"/>
      <c r="G254" s="431"/>
      <c r="H254" s="431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4"/>
    </row>
    <row r="255" spans="1:24" ht="20.25">
      <c r="A255" s="431"/>
      <c r="B255" s="431"/>
      <c r="C255" s="429"/>
      <c r="D255" s="284"/>
      <c r="E255" s="284"/>
      <c r="F255" s="284"/>
      <c r="G255" s="431"/>
      <c r="H255" s="431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4"/>
    </row>
    <row r="256" spans="1:24" ht="20.25">
      <c r="A256" s="431"/>
      <c r="B256" s="431"/>
      <c r="C256" s="429"/>
      <c r="D256" s="284"/>
      <c r="E256" s="284"/>
      <c r="F256" s="284"/>
      <c r="G256" s="431"/>
      <c r="H256" s="431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4"/>
    </row>
    <row r="257" spans="1:24" ht="20.25">
      <c r="A257" s="431"/>
      <c r="B257" s="431"/>
      <c r="C257" s="429"/>
      <c r="D257" s="284"/>
      <c r="E257" s="284"/>
      <c r="F257" s="284"/>
      <c r="G257" s="431"/>
      <c r="H257" s="431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4"/>
    </row>
    <row r="258" spans="1:24" ht="20.25">
      <c r="A258" s="431"/>
      <c r="B258" s="431"/>
      <c r="C258" s="429"/>
      <c r="D258" s="284"/>
      <c r="E258" s="284"/>
      <c r="F258" s="284"/>
      <c r="G258" s="431"/>
      <c r="H258" s="431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4"/>
    </row>
    <row r="259" spans="1:24" ht="20.25">
      <c r="A259" s="431"/>
      <c r="B259" s="431"/>
      <c r="C259" s="429"/>
      <c r="D259" s="284"/>
      <c r="E259" s="284"/>
      <c r="F259" s="284"/>
      <c r="G259" s="431"/>
      <c r="H259" s="431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4"/>
    </row>
    <row r="260" spans="1:24" ht="20.25">
      <c r="A260" s="431"/>
      <c r="B260" s="431"/>
      <c r="C260" s="429"/>
      <c r="D260" s="284"/>
      <c r="E260" s="284"/>
      <c r="F260" s="284"/>
      <c r="G260" s="431"/>
      <c r="H260" s="431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4"/>
    </row>
    <row r="261" spans="1:24" ht="20.25">
      <c r="A261" s="431"/>
      <c r="B261" s="431"/>
      <c r="C261" s="429"/>
      <c r="D261" s="284"/>
      <c r="E261" s="284"/>
      <c r="F261" s="284"/>
      <c r="G261" s="431"/>
      <c r="H261" s="431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4"/>
    </row>
    <row r="262" spans="1:24" ht="20.25">
      <c r="A262" s="431"/>
      <c r="B262" s="431"/>
      <c r="C262" s="429"/>
      <c r="D262" s="284"/>
      <c r="E262" s="284"/>
      <c r="F262" s="284"/>
      <c r="G262" s="431"/>
      <c r="H262" s="431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4"/>
    </row>
    <row r="263" spans="1:24" ht="20.25">
      <c r="A263" s="431"/>
      <c r="B263" s="431"/>
      <c r="C263" s="429"/>
      <c r="D263" s="284"/>
      <c r="E263" s="284"/>
      <c r="F263" s="284"/>
      <c r="G263" s="431"/>
      <c r="H263" s="431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4"/>
    </row>
    <row r="264" spans="1:24" ht="20.25">
      <c r="A264" s="431"/>
      <c r="B264" s="431"/>
      <c r="C264" s="429"/>
      <c r="D264" s="284"/>
      <c r="E264" s="284"/>
      <c r="F264" s="284"/>
      <c r="G264" s="431"/>
      <c r="H264" s="431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4"/>
    </row>
    <row r="265" spans="1:24" ht="20.25">
      <c r="A265" s="431"/>
      <c r="B265" s="431"/>
      <c r="C265" s="429"/>
      <c r="D265" s="284"/>
      <c r="E265" s="284"/>
      <c r="F265" s="284"/>
      <c r="G265" s="431"/>
      <c r="H265" s="431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4"/>
    </row>
    <row r="266" spans="1:24" ht="20.25">
      <c r="A266" s="431"/>
      <c r="B266" s="431"/>
      <c r="C266" s="429"/>
      <c r="D266" s="284"/>
      <c r="E266" s="284"/>
      <c r="F266" s="284"/>
      <c r="G266" s="431"/>
      <c r="H266" s="431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4"/>
    </row>
    <row r="267" spans="1:24" ht="20.25">
      <c r="A267" s="431"/>
      <c r="B267" s="431"/>
      <c r="C267" s="429"/>
      <c r="D267" s="284"/>
      <c r="E267" s="284"/>
      <c r="F267" s="284"/>
      <c r="G267" s="431"/>
      <c r="H267" s="431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4"/>
    </row>
    <row r="268" spans="1:24" ht="20.25">
      <c r="A268" s="431"/>
      <c r="B268" s="431"/>
      <c r="C268" s="429"/>
      <c r="D268" s="284"/>
      <c r="E268" s="284"/>
      <c r="F268" s="284"/>
      <c r="G268" s="431"/>
      <c r="H268" s="431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4"/>
    </row>
    <row r="269" spans="1:24" ht="20.25">
      <c r="A269" s="431"/>
      <c r="B269" s="431"/>
      <c r="C269" s="429"/>
      <c r="D269" s="284"/>
      <c r="E269" s="284"/>
      <c r="F269" s="284"/>
      <c r="G269" s="431"/>
      <c r="H269" s="431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4"/>
    </row>
    <row r="270" spans="1:24" ht="20.25">
      <c r="A270" s="431"/>
      <c r="B270" s="431"/>
      <c r="C270" s="429"/>
      <c r="D270" s="284"/>
      <c r="E270" s="284"/>
      <c r="F270" s="284"/>
      <c r="G270" s="431"/>
      <c r="H270" s="431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4"/>
    </row>
    <row r="271" spans="1:24" ht="20.25">
      <c r="A271" s="431"/>
      <c r="B271" s="431"/>
      <c r="C271" s="429"/>
      <c r="D271" s="284"/>
      <c r="E271" s="284"/>
      <c r="F271" s="284"/>
      <c r="G271" s="431"/>
      <c r="H271" s="431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4"/>
    </row>
    <row r="272" spans="1:24" ht="20.25">
      <c r="A272" s="431"/>
      <c r="B272" s="431"/>
      <c r="C272" s="429"/>
      <c r="D272" s="284"/>
      <c r="E272" s="284"/>
      <c r="F272" s="284"/>
      <c r="G272" s="431"/>
      <c r="H272" s="431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4"/>
    </row>
    <row r="273" spans="1:24" ht="20.25">
      <c r="A273" s="431"/>
      <c r="B273" s="431"/>
      <c r="C273" s="429"/>
      <c r="D273" s="284"/>
      <c r="E273" s="284"/>
      <c r="F273" s="284"/>
      <c r="G273" s="431"/>
      <c r="H273" s="431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4"/>
    </row>
    <row r="274" spans="1:24" ht="20.25">
      <c r="A274" s="431"/>
      <c r="B274" s="431"/>
      <c r="C274" s="429"/>
      <c r="D274" s="284"/>
      <c r="E274" s="284"/>
      <c r="F274" s="284"/>
      <c r="G274" s="431"/>
      <c r="H274" s="431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4"/>
    </row>
    <row r="275" spans="1:24" ht="20.25">
      <c r="A275" s="431"/>
      <c r="B275" s="431"/>
      <c r="C275" s="429"/>
      <c r="D275" s="284"/>
      <c r="E275" s="284"/>
      <c r="F275" s="284"/>
      <c r="G275" s="431"/>
      <c r="H275" s="431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4"/>
    </row>
    <row r="276" spans="1:24" ht="20.25">
      <c r="A276" s="431"/>
      <c r="B276" s="431"/>
      <c r="C276" s="429"/>
      <c r="D276" s="284"/>
      <c r="E276" s="284"/>
      <c r="F276" s="284"/>
      <c r="G276" s="431"/>
      <c r="H276" s="431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4"/>
    </row>
    <row r="277" spans="1:24" ht="20.25">
      <c r="A277" s="431"/>
      <c r="B277" s="431"/>
      <c r="C277" s="429"/>
      <c r="D277" s="284"/>
      <c r="E277" s="284"/>
      <c r="F277" s="284"/>
      <c r="G277" s="431"/>
      <c r="H277" s="431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4"/>
    </row>
    <row r="278" spans="1:24" ht="20.25">
      <c r="A278" s="431"/>
      <c r="B278" s="431"/>
      <c r="C278" s="429"/>
      <c r="D278" s="284"/>
      <c r="E278" s="284"/>
      <c r="F278" s="284"/>
      <c r="G278" s="431"/>
      <c r="H278" s="431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4"/>
    </row>
    <row r="279" spans="1:24" ht="20.25">
      <c r="A279" s="431"/>
      <c r="B279" s="431"/>
      <c r="C279" s="429"/>
      <c r="D279" s="284"/>
      <c r="E279" s="284"/>
      <c r="F279" s="284"/>
      <c r="G279" s="431"/>
      <c r="H279" s="431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4"/>
    </row>
    <row r="280" spans="1:24" ht="20.25">
      <c r="A280" s="431"/>
      <c r="B280" s="431"/>
      <c r="C280" s="429"/>
      <c r="D280" s="284"/>
      <c r="E280" s="284"/>
      <c r="F280" s="284"/>
      <c r="G280" s="431"/>
      <c r="H280" s="431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4"/>
    </row>
    <row r="281" spans="1:24" ht="20.25">
      <c r="A281" s="431"/>
      <c r="B281" s="431"/>
      <c r="C281" s="429"/>
      <c r="D281" s="284"/>
      <c r="E281" s="284"/>
      <c r="F281" s="284"/>
      <c r="G281" s="431"/>
      <c r="H281" s="431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4"/>
    </row>
    <row r="282" spans="1:24" ht="20.25">
      <c r="A282" s="431"/>
      <c r="B282" s="431"/>
      <c r="C282" s="429"/>
      <c r="D282" s="284"/>
      <c r="E282" s="284"/>
      <c r="F282" s="284"/>
      <c r="G282" s="431"/>
      <c r="H282" s="431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4"/>
    </row>
    <row r="283" spans="1:24" ht="20.25">
      <c r="A283" s="431"/>
      <c r="B283" s="431"/>
      <c r="C283" s="429"/>
      <c r="D283" s="284"/>
      <c r="E283" s="284"/>
      <c r="F283" s="284"/>
      <c r="G283" s="431"/>
      <c r="H283" s="431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</row>
    <row r="284" spans="1:24" ht="20.25">
      <c r="A284" s="431"/>
      <c r="B284" s="431"/>
      <c r="C284" s="429"/>
      <c r="D284" s="284"/>
      <c r="E284" s="284"/>
      <c r="F284" s="284"/>
      <c r="G284" s="431"/>
      <c r="H284" s="431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4"/>
    </row>
    <row r="285" spans="1:24" ht="20.25">
      <c r="A285" s="431"/>
      <c r="B285" s="431"/>
      <c r="C285" s="429"/>
      <c r="D285" s="284"/>
      <c r="E285" s="284"/>
      <c r="F285" s="284"/>
      <c r="G285" s="431"/>
      <c r="H285" s="431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4"/>
    </row>
    <row r="286" spans="1:24" ht="20.25">
      <c r="A286" s="431"/>
      <c r="B286" s="431"/>
      <c r="C286" s="429"/>
      <c r="D286" s="284"/>
      <c r="E286" s="284"/>
      <c r="F286" s="284"/>
      <c r="G286" s="431"/>
      <c r="H286" s="431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4"/>
    </row>
    <row r="287" spans="1:24" ht="20.25">
      <c r="A287" s="431"/>
      <c r="B287" s="431"/>
      <c r="C287" s="429"/>
      <c r="D287" s="284"/>
      <c r="E287" s="284"/>
      <c r="F287" s="284"/>
      <c r="G287" s="431"/>
      <c r="H287" s="431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4"/>
    </row>
    <row r="288" spans="1:24" ht="20.25">
      <c r="A288" s="431"/>
      <c r="B288" s="431"/>
      <c r="C288" s="429"/>
      <c r="D288" s="284"/>
      <c r="E288" s="284"/>
      <c r="F288" s="284"/>
      <c r="G288" s="431"/>
      <c r="H288" s="431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</row>
    <row r="289" spans="1:24" ht="20.25">
      <c r="A289" s="431"/>
      <c r="B289" s="431"/>
      <c r="C289" s="429"/>
      <c r="D289" s="284"/>
      <c r="E289" s="284"/>
      <c r="F289" s="284"/>
      <c r="G289" s="431"/>
      <c r="H289" s="431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4"/>
    </row>
    <row r="290" spans="1:24" ht="20.25">
      <c r="A290" s="431"/>
      <c r="B290" s="431"/>
      <c r="C290" s="429"/>
      <c r="D290" s="284"/>
      <c r="E290" s="284"/>
      <c r="F290" s="284"/>
      <c r="G290" s="431"/>
      <c r="H290" s="431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4"/>
    </row>
    <row r="291" spans="1:24" ht="20.25">
      <c r="A291" s="431"/>
      <c r="B291" s="431"/>
      <c r="C291" s="429"/>
      <c r="D291" s="284"/>
      <c r="E291" s="284"/>
      <c r="F291" s="284"/>
      <c r="G291" s="431"/>
      <c r="H291" s="431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4"/>
    </row>
    <row r="292" spans="1:24" ht="20.25">
      <c r="A292" s="431"/>
      <c r="B292" s="431"/>
      <c r="C292" s="429"/>
      <c r="D292" s="284"/>
      <c r="E292" s="284"/>
      <c r="F292" s="284"/>
      <c r="G292" s="431"/>
      <c r="H292" s="431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4"/>
    </row>
    <row r="293" spans="1:24" ht="20.25">
      <c r="A293" s="431"/>
      <c r="B293" s="431"/>
      <c r="C293" s="429"/>
      <c r="D293" s="284"/>
      <c r="E293" s="284"/>
      <c r="F293" s="284"/>
      <c r="G293" s="431"/>
      <c r="H293" s="431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4"/>
    </row>
    <row r="294" spans="1:24" ht="20.25">
      <c r="A294" s="431"/>
      <c r="B294" s="431"/>
      <c r="C294" s="429"/>
      <c r="D294" s="284"/>
      <c r="E294" s="284"/>
      <c r="F294" s="284"/>
      <c r="G294" s="431"/>
      <c r="H294" s="431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4"/>
    </row>
    <row r="295" spans="1:24" ht="20.25">
      <c r="A295" s="431"/>
      <c r="B295" s="431"/>
      <c r="C295" s="429"/>
      <c r="D295" s="284"/>
      <c r="E295" s="284"/>
      <c r="F295" s="284"/>
      <c r="G295" s="431"/>
      <c r="H295" s="431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4"/>
    </row>
    <row r="296" spans="1:24" ht="20.25">
      <c r="A296" s="431"/>
      <c r="B296" s="431"/>
      <c r="C296" s="429"/>
      <c r="D296" s="284"/>
      <c r="E296" s="284"/>
      <c r="F296" s="284"/>
      <c r="G296" s="431"/>
      <c r="H296" s="431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4"/>
    </row>
    <row r="297" spans="1:24" ht="20.25">
      <c r="A297" s="431"/>
      <c r="B297" s="431"/>
      <c r="C297" s="429"/>
      <c r="D297" s="284"/>
      <c r="E297" s="284"/>
      <c r="F297" s="284"/>
      <c r="G297" s="431"/>
      <c r="H297" s="431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4"/>
    </row>
    <row r="298" spans="1:24" ht="20.25">
      <c r="A298" s="431"/>
      <c r="B298" s="431"/>
      <c r="C298" s="429"/>
      <c r="D298" s="284"/>
      <c r="E298" s="284"/>
      <c r="F298" s="284"/>
      <c r="G298" s="431"/>
      <c r="H298" s="431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4"/>
    </row>
    <row r="299" spans="1:24" ht="20.25">
      <c r="A299" s="431"/>
      <c r="B299" s="431"/>
      <c r="C299" s="429"/>
      <c r="D299" s="284"/>
      <c r="E299" s="284"/>
      <c r="F299" s="284"/>
      <c r="G299" s="431"/>
      <c r="H299" s="431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4"/>
    </row>
    <row r="300" spans="1:24" ht="20.25">
      <c r="A300" s="431"/>
      <c r="B300" s="431"/>
      <c r="C300" s="429"/>
      <c r="D300" s="284"/>
      <c r="E300" s="284"/>
      <c r="F300" s="284"/>
      <c r="G300" s="431"/>
      <c r="H300" s="431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4"/>
    </row>
    <row r="301" spans="1:24" ht="20.25">
      <c r="A301" s="431"/>
      <c r="B301" s="431"/>
      <c r="C301" s="429"/>
      <c r="D301" s="284"/>
      <c r="E301" s="284"/>
      <c r="F301" s="284"/>
      <c r="G301" s="431"/>
      <c r="H301" s="431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4"/>
    </row>
    <row r="302" spans="1:24" ht="20.25">
      <c r="A302" s="431"/>
      <c r="B302" s="431"/>
      <c r="C302" s="429"/>
      <c r="D302" s="284"/>
      <c r="E302" s="284"/>
      <c r="F302" s="284"/>
      <c r="G302" s="431"/>
      <c r="H302" s="431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4"/>
    </row>
    <row r="303" spans="1:24" ht="20.25">
      <c r="A303" s="431"/>
      <c r="B303" s="431"/>
      <c r="C303" s="429"/>
      <c r="D303" s="284"/>
      <c r="E303" s="284"/>
      <c r="F303" s="284"/>
      <c r="G303" s="431"/>
      <c r="H303" s="431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  <c r="X303" s="284"/>
    </row>
    <row r="304" spans="1:24" ht="20.25">
      <c r="A304" s="431"/>
      <c r="B304" s="431"/>
      <c r="C304" s="429"/>
      <c r="D304" s="284"/>
      <c r="E304" s="284"/>
      <c r="F304" s="284"/>
      <c r="G304" s="431"/>
      <c r="H304" s="431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  <c r="X304" s="284"/>
    </row>
    <row r="305" spans="1:24" ht="20.25">
      <c r="A305" s="431"/>
      <c r="B305" s="431"/>
      <c r="C305" s="429"/>
      <c r="D305" s="284"/>
      <c r="E305" s="284"/>
      <c r="F305" s="284"/>
      <c r="G305" s="431"/>
      <c r="H305" s="431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  <c r="X305" s="284"/>
    </row>
    <row r="306" spans="1:24" ht="20.25">
      <c r="A306" s="431"/>
      <c r="B306" s="431"/>
      <c r="C306" s="429"/>
      <c r="D306" s="284"/>
      <c r="E306" s="284"/>
      <c r="F306" s="284"/>
      <c r="G306" s="431"/>
      <c r="H306" s="431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</row>
    <row r="307" spans="1:24" ht="20.25">
      <c r="A307" s="431"/>
      <c r="B307" s="431"/>
      <c r="C307" s="429"/>
      <c r="D307" s="284"/>
      <c r="E307" s="284"/>
      <c r="F307" s="284"/>
      <c r="G307" s="431"/>
      <c r="H307" s="431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</row>
    <row r="308" spans="1:24" ht="20.25">
      <c r="A308" s="431"/>
      <c r="B308" s="431"/>
      <c r="C308" s="429"/>
      <c r="D308" s="284"/>
      <c r="E308" s="284"/>
      <c r="F308" s="284"/>
      <c r="G308" s="431"/>
      <c r="H308" s="431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  <c r="X308" s="284"/>
    </row>
    <row r="309" spans="1:24" ht="20.25">
      <c r="A309" s="431"/>
      <c r="B309" s="431"/>
      <c r="C309" s="429"/>
      <c r="D309" s="284"/>
      <c r="E309" s="284"/>
      <c r="F309" s="284"/>
      <c r="G309" s="431"/>
      <c r="H309" s="431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  <c r="X309" s="284"/>
    </row>
    <row r="310" spans="1:24" ht="20.25">
      <c r="A310" s="431"/>
      <c r="B310" s="431"/>
      <c r="C310" s="429"/>
      <c r="D310" s="284"/>
      <c r="E310" s="284"/>
      <c r="F310" s="284"/>
      <c r="G310" s="431"/>
      <c r="H310" s="431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  <c r="X310" s="284"/>
    </row>
    <row r="311" spans="1:24" ht="20.25">
      <c r="A311" s="431"/>
      <c r="B311" s="431"/>
      <c r="C311" s="429"/>
      <c r="D311" s="284"/>
      <c r="E311" s="284"/>
      <c r="F311" s="284"/>
      <c r="G311" s="431"/>
      <c r="H311" s="431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  <c r="X311" s="284"/>
    </row>
    <row r="312" spans="1:24" ht="20.25">
      <c r="A312" s="431"/>
      <c r="B312" s="431"/>
      <c r="C312" s="429"/>
      <c r="D312" s="284"/>
      <c r="E312" s="284"/>
      <c r="F312" s="284"/>
      <c r="G312" s="431"/>
      <c r="H312" s="431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  <c r="X312" s="284"/>
    </row>
    <row r="313" spans="1:24" ht="20.25">
      <c r="A313" s="431"/>
      <c r="B313" s="431"/>
      <c r="C313" s="429"/>
      <c r="D313" s="284"/>
      <c r="E313" s="284"/>
      <c r="F313" s="284"/>
      <c r="G313" s="431"/>
      <c r="H313" s="431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  <c r="X313" s="284"/>
    </row>
    <row r="314" spans="1:24" ht="20.25">
      <c r="A314" s="431"/>
      <c r="B314" s="431"/>
      <c r="C314" s="429"/>
      <c r="D314" s="284"/>
      <c r="E314" s="284"/>
      <c r="F314" s="284"/>
      <c r="G314" s="431"/>
      <c r="H314" s="431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  <c r="X314" s="284"/>
    </row>
    <row r="315" spans="1:24" ht="20.25">
      <c r="A315" s="431"/>
      <c r="B315" s="431"/>
      <c r="C315" s="429"/>
      <c r="D315" s="284"/>
      <c r="E315" s="284"/>
      <c r="F315" s="284"/>
      <c r="G315" s="431"/>
      <c r="H315" s="431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  <c r="X315" s="284"/>
    </row>
    <row r="316" spans="1:24" ht="20.25">
      <c r="A316" s="431"/>
      <c r="B316" s="431"/>
      <c r="C316" s="429"/>
      <c r="D316" s="284"/>
      <c r="E316" s="284"/>
      <c r="F316" s="284"/>
      <c r="G316" s="431"/>
      <c r="H316" s="431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  <c r="X316" s="284"/>
    </row>
    <row r="317" spans="1:24" ht="20.25">
      <c r="A317" s="431"/>
      <c r="B317" s="431"/>
      <c r="C317" s="429"/>
      <c r="D317" s="284"/>
      <c r="E317" s="284"/>
      <c r="F317" s="284"/>
      <c r="G317" s="431"/>
      <c r="H317" s="431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  <c r="X317" s="284"/>
    </row>
    <row r="318" spans="1:24" ht="20.25">
      <c r="A318" s="431"/>
      <c r="B318" s="431"/>
      <c r="C318" s="429"/>
      <c r="D318" s="284"/>
      <c r="E318" s="284"/>
      <c r="F318" s="284"/>
      <c r="G318" s="431"/>
      <c r="H318" s="431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  <c r="X318" s="284"/>
    </row>
    <row r="319" spans="1:24" ht="20.25">
      <c r="A319" s="431"/>
      <c r="B319" s="431"/>
      <c r="C319" s="429"/>
      <c r="D319" s="284"/>
      <c r="E319" s="284"/>
      <c r="F319" s="284"/>
      <c r="G319" s="431"/>
      <c r="H319" s="431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  <c r="X319" s="284"/>
    </row>
    <row r="320" spans="1:24" ht="20.25">
      <c r="A320" s="431"/>
      <c r="B320" s="431"/>
      <c r="C320" s="429"/>
      <c r="D320" s="284"/>
      <c r="E320" s="284"/>
      <c r="F320" s="284"/>
      <c r="G320" s="431"/>
      <c r="H320" s="431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  <c r="X320" s="284"/>
    </row>
    <row r="321" spans="1:24" ht="20.25">
      <c r="A321" s="431"/>
      <c r="B321" s="431"/>
      <c r="C321" s="429"/>
      <c r="D321" s="284"/>
      <c r="E321" s="284"/>
      <c r="F321" s="284"/>
      <c r="G321" s="431"/>
      <c r="H321" s="431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  <c r="X321" s="284"/>
    </row>
    <row r="322" spans="1:24" ht="20.25">
      <c r="A322" s="431"/>
      <c r="B322" s="431"/>
      <c r="C322" s="429"/>
      <c r="D322" s="284"/>
      <c r="E322" s="284"/>
      <c r="F322" s="284"/>
      <c r="G322" s="431"/>
      <c r="H322" s="431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  <c r="X322" s="284"/>
    </row>
    <row r="323" spans="1:24" ht="20.25">
      <c r="A323" s="431"/>
      <c r="B323" s="431"/>
      <c r="C323" s="429"/>
      <c r="D323" s="284"/>
      <c r="E323" s="284"/>
      <c r="F323" s="284"/>
      <c r="G323" s="431"/>
      <c r="H323" s="431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  <c r="X323" s="284"/>
    </row>
    <row r="324" spans="1:24" ht="20.25">
      <c r="A324" s="431"/>
      <c r="B324" s="431"/>
      <c r="C324" s="429"/>
      <c r="D324" s="284"/>
      <c r="E324" s="284"/>
      <c r="F324" s="284"/>
      <c r="G324" s="431"/>
      <c r="H324" s="431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  <c r="X324" s="284"/>
    </row>
    <row r="325" spans="1:24" ht="20.25">
      <c r="A325" s="431"/>
      <c r="B325" s="431"/>
      <c r="C325" s="429"/>
      <c r="D325" s="284"/>
      <c r="E325" s="284"/>
      <c r="F325" s="284"/>
      <c r="G325" s="431"/>
      <c r="H325" s="431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  <c r="X325" s="284"/>
    </row>
    <row r="326" spans="1:24" ht="20.25">
      <c r="A326" s="431"/>
      <c r="B326" s="431"/>
      <c r="C326" s="429"/>
      <c r="D326" s="284"/>
      <c r="E326" s="284"/>
      <c r="F326" s="284"/>
      <c r="G326" s="431"/>
      <c r="H326" s="431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</row>
    <row r="327" spans="1:24" ht="20.25">
      <c r="A327" s="431"/>
      <c r="B327" s="431"/>
      <c r="C327" s="429"/>
      <c r="D327" s="284"/>
      <c r="E327" s="284"/>
      <c r="F327" s="284"/>
      <c r="G327" s="431"/>
      <c r="H327" s="431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  <c r="X327" s="284"/>
    </row>
    <row r="328" spans="1:24" ht="20.25">
      <c r="A328" s="431"/>
      <c r="B328" s="431"/>
      <c r="C328" s="429"/>
      <c r="D328" s="284"/>
      <c r="E328" s="284"/>
      <c r="F328" s="284"/>
      <c r="G328" s="431"/>
      <c r="H328" s="431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  <c r="X328" s="284"/>
    </row>
    <row r="329" spans="1:24" ht="20.25">
      <c r="A329" s="431"/>
      <c r="B329" s="431"/>
      <c r="C329" s="429"/>
      <c r="D329" s="284"/>
      <c r="E329" s="284"/>
      <c r="F329" s="284"/>
      <c r="G329" s="431"/>
      <c r="H329" s="431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  <c r="X329" s="284"/>
    </row>
    <row r="330" spans="1:24" ht="20.25">
      <c r="A330" s="431"/>
      <c r="B330" s="431"/>
      <c r="C330" s="429"/>
      <c r="D330" s="284"/>
      <c r="E330" s="284"/>
      <c r="F330" s="284"/>
      <c r="G330" s="431"/>
      <c r="H330" s="431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  <c r="X330" s="284"/>
    </row>
    <row r="331" spans="1:24" ht="20.25">
      <c r="A331" s="431"/>
      <c r="B331" s="431"/>
      <c r="C331" s="429"/>
      <c r="D331" s="284"/>
      <c r="E331" s="284"/>
      <c r="F331" s="284"/>
      <c r="G331" s="431"/>
      <c r="H331" s="431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  <c r="X331" s="284"/>
    </row>
    <row r="332" spans="1:24" ht="20.25">
      <c r="A332" s="431"/>
      <c r="B332" s="431"/>
      <c r="C332" s="429"/>
      <c r="D332" s="284"/>
      <c r="E332" s="284"/>
      <c r="F332" s="284"/>
      <c r="G332" s="431"/>
      <c r="H332" s="431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  <c r="X332" s="284"/>
    </row>
    <row r="333" spans="1:24" ht="20.25">
      <c r="A333" s="431"/>
      <c r="B333" s="431"/>
      <c r="C333" s="429"/>
      <c r="D333" s="284"/>
      <c r="E333" s="284"/>
      <c r="F333" s="284"/>
      <c r="G333" s="431"/>
      <c r="H333" s="431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  <c r="X333" s="284"/>
    </row>
    <row r="334" spans="1:24" ht="20.25">
      <c r="A334" s="431"/>
      <c r="B334" s="431"/>
      <c r="C334" s="429"/>
      <c r="D334" s="284"/>
      <c r="E334" s="284"/>
      <c r="F334" s="284"/>
      <c r="G334" s="431"/>
      <c r="H334" s="431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  <c r="X334" s="284"/>
    </row>
    <row r="335" spans="1:24" ht="20.25">
      <c r="A335" s="431"/>
      <c r="B335" s="431"/>
      <c r="C335" s="429"/>
      <c r="D335" s="284"/>
      <c r="E335" s="284"/>
      <c r="F335" s="284"/>
      <c r="G335" s="431"/>
      <c r="H335" s="431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  <c r="X335" s="284"/>
    </row>
    <row r="336" spans="1:24" ht="20.25">
      <c r="A336" s="431"/>
      <c r="B336" s="431"/>
      <c r="C336" s="429"/>
      <c r="D336" s="284"/>
      <c r="E336" s="284"/>
      <c r="F336" s="284"/>
      <c r="G336" s="431"/>
      <c r="H336" s="431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  <c r="X336" s="284"/>
    </row>
    <row r="337" spans="1:24" ht="20.25">
      <c r="A337" s="431"/>
      <c r="B337" s="431"/>
      <c r="C337" s="429"/>
      <c r="D337" s="284"/>
      <c r="E337" s="284"/>
      <c r="F337" s="284"/>
      <c r="G337" s="431"/>
      <c r="H337" s="431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  <c r="X337" s="284"/>
    </row>
    <row r="338" spans="1:24" ht="20.25">
      <c r="A338" s="431"/>
      <c r="B338" s="431"/>
      <c r="C338" s="429"/>
      <c r="D338" s="284"/>
      <c r="E338" s="284"/>
      <c r="F338" s="284"/>
      <c r="G338" s="431"/>
      <c r="H338" s="431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  <c r="X338" s="284"/>
    </row>
    <row r="339" spans="1:24" ht="20.25">
      <c r="A339" s="431"/>
      <c r="B339" s="431"/>
      <c r="C339" s="429"/>
      <c r="D339" s="284"/>
      <c r="E339" s="284"/>
      <c r="F339" s="284"/>
      <c r="G339" s="431"/>
      <c r="H339" s="431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  <c r="X339" s="284"/>
    </row>
    <row r="340" spans="1:24" ht="20.25">
      <c r="A340" s="431"/>
      <c r="B340" s="431"/>
      <c r="C340" s="429"/>
      <c r="D340" s="284"/>
      <c r="E340" s="284"/>
      <c r="F340" s="284"/>
      <c r="G340" s="431"/>
      <c r="H340" s="431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</row>
    <row r="341" spans="1:24" ht="20.25">
      <c r="A341" s="431"/>
      <c r="B341" s="431"/>
      <c r="C341" s="429"/>
      <c r="D341" s="284"/>
      <c r="E341" s="284"/>
      <c r="F341" s="284"/>
      <c r="G341" s="431"/>
      <c r="H341" s="431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  <c r="X341" s="284"/>
    </row>
    <row r="342" spans="1:24" ht="20.25">
      <c r="A342" s="431"/>
      <c r="B342" s="431"/>
      <c r="C342" s="429"/>
      <c r="D342" s="284"/>
      <c r="E342" s="284"/>
      <c r="F342" s="284"/>
      <c r="G342" s="431"/>
      <c r="H342" s="431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  <c r="X342" s="284"/>
    </row>
    <row r="343" spans="1:24" ht="20.25">
      <c r="A343" s="431"/>
      <c r="B343" s="431"/>
      <c r="C343" s="429"/>
      <c r="D343" s="284"/>
      <c r="E343" s="284"/>
      <c r="F343" s="284"/>
      <c r="G343" s="431"/>
      <c r="H343" s="431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  <c r="X343" s="284"/>
    </row>
    <row r="344" spans="1:24" ht="20.25">
      <c r="A344" s="431"/>
      <c r="B344" s="431"/>
      <c r="C344" s="429"/>
      <c r="D344" s="284"/>
      <c r="E344" s="284"/>
      <c r="F344" s="284"/>
      <c r="G344" s="431"/>
      <c r="H344" s="431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  <c r="X344" s="284"/>
    </row>
    <row r="345" spans="1:24" ht="20.25">
      <c r="A345" s="431"/>
      <c r="B345" s="431"/>
      <c r="C345" s="429"/>
      <c r="D345" s="284"/>
      <c r="E345" s="284"/>
      <c r="F345" s="284"/>
      <c r="G345" s="431"/>
      <c r="H345" s="431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  <c r="X345" s="284"/>
    </row>
    <row r="346" spans="1:24" ht="20.25">
      <c r="A346" s="431"/>
      <c r="B346" s="431"/>
      <c r="C346" s="429"/>
      <c r="D346" s="284"/>
      <c r="E346" s="284"/>
      <c r="F346" s="284"/>
      <c r="G346" s="431"/>
      <c r="H346" s="431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  <c r="X346" s="284"/>
    </row>
    <row r="347" spans="1:24" ht="20.25">
      <c r="A347" s="431"/>
      <c r="B347" s="431"/>
      <c r="C347" s="429"/>
      <c r="D347" s="284"/>
      <c r="E347" s="284"/>
      <c r="F347" s="284"/>
      <c r="G347" s="431"/>
      <c r="H347" s="431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  <c r="X347" s="284"/>
    </row>
    <row r="348" spans="1:24" ht="20.25">
      <c r="A348" s="431"/>
      <c r="B348" s="431"/>
      <c r="C348" s="429"/>
      <c r="D348" s="284"/>
      <c r="E348" s="284"/>
      <c r="F348" s="284"/>
      <c r="G348" s="431"/>
      <c r="H348" s="431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  <c r="X348" s="284"/>
    </row>
    <row r="349" spans="1:24" ht="20.25">
      <c r="A349" s="431"/>
      <c r="B349" s="431"/>
      <c r="C349" s="429"/>
      <c r="D349" s="284"/>
      <c r="E349" s="284"/>
      <c r="F349" s="284"/>
      <c r="G349" s="431"/>
      <c r="H349" s="431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</row>
    <row r="350" spans="1:24" ht="20.25">
      <c r="A350" s="431"/>
      <c r="B350" s="431"/>
      <c r="C350" s="429"/>
      <c r="D350" s="284"/>
      <c r="E350" s="284"/>
      <c r="F350" s="284"/>
      <c r="G350" s="431"/>
      <c r="H350" s="431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  <c r="X350" s="284"/>
    </row>
    <row r="351" spans="1:24" ht="20.25">
      <c r="A351" s="431"/>
      <c r="B351" s="431"/>
      <c r="C351" s="429"/>
      <c r="D351" s="284"/>
      <c r="E351" s="284"/>
      <c r="F351" s="284"/>
      <c r="G351" s="431"/>
      <c r="H351" s="431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  <c r="X351" s="284"/>
    </row>
    <row r="352" spans="1:24" ht="20.25">
      <c r="A352" s="431"/>
      <c r="B352" s="431"/>
      <c r="C352" s="429"/>
      <c r="D352" s="284"/>
      <c r="E352" s="284"/>
      <c r="F352" s="284"/>
      <c r="G352" s="431"/>
      <c r="H352" s="431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  <c r="X352" s="284"/>
    </row>
    <row r="353" spans="1:24" ht="20.25">
      <c r="A353" s="431"/>
      <c r="B353" s="431"/>
      <c r="C353" s="429"/>
      <c r="D353" s="284"/>
      <c r="E353" s="284"/>
      <c r="F353" s="284"/>
      <c r="G353" s="431"/>
      <c r="H353" s="431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  <c r="X353" s="284"/>
    </row>
    <row r="354" spans="1:24" ht="20.25">
      <c r="A354" s="431"/>
      <c r="B354" s="431"/>
      <c r="C354" s="429"/>
      <c r="D354" s="284"/>
      <c r="E354" s="284"/>
      <c r="F354" s="284"/>
      <c r="G354" s="431"/>
      <c r="H354" s="431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  <c r="X354" s="284"/>
    </row>
    <row r="355" spans="1:24" ht="20.25">
      <c r="A355" s="431"/>
      <c r="B355" s="431"/>
      <c r="C355" s="429"/>
      <c r="D355" s="284"/>
      <c r="E355" s="284"/>
      <c r="F355" s="284"/>
      <c r="G355" s="431"/>
      <c r="H355" s="431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  <c r="X355" s="284"/>
    </row>
    <row r="356" spans="1:24" ht="20.25">
      <c r="A356" s="431"/>
      <c r="B356" s="431"/>
      <c r="C356" s="429"/>
      <c r="D356" s="284"/>
      <c r="E356" s="284"/>
      <c r="F356" s="284"/>
      <c r="G356" s="431"/>
      <c r="H356" s="431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  <c r="X356" s="284"/>
    </row>
    <row r="357" spans="1:24" ht="20.25">
      <c r="A357" s="431"/>
      <c r="B357" s="431"/>
      <c r="C357" s="429"/>
      <c r="D357" s="284"/>
      <c r="E357" s="284"/>
      <c r="F357" s="284"/>
      <c r="G357" s="431"/>
      <c r="H357" s="431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  <c r="X357" s="284"/>
    </row>
    <row r="358" spans="1:24" ht="20.25">
      <c r="A358" s="431"/>
      <c r="B358" s="431"/>
      <c r="C358" s="429"/>
      <c r="D358" s="284"/>
      <c r="E358" s="284"/>
      <c r="F358" s="284"/>
      <c r="G358" s="431"/>
      <c r="H358" s="431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  <c r="X358" s="284"/>
    </row>
    <row r="359" spans="1:24" ht="20.25">
      <c r="A359" s="431"/>
      <c r="B359" s="431"/>
      <c r="C359" s="429"/>
      <c r="D359" s="284"/>
      <c r="E359" s="284"/>
      <c r="F359" s="284"/>
      <c r="G359" s="431"/>
      <c r="H359" s="431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  <c r="X359" s="284"/>
    </row>
    <row r="360" spans="1:24" ht="20.25">
      <c r="A360" s="431"/>
      <c r="B360" s="431"/>
      <c r="C360" s="429"/>
      <c r="D360" s="284"/>
      <c r="E360" s="284"/>
      <c r="F360" s="284"/>
      <c r="G360" s="431"/>
      <c r="H360" s="431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  <c r="X360" s="284"/>
    </row>
    <row r="361" spans="1:24" ht="20.25">
      <c r="A361" s="431"/>
      <c r="B361" s="431"/>
      <c r="C361" s="429"/>
      <c r="D361" s="284"/>
      <c r="E361" s="284"/>
      <c r="F361" s="284"/>
      <c r="G361" s="431"/>
      <c r="H361" s="431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  <c r="X361" s="284"/>
    </row>
    <row r="362" spans="1:24" ht="20.25">
      <c r="A362" s="431"/>
      <c r="B362" s="431"/>
      <c r="C362" s="429"/>
      <c r="D362" s="284"/>
      <c r="E362" s="284"/>
      <c r="F362" s="284"/>
      <c r="G362" s="431"/>
      <c r="H362" s="431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  <c r="X362" s="284"/>
    </row>
    <row r="363" spans="1:24" ht="20.25">
      <c r="A363" s="431"/>
      <c r="B363" s="431"/>
      <c r="C363" s="429"/>
      <c r="D363" s="284"/>
      <c r="E363" s="284"/>
      <c r="F363" s="284"/>
      <c r="G363" s="431"/>
      <c r="H363" s="431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  <c r="X363" s="284"/>
    </row>
    <row r="364" spans="1:24" ht="20.25">
      <c r="A364" s="431"/>
      <c r="B364" s="431"/>
      <c r="C364" s="429"/>
      <c r="D364" s="284"/>
      <c r="E364" s="284"/>
      <c r="F364" s="284"/>
      <c r="G364" s="431"/>
      <c r="H364" s="431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  <c r="X364" s="284"/>
    </row>
    <row r="365" spans="1:24" ht="20.25">
      <c r="A365" s="431"/>
      <c r="B365" s="431"/>
      <c r="C365" s="429"/>
      <c r="D365" s="284"/>
      <c r="E365" s="284"/>
      <c r="F365" s="284"/>
      <c r="G365" s="431"/>
      <c r="H365" s="431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  <c r="X365" s="284"/>
    </row>
    <row r="366" spans="1:24" ht="20.25">
      <c r="A366" s="431"/>
      <c r="B366" s="431"/>
      <c r="C366" s="429"/>
      <c r="D366" s="284"/>
      <c r="E366" s="284"/>
      <c r="F366" s="284"/>
      <c r="G366" s="431"/>
      <c r="H366" s="431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  <c r="X366" s="284"/>
    </row>
    <row r="367" spans="1:24" ht="20.25">
      <c r="A367" s="431"/>
      <c r="B367" s="431"/>
      <c r="C367" s="429"/>
      <c r="D367" s="284"/>
      <c r="E367" s="284"/>
      <c r="F367" s="284"/>
      <c r="G367" s="431"/>
      <c r="H367" s="431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  <c r="X367" s="284"/>
    </row>
    <row r="368" spans="1:24" ht="20.25">
      <c r="A368" s="431"/>
      <c r="B368" s="431"/>
      <c r="C368" s="429"/>
      <c r="D368" s="284"/>
      <c r="E368" s="284"/>
      <c r="F368" s="284"/>
      <c r="G368" s="431"/>
      <c r="H368" s="431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  <c r="X368" s="284"/>
    </row>
    <row r="369" spans="1:24" ht="20.25">
      <c r="A369" s="431"/>
      <c r="B369" s="431"/>
      <c r="C369" s="429"/>
      <c r="D369" s="284"/>
      <c r="E369" s="284"/>
      <c r="F369" s="284"/>
      <c r="G369" s="431"/>
      <c r="H369" s="431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  <c r="X369" s="284"/>
    </row>
    <row r="370" spans="1:24" ht="20.25">
      <c r="A370" s="431"/>
      <c r="B370" s="431"/>
      <c r="C370" s="429"/>
      <c r="D370" s="284"/>
      <c r="E370" s="284"/>
      <c r="F370" s="284"/>
      <c r="G370" s="431"/>
      <c r="H370" s="431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  <c r="X370" s="284"/>
    </row>
    <row r="371" spans="1:24" ht="20.25">
      <c r="A371" s="431"/>
      <c r="B371" s="431"/>
      <c r="C371" s="429"/>
      <c r="D371" s="284"/>
      <c r="E371" s="284"/>
      <c r="F371" s="284"/>
      <c r="G371" s="431"/>
      <c r="H371" s="431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  <c r="X371" s="284"/>
    </row>
    <row r="372" spans="1:24" ht="20.25">
      <c r="A372" s="431"/>
      <c r="B372" s="431"/>
      <c r="C372" s="429"/>
      <c r="D372" s="284"/>
      <c r="E372" s="284"/>
      <c r="F372" s="284"/>
      <c r="G372" s="431"/>
      <c r="H372" s="431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</row>
    <row r="373" spans="1:24" ht="20.25">
      <c r="A373" s="431"/>
      <c r="B373" s="431"/>
      <c r="C373" s="429"/>
      <c r="D373" s="284"/>
      <c r="E373" s="284"/>
      <c r="F373" s="284"/>
      <c r="G373" s="431"/>
      <c r="H373" s="431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  <c r="X373" s="284"/>
    </row>
    <row r="374" spans="1:24" ht="20.25">
      <c r="A374" s="431"/>
      <c r="B374" s="431"/>
      <c r="C374" s="429"/>
      <c r="D374" s="284"/>
      <c r="E374" s="284"/>
      <c r="F374" s="284"/>
      <c r="G374" s="431"/>
      <c r="H374" s="431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  <c r="X374" s="284"/>
    </row>
    <row r="375" spans="1:24" ht="20.25">
      <c r="A375" s="431"/>
      <c r="B375" s="431"/>
      <c r="C375" s="429"/>
      <c r="D375" s="284"/>
      <c r="E375" s="284"/>
      <c r="F375" s="284"/>
      <c r="G375" s="431"/>
      <c r="H375" s="431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  <c r="X375" s="284"/>
    </row>
    <row r="376" spans="1:24" ht="20.25">
      <c r="A376" s="431"/>
      <c r="B376" s="431"/>
      <c r="C376" s="429"/>
      <c r="D376" s="284"/>
      <c r="E376" s="284"/>
      <c r="F376" s="284"/>
      <c r="G376" s="431"/>
      <c r="H376" s="431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  <c r="X376" s="284"/>
    </row>
    <row r="377" spans="1:24" ht="20.25">
      <c r="A377" s="431"/>
      <c r="B377" s="431"/>
      <c r="C377" s="429"/>
      <c r="D377" s="284"/>
      <c r="E377" s="284"/>
      <c r="F377" s="284"/>
      <c r="G377" s="431"/>
      <c r="H377" s="431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  <c r="X377" s="284"/>
    </row>
    <row r="378" spans="1:24" ht="20.25">
      <c r="A378" s="431"/>
      <c r="B378" s="431"/>
      <c r="C378" s="429"/>
      <c r="D378" s="284"/>
      <c r="E378" s="284"/>
      <c r="F378" s="284"/>
      <c r="G378" s="431"/>
      <c r="H378" s="431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  <c r="X378" s="284"/>
    </row>
    <row r="379" spans="1:24" ht="20.25">
      <c r="A379" s="431"/>
      <c r="B379" s="431"/>
      <c r="C379" s="429"/>
      <c r="D379" s="284"/>
      <c r="E379" s="284"/>
      <c r="F379" s="284"/>
      <c r="G379" s="431"/>
      <c r="H379" s="431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  <c r="X379" s="284"/>
    </row>
    <row r="380" spans="1:24" ht="20.25">
      <c r="A380" s="431"/>
      <c r="B380" s="431"/>
      <c r="C380" s="429"/>
      <c r="D380" s="284"/>
      <c r="E380" s="284"/>
      <c r="F380" s="284"/>
      <c r="G380" s="431"/>
      <c r="H380" s="431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4"/>
    </row>
    <row r="381" spans="1:24" ht="20.25">
      <c r="A381" s="431"/>
      <c r="B381" s="431"/>
      <c r="C381" s="429"/>
      <c r="D381" s="284"/>
      <c r="E381" s="284"/>
      <c r="F381" s="284"/>
      <c r="G381" s="431"/>
      <c r="H381" s="431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</row>
    <row r="382" spans="1:24" ht="20.25">
      <c r="A382" s="431"/>
      <c r="B382" s="431"/>
      <c r="C382" s="429"/>
      <c r="D382" s="284"/>
      <c r="E382" s="284"/>
      <c r="F382" s="284"/>
      <c r="G382" s="431"/>
      <c r="H382" s="431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  <c r="X382" s="284"/>
    </row>
    <row r="383" spans="1:24" ht="20.25">
      <c r="A383" s="431"/>
      <c r="B383" s="431"/>
      <c r="C383" s="429"/>
      <c r="D383" s="284"/>
      <c r="E383" s="284"/>
      <c r="F383" s="284"/>
      <c r="G383" s="431"/>
      <c r="H383" s="431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  <c r="X383" s="284"/>
    </row>
    <row r="384" spans="1:24" ht="20.25">
      <c r="A384" s="431"/>
      <c r="B384" s="431"/>
      <c r="C384" s="429"/>
      <c r="D384" s="284"/>
      <c r="E384" s="284"/>
      <c r="F384" s="284"/>
      <c r="G384" s="431"/>
      <c r="H384" s="431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  <c r="X384" s="284"/>
    </row>
    <row r="385" spans="1:24" ht="20.25">
      <c r="A385" s="431"/>
      <c r="B385" s="431"/>
      <c r="C385" s="429"/>
      <c r="D385" s="284"/>
      <c r="E385" s="284"/>
      <c r="F385" s="284"/>
      <c r="G385" s="431"/>
      <c r="H385" s="431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  <c r="X385" s="284"/>
    </row>
    <row r="386" spans="1:24" ht="20.25">
      <c r="A386" s="431"/>
      <c r="B386" s="431"/>
      <c r="C386" s="429"/>
      <c r="D386" s="284"/>
      <c r="E386" s="284"/>
      <c r="F386" s="284"/>
      <c r="G386" s="431"/>
      <c r="H386" s="431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4"/>
    </row>
    <row r="387" spans="1:24" ht="20.25">
      <c r="A387" s="431"/>
      <c r="B387" s="431"/>
      <c r="C387" s="429"/>
      <c r="D387" s="284"/>
      <c r="E387" s="284"/>
      <c r="F387" s="284"/>
      <c r="G387" s="431"/>
      <c r="H387" s="431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  <c r="X387" s="284"/>
    </row>
    <row r="388" spans="1:24" ht="20.25">
      <c r="A388" s="431"/>
      <c r="B388" s="431"/>
      <c r="C388" s="429"/>
      <c r="D388" s="284"/>
      <c r="E388" s="284"/>
      <c r="F388" s="284"/>
      <c r="G388" s="431"/>
      <c r="H388" s="431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  <c r="X388" s="284"/>
    </row>
    <row r="389" spans="1:24" ht="20.25">
      <c r="A389" s="431"/>
      <c r="B389" s="431"/>
      <c r="C389" s="429"/>
      <c r="D389" s="284"/>
      <c r="E389" s="284"/>
      <c r="F389" s="284"/>
      <c r="G389" s="431"/>
      <c r="H389" s="431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  <c r="X389" s="284"/>
    </row>
    <row r="390" spans="1:24" ht="20.25">
      <c r="A390" s="431"/>
      <c r="B390" s="431"/>
      <c r="C390" s="429"/>
      <c r="D390" s="284"/>
      <c r="E390" s="284"/>
      <c r="F390" s="284"/>
      <c r="G390" s="431"/>
      <c r="H390" s="431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  <c r="X390" s="284"/>
    </row>
    <row r="391" spans="1:24" ht="20.25">
      <c r="A391" s="431"/>
      <c r="B391" s="431"/>
      <c r="C391" s="429"/>
      <c r="D391" s="284"/>
      <c r="E391" s="284"/>
      <c r="F391" s="284"/>
      <c r="G391" s="431"/>
      <c r="H391" s="431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  <c r="X391" s="284"/>
    </row>
    <row r="392" spans="1:24" ht="20.25">
      <c r="A392" s="431"/>
      <c r="B392" s="431"/>
      <c r="C392" s="429"/>
      <c r="D392" s="284"/>
      <c r="E392" s="284"/>
      <c r="F392" s="284"/>
      <c r="G392" s="431"/>
      <c r="H392" s="431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  <c r="X392" s="284"/>
    </row>
    <row r="393" spans="1:24" ht="20.25">
      <c r="A393" s="431"/>
      <c r="B393" s="431"/>
      <c r="C393" s="429"/>
      <c r="D393" s="284"/>
      <c r="E393" s="284"/>
      <c r="F393" s="284"/>
      <c r="G393" s="431"/>
      <c r="H393" s="431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  <c r="X393" s="284"/>
    </row>
    <row r="394" spans="1:24" ht="20.25">
      <c r="A394" s="431"/>
      <c r="B394" s="431"/>
      <c r="C394" s="429"/>
      <c r="D394" s="284"/>
      <c r="E394" s="284"/>
      <c r="F394" s="284"/>
      <c r="G394" s="431"/>
      <c r="H394" s="431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</row>
    <row r="395" spans="1:24" ht="20.25">
      <c r="A395" s="431"/>
      <c r="B395" s="431"/>
      <c r="C395" s="429"/>
      <c r="D395" s="284"/>
      <c r="E395" s="284"/>
      <c r="F395" s="284"/>
      <c r="G395" s="431"/>
      <c r="H395" s="431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  <c r="X395" s="284"/>
    </row>
    <row r="396" spans="1:24" ht="20.25">
      <c r="A396" s="431"/>
      <c r="B396" s="431"/>
      <c r="C396" s="429"/>
      <c r="D396" s="284"/>
      <c r="E396" s="284"/>
      <c r="F396" s="284"/>
      <c r="G396" s="431"/>
      <c r="H396" s="431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  <c r="X396" s="284"/>
    </row>
    <row r="397" spans="1:24" ht="20.25">
      <c r="A397" s="431"/>
      <c r="B397" s="431"/>
      <c r="C397" s="429"/>
      <c r="D397" s="284"/>
      <c r="E397" s="284"/>
      <c r="F397" s="284"/>
      <c r="G397" s="431"/>
      <c r="H397" s="431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  <c r="X397" s="284"/>
    </row>
    <row r="398" spans="1:24" ht="20.25">
      <c r="A398" s="431"/>
      <c r="B398" s="431"/>
      <c r="C398" s="429"/>
      <c r="D398" s="284"/>
      <c r="E398" s="284"/>
      <c r="F398" s="284"/>
      <c r="G398" s="431"/>
      <c r="H398" s="431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  <c r="X398" s="284"/>
    </row>
    <row r="399" spans="1:24" ht="20.25">
      <c r="A399" s="431"/>
      <c r="B399" s="431"/>
      <c r="C399" s="429"/>
      <c r="D399" s="284"/>
      <c r="E399" s="284"/>
      <c r="F399" s="284"/>
      <c r="G399" s="431"/>
      <c r="H399" s="431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  <c r="X399" s="284"/>
    </row>
    <row r="400" spans="1:24" ht="20.25">
      <c r="A400" s="431"/>
      <c r="B400" s="431"/>
      <c r="C400" s="429"/>
      <c r="D400" s="284"/>
      <c r="E400" s="284"/>
      <c r="F400" s="284"/>
      <c r="G400" s="431"/>
      <c r="H400" s="431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  <c r="X400" s="284"/>
    </row>
    <row r="401" spans="1:24" ht="20.25">
      <c r="A401" s="431"/>
      <c r="B401" s="431"/>
      <c r="C401" s="429"/>
      <c r="D401" s="284"/>
      <c r="E401" s="284"/>
      <c r="F401" s="284"/>
      <c r="G401" s="431"/>
      <c r="H401" s="431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  <c r="X401" s="284"/>
    </row>
    <row r="402" spans="1:24" ht="20.25">
      <c r="A402" s="431"/>
      <c r="B402" s="431"/>
      <c r="C402" s="429"/>
      <c r="D402" s="284"/>
      <c r="E402" s="284"/>
      <c r="F402" s="284"/>
      <c r="G402" s="431"/>
      <c r="H402" s="431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4"/>
    </row>
    <row r="403" spans="1:24" ht="20.25">
      <c r="A403" s="431"/>
      <c r="B403" s="431"/>
      <c r="C403" s="429"/>
      <c r="D403" s="284"/>
      <c r="E403" s="284"/>
      <c r="F403" s="284"/>
      <c r="G403" s="431"/>
      <c r="H403" s="431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  <c r="X403" s="284"/>
    </row>
    <row r="404" spans="1:24" ht="20.25">
      <c r="A404" s="431"/>
      <c r="B404" s="431"/>
      <c r="C404" s="429"/>
      <c r="D404" s="284"/>
      <c r="E404" s="284"/>
      <c r="F404" s="284"/>
      <c r="G404" s="431"/>
      <c r="H404" s="431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  <c r="X404" s="284"/>
    </row>
    <row r="405" spans="1:24" ht="20.25">
      <c r="A405" s="431"/>
      <c r="B405" s="431"/>
      <c r="C405" s="429"/>
      <c r="D405" s="284"/>
      <c r="E405" s="284"/>
      <c r="F405" s="284"/>
      <c r="G405" s="431"/>
      <c r="H405" s="431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</row>
    <row r="406" spans="1:24" ht="20.25">
      <c r="A406" s="431"/>
      <c r="B406" s="431"/>
      <c r="C406" s="429"/>
      <c r="D406" s="284"/>
      <c r="E406" s="284"/>
      <c r="F406" s="284"/>
      <c r="G406" s="431"/>
      <c r="H406" s="431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</row>
    <row r="407" spans="1:24" ht="20.25">
      <c r="A407" s="431"/>
      <c r="B407" s="431"/>
      <c r="C407" s="429"/>
      <c r="D407" s="284"/>
      <c r="E407" s="284"/>
      <c r="F407" s="284"/>
      <c r="G407" s="431"/>
      <c r="H407" s="431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  <c r="X407" s="284"/>
    </row>
    <row r="408" spans="1:24" ht="20.25">
      <c r="A408" s="431"/>
      <c r="B408" s="431"/>
      <c r="C408" s="429"/>
      <c r="D408" s="284"/>
      <c r="E408" s="284"/>
      <c r="F408" s="284"/>
      <c r="G408" s="431"/>
      <c r="H408" s="431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  <c r="X408" s="284"/>
    </row>
    <row r="409" spans="1:24" ht="20.25">
      <c r="A409" s="431"/>
      <c r="B409" s="431"/>
      <c r="C409" s="429"/>
      <c r="D409" s="284"/>
      <c r="E409" s="284"/>
      <c r="F409" s="284"/>
      <c r="G409" s="431"/>
      <c r="H409" s="431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  <c r="X409" s="284"/>
    </row>
    <row r="410" spans="1:24" ht="20.25">
      <c r="A410" s="431"/>
      <c r="B410" s="431"/>
      <c r="C410" s="429"/>
      <c r="D410" s="284"/>
      <c r="E410" s="284"/>
      <c r="F410" s="284"/>
      <c r="G410" s="431"/>
      <c r="H410" s="431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  <c r="X410" s="284"/>
    </row>
    <row r="411" spans="1:24" ht="20.25">
      <c r="A411" s="431"/>
      <c r="B411" s="431"/>
      <c r="C411" s="429"/>
      <c r="D411" s="284"/>
      <c r="E411" s="284"/>
      <c r="F411" s="284"/>
      <c r="G411" s="431"/>
      <c r="H411" s="431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  <c r="X411" s="284"/>
    </row>
    <row r="412" spans="1:24" ht="20.25">
      <c r="A412" s="431"/>
      <c r="B412" s="431"/>
      <c r="C412" s="429"/>
      <c r="D412" s="284"/>
      <c r="E412" s="284"/>
      <c r="F412" s="284"/>
      <c r="G412" s="431"/>
      <c r="H412" s="431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  <c r="X412" s="284"/>
    </row>
    <row r="413" spans="1:24" ht="20.25">
      <c r="A413" s="431"/>
      <c r="B413" s="431"/>
      <c r="C413" s="429"/>
      <c r="D413" s="284"/>
      <c r="E413" s="284"/>
      <c r="F413" s="284"/>
      <c r="G413" s="431"/>
      <c r="H413" s="431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  <c r="X413" s="284"/>
    </row>
    <row r="414" spans="1:24" ht="20.25">
      <c r="A414" s="431"/>
      <c r="B414" s="431"/>
      <c r="C414" s="429"/>
      <c r="D414" s="284"/>
      <c r="E414" s="284"/>
      <c r="F414" s="284"/>
      <c r="G414" s="431"/>
      <c r="H414" s="431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  <c r="X414" s="284"/>
    </row>
    <row r="415" spans="1:24" ht="20.25">
      <c r="A415" s="431"/>
      <c r="B415" s="431"/>
      <c r="C415" s="429"/>
      <c r="D415" s="284"/>
      <c r="E415" s="284"/>
      <c r="F415" s="284"/>
      <c r="G415" s="431"/>
      <c r="H415" s="431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  <c r="X415" s="284"/>
    </row>
    <row r="416" spans="1:24" ht="20.25">
      <c r="A416" s="431"/>
      <c r="B416" s="431"/>
      <c r="C416" s="429"/>
      <c r="D416" s="284"/>
      <c r="E416" s="284"/>
      <c r="F416" s="284"/>
      <c r="G416" s="431"/>
      <c r="H416" s="431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  <c r="X416" s="284"/>
    </row>
    <row r="417" spans="1:24" ht="20.25">
      <c r="A417" s="431"/>
      <c r="B417" s="431"/>
      <c r="C417" s="429"/>
      <c r="D417" s="284"/>
      <c r="E417" s="284"/>
      <c r="F417" s="284"/>
      <c r="G417" s="431"/>
      <c r="H417" s="431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  <c r="X417" s="284"/>
    </row>
    <row r="418" spans="1:24" ht="20.25">
      <c r="A418" s="431"/>
      <c r="B418" s="431"/>
      <c r="C418" s="429"/>
      <c r="D418" s="284"/>
      <c r="E418" s="284"/>
      <c r="F418" s="284"/>
      <c r="G418" s="431"/>
      <c r="H418" s="431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  <c r="X418" s="284"/>
    </row>
    <row r="419" spans="1:24" ht="20.25">
      <c r="A419" s="431"/>
      <c r="B419" s="431"/>
      <c r="C419" s="429"/>
      <c r="D419" s="284"/>
      <c r="E419" s="284"/>
      <c r="F419" s="284"/>
      <c r="G419" s="431"/>
      <c r="H419" s="431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  <c r="X419" s="284"/>
    </row>
    <row r="420" spans="1:24" ht="20.25">
      <c r="A420" s="431"/>
      <c r="B420" s="431"/>
      <c r="C420" s="429"/>
      <c r="D420" s="284"/>
      <c r="E420" s="284"/>
      <c r="F420" s="284"/>
      <c r="G420" s="431"/>
      <c r="H420" s="431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  <c r="X420" s="284"/>
    </row>
    <row r="421" spans="1:24" ht="20.25">
      <c r="A421" s="431"/>
      <c r="B421" s="431"/>
      <c r="C421" s="429"/>
      <c r="D421" s="284"/>
      <c r="E421" s="284"/>
      <c r="F421" s="284"/>
      <c r="G421" s="431"/>
      <c r="H421" s="431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  <c r="X421" s="284"/>
    </row>
    <row r="422" spans="1:24" ht="20.25">
      <c r="A422" s="431"/>
      <c r="B422" s="431"/>
      <c r="C422" s="429"/>
      <c r="D422" s="284"/>
      <c r="E422" s="284"/>
      <c r="F422" s="284"/>
      <c r="G422" s="431"/>
      <c r="H422" s="431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  <c r="X422" s="284"/>
    </row>
    <row r="423" spans="1:24" ht="20.25">
      <c r="A423" s="431"/>
      <c r="B423" s="431"/>
      <c r="C423" s="429"/>
      <c r="D423" s="284"/>
      <c r="E423" s="284"/>
      <c r="F423" s="284"/>
      <c r="G423" s="431"/>
      <c r="H423" s="431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  <c r="X423" s="284"/>
    </row>
    <row r="424" spans="1:24" ht="20.25">
      <c r="A424" s="431"/>
      <c r="B424" s="431"/>
      <c r="C424" s="429"/>
      <c r="D424" s="284"/>
      <c r="E424" s="284"/>
      <c r="F424" s="284"/>
      <c r="G424" s="431"/>
      <c r="H424" s="431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  <c r="X424" s="284"/>
    </row>
    <row r="425" spans="1:24" ht="20.25">
      <c r="A425" s="431"/>
      <c r="B425" s="431"/>
      <c r="C425" s="429"/>
      <c r="D425" s="284"/>
      <c r="E425" s="284"/>
      <c r="F425" s="284"/>
      <c r="G425" s="431"/>
      <c r="H425" s="431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</row>
    <row r="426" spans="1:24" ht="20.25">
      <c r="A426" s="431"/>
      <c r="B426" s="431"/>
      <c r="C426" s="429"/>
      <c r="D426" s="284"/>
      <c r="E426" s="284"/>
      <c r="F426" s="284"/>
      <c r="G426" s="431"/>
      <c r="H426" s="431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  <c r="X426" s="284"/>
    </row>
    <row r="427" spans="1:24" ht="20.25">
      <c r="A427" s="431"/>
      <c r="B427" s="431"/>
      <c r="C427" s="429"/>
      <c r="D427" s="284"/>
      <c r="E427" s="284"/>
      <c r="F427" s="284"/>
      <c r="G427" s="431"/>
      <c r="H427" s="431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  <c r="X427" s="284"/>
    </row>
    <row r="428" spans="1:24" ht="20.25">
      <c r="A428" s="431"/>
      <c r="B428" s="431"/>
      <c r="C428" s="429"/>
      <c r="D428" s="284"/>
      <c r="E428" s="284"/>
      <c r="F428" s="284"/>
      <c r="G428" s="431"/>
      <c r="H428" s="431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  <c r="X428" s="284"/>
    </row>
    <row r="429" spans="1:24" ht="20.25">
      <c r="A429" s="431"/>
      <c r="B429" s="431"/>
      <c r="C429" s="429"/>
      <c r="D429" s="284"/>
      <c r="E429" s="284"/>
      <c r="F429" s="284"/>
      <c r="G429" s="431"/>
      <c r="H429" s="431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  <c r="X429" s="284"/>
    </row>
    <row r="430" spans="1:24" ht="20.25">
      <c r="A430" s="431"/>
      <c r="B430" s="431"/>
      <c r="C430" s="429"/>
      <c r="D430" s="284"/>
      <c r="E430" s="284"/>
      <c r="F430" s="284"/>
      <c r="G430" s="431"/>
      <c r="H430" s="431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  <c r="X430" s="284"/>
    </row>
    <row r="431" spans="1:24" ht="20.25">
      <c r="A431" s="431"/>
      <c r="B431" s="431"/>
      <c r="C431" s="429"/>
      <c r="D431" s="284"/>
      <c r="E431" s="284"/>
      <c r="F431" s="284"/>
      <c r="G431" s="431"/>
      <c r="H431" s="431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  <c r="X431" s="284"/>
    </row>
    <row r="432" spans="1:24" ht="20.25">
      <c r="A432" s="431"/>
      <c r="B432" s="431"/>
      <c r="C432" s="429"/>
      <c r="D432" s="284"/>
      <c r="E432" s="284"/>
      <c r="F432" s="284"/>
      <c r="G432" s="431"/>
      <c r="H432" s="431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  <c r="X432" s="284"/>
    </row>
    <row r="433" spans="1:24" ht="20.25">
      <c r="A433" s="431"/>
      <c r="B433" s="431"/>
      <c r="C433" s="429"/>
      <c r="D433" s="284"/>
      <c r="E433" s="284"/>
      <c r="F433" s="284"/>
      <c r="G433" s="431"/>
      <c r="H433" s="431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  <c r="X433" s="284"/>
    </row>
    <row r="434" spans="1:24" ht="20.25">
      <c r="A434" s="431"/>
      <c r="B434" s="431"/>
      <c r="C434" s="429"/>
      <c r="D434" s="284"/>
      <c r="E434" s="284"/>
      <c r="F434" s="284"/>
      <c r="G434" s="431"/>
      <c r="H434" s="431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  <c r="X434" s="284"/>
    </row>
    <row r="435" spans="1:24" ht="20.25">
      <c r="A435" s="431"/>
      <c r="B435" s="431"/>
      <c r="C435" s="429"/>
      <c r="D435" s="284"/>
      <c r="E435" s="284"/>
      <c r="F435" s="284"/>
      <c r="G435" s="431"/>
      <c r="H435" s="431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  <c r="X435" s="284"/>
    </row>
    <row r="436" spans="1:24" ht="20.25">
      <c r="A436" s="431"/>
      <c r="B436" s="431"/>
      <c r="C436" s="429"/>
      <c r="D436" s="284"/>
      <c r="E436" s="284"/>
      <c r="F436" s="284"/>
      <c r="G436" s="431"/>
      <c r="H436" s="431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  <c r="X436" s="284"/>
    </row>
    <row r="437" spans="1:24" ht="20.25">
      <c r="A437" s="431"/>
      <c r="B437" s="431"/>
      <c r="C437" s="429"/>
      <c r="D437" s="284"/>
      <c r="E437" s="284"/>
      <c r="F437" s="284"/>
      <c r="G437" s="431"/>
      <c r="H437" s="431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  <c r="X437" s="284"/>
    </row>
    <row r="438" spans="1:24" ht="20.25">
      <c r="A438" s="431"/>
      <c r="B438" s="431"/>
      <c r="C438" s="429"/>
      <c r="D438" s="284"/>
      <c r="E438" s="284"/>
      <c r="F438" s="284"/>
      <c r="G438" s="431"/>
      <c r="H438" s="431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  <c r="X438" s="284"/>
    </row>
    <row r="439" spans="1:24" ht="20.25">
      <c r="A439" s="431"/>
      <c r="B439" s="431"/>
      <c r="C439" s="429"/>
      <c r="D439" s="284"/>
      <c r="E439" s="284"/>
      <c r="F439" s="284"/>
      <c r="G439" s="431"/>
      <c r="H439" s="431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</row>
    <row r="440" spans="1:24" ht="20.25">
      <c r="A440" s="431"/>
      <c r="B440" s="431"/>
      <c r="C440" s="429"/>
      <c r="D440" s="284"/>
      <c r="E440" s="284"/>
      <c r="F440" s="284"/>
      <c r="G440" s="431"/>
      <c r="H440" s="431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  <c r="X440" s="284"/>
    </row>
    <row r="441" spans="1:24" ht="20.25">
      <c r="A441" s="431"/>
      <c r="B441" s="431"/>
      <c r="C441" s="429"/>
      <c r="D441" s="284"/>
      <c r="E441" s="284"/>
      <c r="F441" s="284"/>
      <c r="G441" s="431"/>
      <c r="H441" s="431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</row>
    <row r="442" spans="1:24" ht="20.25">
      <c r="A442" s="431"/>
      <c r="B442" s="431"/>
      <c r="C442" s="429"/>
      <c r="D442" s="284"/>
      <c r="E442" s="284"/>
      <c r="F442" s="284"/>
      <c r="G442" s="431"/>
      <c r="H442" s="431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  <c r="X442" s="284"/>
    </row>
    <row r="443" spans="1:24" ht="20.25">
      <c r="A443" s="431"/>
      <c r="B443" s="431"/>
      <c r="C443" s="429"/>
      <c r="D443" s="284"/>
      <c r="E443" s="284"/>
      <c r="F443" s="284"/>
      <c r="G443" s="431"/>
      <c r="H443" s="431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  <c r="X443" s="284"/>
    </row>
    <row r="444" spans="1:24" ht="20.25">
      <c r="A444" s="431"/>
      <c r="B444" s="431"/>
      <c r="C444" s="429"/>
      <c r="D444" s="284"/>
      <c r="E444" s="284"/>
      <c r="F444" s="284"/>
      <c r="G444" s="431"/>
      <c r="H444" s="431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  <c r="X444" s="284"/>
    </row>
    <row r="445" spans="1:24" ht="20.25">
      <c r="A445" s="431"/>
      <c r="B445" s="431"/>
      <c r="C445" s="429"/>
      <c r="D445" s="284"/>
      <c r="E445" s="284"/>
      <c r="F445" s="284"/>
      <c r="G445" s="431"/>
      <c r="H445" s="431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  <c r="X445" s="284"/>
    </row>
    <row r="446" spans="1:24" ht="20.25">
      <c r="A446" s="431"/>
      <c r="B446" s="431"/>
      <c r="C446" s="429"/>
      <c r="D446" s="284"/>
      <c r="E446" s="284"/>
      <c r="F446" s="284"/>
      <c r="G446" s="431"/>
      <c r="H446" s="431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  <c r="X446" s="284"/>
    </row>
    <row r="447" spans="1:24" ht="20.25">
      <c r="A447" s="431"/>
      <c r="B447" s="431"/>
      <c r="C447" s="429"/>
      <c r="D447" s="284"/>
      <c r="E447" s="284"/>
      <c r="F447" s="284"/>
      <c r="G447" s="431"/>
      <c r="H447" s="431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  <c r="X447" s="284"/>
    </row>
    <row r="448" spans="1:24" ht="20.25">
      <c r="A448" s="431"/>
      <c r="B448" s="431"/>
      <c r="C448" s="429"/>
      <c r="D448" s="284"/>
      <c r="E448" s="284"/>
      <c r="F448" s="284"/>
      <c r="G448" s="431"/>
      <c r="H448" s="431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</row>
    <row r="449" spans="1:24" ht="20.25">
      <c r="A449" s="431"/>
      <c r="B449" s="431"/>
      <c r="C449" s="429"/>
      <c r="D449" s="284"/>
      <c r="E449" s="284"/>
      <c r="F449" s="284"/>
      <c r="G449" s="431"/>
      <c r="H449" s="431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  <c r="X449" s="284"/>
    </row>
    <row r="450" spans="1:24" ht="20.25">
      <c r="A450" s="431"/>
      <c r="B450" s="431"/>
      <c r="C450" s="429"/>
      <c r="D450" s="284"/>
      <c r="E450" s="284"/>
      <c r="F450" s="284"/>
      <c r="G450" s="431"/>
      <c r="H450" s="431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  <c r="X450" s="284"/>
    </row>
    <row r="451" spans="1:24" ht="20.25">
      <c r="A451" s="431"/>
      <c r="B451" s="431"/>
      <c r="C451" s="429"/>
      <c r="D451" s="284"/>
      <c r="E451" s="284"/>
      <c r="F451" s="284"/>
      <c r="G451" s="431"/>
      <c r="H451" s="431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  <c r="X451" s="284"/>
    </row>
    <row r="452" spans="1:24" ht="20.25">
      <c r="A452" s="431"/>
      <c r="B452" s="431"/>
      <c r="C452" s="429"/>
      <c r="D452" s="284"/>
      <c r="E452" s="284"/>
      <c r="F452" s="284"/>
      <c r="G452" s="431"/>
      <c r="H452" s="431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</row>
    <row r="453" spans="1:24" ht="20.25">
      <c r="A453" s="431"/>
      <c r="B453" s="431"/>
      <c r="C453" s="429"/>
      <c r="D453" s="284"/>
      <c r="E453" s="284"/>
      <c r="F453" s="284"/>
      <c r="G453" s="431"/>
      <c r="H453" s="431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</row>
    <row r="454" spans="1:24" ht="20.25">
      <c r="A454" s="431"/>
      <c r="B454" s="431"/>
      <c r="C454" s="429"/>
      <c r="D454" s="284"/>
      <c r="E454" s="284"/>
      <c r="F454" s="284"/>
      <c r="G454" s="431"/>
      <c r="H454" s="431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  <c r="X454" s="284"/>
    </row>
    <row r="455" spans="1:24" ht="20.25">
      <c r="A455" s="431"/>
      <c r="B455" s="431"/>
      <c r="C455" s="429"/>
      <c r="D455" s="284"/>
      <c r="E455" s="284"/>
      <c r="F455" s="284"/>
      <c r="G455" s="431"/>
      <c r="H455" s="431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  <c r="X455" s="284"/>
    </row>
    <row r="456" spans="1:24" ht="20.25">
      <c r="A456" s="431"/>
      <c r="B456" s="431"/>
      <c r="C456" s="429"/>
      <c r="D456" s="284"/>
      <c r="E456" s="284"/>
      <c r="F456" s="284"/>
      <c r="G456" s="431"/>
      <c r="H456" s="431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  <c r="X456" s="284"/>
    </row>
    <row r="457" spans="1:24" ht="20.25">
      <c r="A457" s="431"/>
      <c r="B457" s="431"/>
      <c r="C457" s="429"/>
      <c r="D457" s="284"/>
      <c r="E457" s="284"/>
      <c r="F457" s="284"/>
      <c r="G457" s="431"/>
      <c r="H457" s="431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  <c r="X457" s="284"/>
    </row>
    <row r="458" spans="1:24" ht="20.25">
      <c r="A458" s="431"/>
      <c r="B458" s="431"/>
      <c r="C458" s="429"/>
      <c r="D458" s="284"/>
      <c r="E458" s="284"/>
      <c r="F458" s="284"/>
      <c r="G458" s="431"/>
      <c r="H458" s="431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  <c r="X458" s="284"/>
    </row>
    <row r="459" spans="1:24" ht="20.25">
      <c r="A459" s="431"/>
      <c r="B459" s="431"/>
      <c r="C459" s="429"/>
      <c r="D459" s="284"/>
      <c r="E459" s="284"/>
      <c r="F459" s="284"/>
      <c r="G459" s="431"/>
      <c r="H459" s="431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  <c r="X459" s="284"/>
    </row>
    <row r="460" spans="1:24" ht="20.25">
      <c r="A460" s="431"/>
      <c r="B460" s="431"/>
      <c r="C460" s="429"/>
      <c r="D460" s="284"/>
      <c r="E460" s="284"/>
      <c r="F460" s="284"/>
      <c r="G460" s="431"/>
      <c r="H460" s="431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  <c r="X460" s="284"/>
    </row>
    <row r="461" spans="1:24" ht="20.25">
      <c r="A461" s="431"/>
      <c r="B461" s="431"/>
      <c r="C461" s="429"/>
      <c r="D461" s="284"/>
      <c r="E461" s="284"/>
      <c r="F461" s="284"/>
      <c r="G461" s="431"/>
      <c r="H461" s="431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  <c r="X461" s="284"/>
    </row>
    <row r="462" spans="1:24" ht="20.25">
      <c r="A462" s="431"/>
      <c r="B462" s="431"/>
      <c r="C462" s="429"/>
      <c r="D462" s="284"/>
      <c r="E462" s="284"/>
      <c r="F462" s="284"/>
      <c r="G462" s="431"/>
      <c r="H462" s="431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  <c r="X462" s="284"/>
    </row>
    <row r="463" spans="1:24" ht="20.25">
      <c r="A463" s="431"/>
      <c r="B463" s="431"/>
      <c r="C463" s="429"/>
      <c r="D463" s="284"/>
      <c r="E463" s="284"/>
      <c r="F463" s="284"/>
      <c r="G463" s="431"/>
      <c r="H463" s="431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  <c r="X463" s="284"/>
    </row>
    <row r="464" spans="1:24" ht="20.25">
      <c r="A464" s="431"/>
      <c r="B464" s="431"/>
      <c r="C464" s="429"/>
      <c r="D464" s="284"/>
      <c r="E464" s="284"/>
      <c r="F464" s="284"/>
      <c r="G464" s="431"/>
      <c r="H464" s="431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  <c r="X464" s="284"/>
    </row>
    <row r="465" spans="1:24" ht="20.25">
      <c r="A465" s="431"/>
      <c r="B465" s="431"/>
      <c r="C465" s="429"/>
      <c r="D465" s="284"/>
      <c r="E465" s="284"/>
      <c r="F465" s="284"/>
      <c r="G465" s="431"/>
      <c r="H465" s="431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  <c r="X465" s="284"/>
    </row>
    <row r="466" spans="1:24" ht="20.25">
      <c r="A466" s="431"/>
      <c r="B466" s="431"/>
      <c r="C466" s="429"/>
      <c r="D466" s="284"/>
      <c r="E466" s="284"/>
      <c r="F466" s="284"/>
      <c r="G466" s="431"/>
      <c r="H466" s="431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  <c r="X466" s="284"/>
    </row>
    <row r="467" spans="1:24" ht="20.25">
      <c r="A467" s="431"/>
      <c r="B467" s="431"/>
      <c r="C467" s="429"/>
      <c r="D467" s="284"/>
      <c r="E467" s="284"/>
      <c r="F467" s="284"/>
      <c r="G467" s="431"/>
      <c r="H467" s="431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  <c r="X467" s="284"/>
    </row>
    <row r="468" spans="1:24" ht="20.25">
      <c r="A468" s="431"/>
      <c r="B468" s="431"/>
      <c r="C468" s="429"/>
      <c r="D468" s="284"/>
      <c r="E468" s="284"/>
      <c r="F468" s="284"/>
      <c r="G468" s="431"/>
      <c r="H468" s="431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  <c r="X468" s="284"/>
    </row>
    <row r="469" spans="1:24" ht="20.25">
      <c r="A469" s="431"/>
      <c r="B469" s="431"/>
      <c r="C469" s="429"/>
      <c r="D469" s="284"/>
      <c r="E469" s="284"/>
      <c r="F469" s="284"/>
      <c r="G469" s="431"/>
      <c r="H469" s="431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  <c r="X469" s="284"/>
    </row>
    <row r="470" spans="1:24" ht="20.25">
      <c r="A470" s="431"/>
      <c r="B470" s="431"/>
      <c r="C470" s="429"/>
      <c r="D470" s="284"/>
      <c r="E470" s="284"/>
      <c r="F470" s="284"/>
      <c r="G470" s="431"/>
      <c r="H470" s="431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  <c r="X470" s="284"/>
    </row>
    <row r="471" spans="1:24" ht="20.25">
      <c r="A471" s="431"/>
      <c r="B471" s="431"/>
      <c r="C471" s="429"/>
      <c r="D471" s="284"/>
      <c r="E471" s="284"/>
      <c r="F471" s="284"/>
      <c r="G471" s="431"/>
      <c r="H471" s="431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</row>
    <row r="472" spans="1:24" ht="20.25">
      <c r="A472" s="431"/>
      <c r="B472" s="431"/>
      <c r="C472" s="429"/>
      <c r="D472" s="284"/>
      <c r="E472" s="284"/>
      <c r="F472" s="284"/>
      <c r="G472" s="431"/>
      <c r="H472" s="431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  <c r="X472" s="284"/>
    </row>
    <row r="473" spans="1:24" ht="20.25">
      <c r="A473" s="431"/>
      <c r="B473" s="431"/>
      <c r="C473" s="429"/>
      <c r="D473" s="284"/>
      <c r="E473" s="284"/>
      <c r="F473" s="284"/>
      <c r="G473" s="431"/>
      <c r="H473" s="431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  <c r="X473" s="284"/>
    </row>
    <row r="474" spans="1:24" ht="20.25">
      <c r="A474" s="431"/>
      <c r="B474" s="431"/>
      <c r="C474" s="429"/>
      <c r="D474" s="284"/>
      <c r="E474" s="284"/>
      <c r="F474" s="284"/>
      <c r="G474" s="431"/>
      <c r="H474" s="431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  <c r="X474" s="284"/>
    </row>
    <row r="475" spans="1:24" ht="20.25">
      <c r="A475" s="431"/>
      <c r="B475" s="431"/>
      <c r="C475" s="429"/>
      <c r="D475" s="284"/>
      <c r="E475" s="284"/>
      <c r="F475" s="284"/>
      <c r="G475" s="431"/>
      <c r="H475" s="431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  <c r="X475" s="284"/>
    </row>
    <row r="476" spans="1:24" ht="20.25">
      <c r="A476" s="431"/>
      <c r="B476" s="431"/>
      <c r="C476" s="429"/>
      <c r="D476" s="284"/>
      <c r="E476" s="284"/>
      <c r="F476" s="284"/>
      <c r="G476" s="431"/>
      <c r="H476" s="431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  <c r="X476" s="284"/>
    </row>
    <row r="477" spans="1:24" ht="20.25">
      <c r="A477" s="431"/>
      <c r="B477" s="431"/>
      <c r="C477" s="429"/>
      <c r="D477" s="284"/>
      <c r="E477" s="284"/>
      <c r="F477" s="284"/>
      <c r="G477" s="431"/>
      <c r="H477" s="431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  <c r="X477" s="284"/>
    </row>
    <row r="478" spans="1:24" ht="20.25">
      <c r="A478" s="431"/>
      <c r="B478" s="431"/>
      <c r="C478" s="429"/>
      <c r="D478" s="284"/>
      <c r="E478" s="284"/>
      <c r="F478" s="284"/>
      <c r="G478" s="431"/>
      <c r="H478" s="431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  <c r="X478" s="284"/>
    </row>
    <row r="479" spans="1:24" ht="20.25">
      <c r="A479" s="431"/>
      <c r="B479" s="431"/>
      <c r="C479" s="429"/>
      <c r="D479" s="284"/>
      <c r="E479" s="284"/>
      <c r="F479" s="284"/>
      <c r="G479" s="431"/>
      <c r="H479" s="431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  <c r="X479" s="284"/>
    </row>
    <row r="480" spans="1:24" ht="20.25">
      <c r="A480" s="431"/>
      <c r="B480" s="431"/>
      <c r="C480" s="429"/>
      <c r="D480" s="284"/>
      <c r="E480" s="284"/>
      <c r="F480" s="284"/>
      <c r="G480" s="431"/>
      <c r="H480" s="431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</row>
    <row r="481" spans="1:24" ht="20.25">
      <c r="A481" s="431"/>
      <c r="B481" s="431"/>
      <c r="C481" s="429"/>
      <c r="D481" s="284"/>
      <c r="E481" s="284"/>
      <c r="F481" s="284"/>
      <c r="G481" s="431"/>
      <c r="H481" s="431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  <c r="X481" s="284"/>
    </row>
    <row r="482" spans="1:24" ht="20.25">
      <c r="A482" s="431"/>
      <c r="B482" s="431"/>
      <c r="C482" s="429"/>
      <c r="D482" s="284"/>
      <c r="E482" s="284"/>
      <c r="F482" s="284"/>
      <c r="G482" s="431"/>
      <c r="H482" s="431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  <c r="X482" s="284"/>
    </row>
    <row r="483" spans="1:24" ht="20.25">
      <c r="A483" s="431"/>
      <c r="B483" s="431"/>
      <c r="C483" s="429"/>
      <c r="D483" s="284"/>
      <c r="E483" s="284"/>
      <c r="F483" s="284"/>
      <c r="G483" s="431"/>
      <c r="H483" s="431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  <c r="X483" s="284"/>
    </row>
    <row r="484" spans="1:24" ht="20.25">
      <c r="A484" s="431"/>
      <c r="B484" s="431"/>
      <c r="C484" s="429"/>
      <c r="D484" s="284"/>
      <c r="E484" s="284"/>
      <c r="F484" s="284"/>
      <c r="G484" s="431"/>
      <c r="H484" s="431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  <c r="X484" s="284"/>
    </row>
    <row r="485" spans="1:24" ht="20.25">
      <c r="A485" s="431"/>
      <c r="B485" s="431"/>
      <c r="C485" s="429"/>
      <c r="D485" s="284"/>
      <c r="E485" s="284"/>
      <c r="F485" s="284"/>
      <c r="G485" s="431"/>
      <c r="H485" s="431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  <c r="X485" s="284"/>
    </row>
    <row r="486" spans="1:24" ht="20.25">
      <c r="A486" s="431"/>
      <c r="B486" s="431"/>
      <c r="C486" s="429"/>
      <c r="D486" s="284"/>
      <c r="E486" s="284"/>
      <c r="F486" s="284"/>
      <c r="G486" s="431"/>
      <c r="H486" s="431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  <c r="X486" s="284"/>
    </row>
    <row r="487" spans="1:24" ht="20.25">
      <c r="A487" s="431"/>
      <c r="B487" s="431"/>
      <c r="C487" s="429"/>
      <c r="D487" s="284"/>
      <c r="E487" s="284"/>
      <c r="F487" s="284"/>
      <c r="G487" s="431"/>
      <c r="H487" s="431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  <c r="X487" s="284"/>
    </row>
    <row r="488" spans="1:24" ht="20.25">
      <c r="A488" s="431"/>
      <c r="B488" s="431"/>
      <c r="C488" s="429"/>
      <c r="D488" s="284"/>
      <c r="E488" s="284"/>
      <c r="F488" s="284"/>
      <c r="G488" s="431"/>
      <c r="H488" s="431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  <c r="X488" s="284"/>
    </row>
    <row r="489" spans="1:24" ht="20.25">
      <c r="A489" s="431"/>
      <c r="B489" s="431"/>
      <c r="C489" s="429"/>
      <c r="D489" s="284"/>
      <c r="E489" s="284"/>
      <c r="F489" s="284"/>
      <c r="G489" s="431"/>
      <c r="H489" s="431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  <c r="X489" s="284"/>
    </row>
    <row r="490" spans="1:24" ht="20.25">
      <c r="A490" s="431"/>
      <c r="B490" s="431"/>
      <c r="C490" s="429"/>
      <c r="D490" s="284"/>
      <c r="E490" s="284"/>
      <c r="F490" s="284"/>
      <c r="G490" s="431"/>
      <c r="H490" s="431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  <c r="X490" s="284"/>
    </row>
    <row r="491" spans="1:24" ht="20.25">
      <c r="A491" s="431"/>
      <c r="B491" s="431"/>
      <c r="C491" s="429"/>
      <c r="D491" s="284"/>
      <c r="E491" s="284"/>
      <c r="F491" s="284"/>
      <c r="G491" s="431"/>
      <c r="H491" s="431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  <c r="X491" s="284"/>
    </row>
    <row r="492" spans="1:24" ht="20.25">
      <c r="A492" s="431"/>
      <c r="B492" s="431"/>
      <c r="C492" s="429"/>
      <c r="D492" s="284"/>
      <c r="E492" s="284"/>
      <c r="F492" s="284"/>
      <c r="G492" s="431"/>
      <c r="H492" s="431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  <c r="X492" s="284"/>
    </row>
    <row r="493" spans="1:24" ht="20.25">
      <c r="A493" s="431"/>
      <c r="B493" s="431"/>
      <c r="C493" s="429"/>
      <c r="D493" s="284"/>
      <c r="E493" s="284"/>
      <c r="F493" s="284"/>
      <c r="G493" s="431"/>
      <c r="H493" s="431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</row>
    <row r="494" spans="1:24" ht="20.25">
      <c r="A494" s="431"/>
      <c r="B494" s="431"/>
      <c r="C494" s="429"/>
      <c r="D494" s="284"/>
      <c r="E494" s="284"/>
      <c r="F494" s="284"/>
      <c r="G494" s="431"/>
      <c r="H494" s="431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  <c r="X494" s="284"/>
    </row>
    <row r="495" spans="1:24" ht="20.25">
      <c r="A495" s="431"/>
      <c r="B495" s="431"/>
      <c r="C495" s="429"/>
      <c r="D495" s="284"/>
      <c r="E495" s="284"/>
      <c r="F495" s="284"/>
      <c r="G495" s="431"/>
      <c r="H495" s="431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  <c r="X495" s="284"/>
    </row>
    <row r="496" spans="1:24" ht="20.25">
      <c r="A496" s="431"/>
      <c r="B496" s="431"/>
      <c r="C496" s="429"/>
      <c r="D496" s="284"/>
      <c r="E496" s="284"/>
      <c r="F496" s="284"/>
      <c r="G496" s="431"/>
      <c r="H496" s="431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  <c r="X496" s="284"/>
    </row>
    <row r="497" spans="1:24" ht="20.25">
      <c r="A497" s="431"/>
      <c r="B497" s="431"/>
      <c r="C497" s="429"/>
      <c r="D497" s="284"/>
      <c r="E497" s="284"/>
      <c r="F497" s="284"/>
      <c r="G497" s="431"/>
      <c r="H497" s="431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  <c r="X497" s="284"/>
    </row>
    <row r="498" spans="1:24" ht="20.25">
      <c r="A498" s="431"/>
      <c r="B498" s="431"/>
      <c r="C498" s="429"/>
      <c r="D498" s="284"/>
      <c r="E498" s="284"/>
      <c r="F498" s="284"/>
      <c r="G498" s="431"/>
      <c r="H498" s="431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  <c r="X498" s="284"/>
    </row>
    <row r="499" spans="1:24" ht="20.25">
      <c r="A499" s="431"/>
      <c r="B499" s="431"/>
      <c r="C499" s="429"/>
      <c r="D499" s="284"/>
      <c r="E499" s="284"/>
      <c r="F499" s="284"/>
      <c r="G499" s="431"/>
      <c r="H499" s="431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  <c r="X499" s="284"/>
    </row>
    <row r="500" spans="1:24" ht="20.25">
      <c r="A500" s="431"/>
      <c r="B500" s="431"/>
      <c r="C500" s="429"/>
      <c r="D500" s="284"/>
      <c r="E500" s="284"/>
      <c r="F500" s="284"/>
      <c r="G500" s="431"/>
      <c r="H500" s="431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  <c r="X500" s="284"/>
    </row>
    <row r="501" spans="1:24" ht="20.25">
      <c r="A501" s="431"/>
      <c r="B501" s="431"/>
      <c r="C501" s="429"/>
      <c r="D501" s="284"/>
      <c r="E501" s="284"/>
      <c r="F501" s="284"/>
      <c r="G501" s="431"/>
      <c r="H501" s="431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  <c r="X501" s="284"/>
    </row>
    <row r="502" spans="1:24" ht="20.25">
      <c r="A502" s="431"/>
      <c r="B502" s="431"/>
      <c r="C502" s="429"/>
      <c r="D502" s="284"/>
      <c r="E502" s="284"/>
      <c r="F502" s="284"/>
      <c r="G502" s="431"/>
      <c r="H502" s="431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  <c r="X502" s="284"/>
    </row>
    <row r="503" spans="1:24" ht="20.25">
      <c r="A503" s="431"/>
      <c r="B503" s="431"/>
      <c r="C503" s="429"/>
      <c r="D503" s="284"/>
      <c r="E503" s="284"/>
      <c r="F503" s="284"/>
      <c r="G503" s="431"/>
      <c r="H503" s="431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  <c r="X503" s="284"/>
    </row>
    <row r="504" spans="1:24" ht="20.25">
      <c r="A504" s="431"/>
      <c r="B504" s="431"/>
      <c r="C504" s="429"/>
      <c r="D504" s="284"/>
      <c r="E504" s="284"/>
      <c r="F504" s="284"/>
      <c r="G504" s="431"/>
      <c r="H504" s="431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  <c r="X504" s="284"/>
    </row>
    <row r="505" spans="1:24" ht="20.25">
      <c r="A505" s="431"/>
      <c r="B505" s="431"/>
      <c r="C505" s="429"/>
      <c r="D505" s="284"/>
      <c r="E505" s="284"/>
      <c r="F505" s="284"/>
      <c r="G505" s="431"/>
      <c r="H505" s="431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</row>
    <row r="506" spans="1:24" ht="20.25">
      <c r="A506" s="431"/>
      <c r="B506" s="431"/>
      <c r="C506" s="429"/>
      <c r="D506" s="284"/>
      <c r="E506" s="284"/>
      <c r="F506" s="284"/>
      <c r="G506" s="431"/>
      <c r="H506" s="431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  <c r="X506" s="284"/>
    </row>
    <row r="507" spans="1:24" ht="20.25">
      <c r="A507" s="431"/>
      <c r="B507" s="431"/>
      <c r="C507" s="429"/>
      <c r="D507" s="284"/>
      <c r="E507" s="284"/>
      <c r="F507" s="284"/>
      <c r="G507" s="431"/>
      <c r="H507" s="431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  <c r="X507" s="284"/>
    </row>
    <row r="508" spans="1:24" ht="20.25">
      <c r="A508" s="431"/>
      <c r="B508" s="431"/>
      <c r="C508" s="429"/>
      <c r="D508" s="284"/>
      <c r="E508" s="284"/>
      <c r="F508" s="284"/>
      <c r="G508" s="431"/>
      <c r="H508" s="431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  <c r="X508" s="284"/>
    </row>
    <row r="509" spans="1:24" ht="20.25">
      <c r="A509" s="431"/>
      <c r="B509" s="431"/>
      <c r="C509" s="429"/>
      <c r="D509" s="284"/>
      <c r="E509" s="284"/>
      <c r="F509" s="284"/>
      <c r="G509" s="431"/>
      <c r="H509" s="431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  <c r="X509" s="284"/>
    </row>
    <row r="510" spans="1:24" ht="20.25">
      <c r="A510" s="431"/>
      <c r="B510" s="431"/>
      <c r="C510" s="429"/>
      <c r="D510" s="284"/>
      <c r="E510" s="284"/>
      <c r="F510" s="284"/>
      <c r="G510" s="431"/>
      <c r="H510" s="431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  <c r="X510" s="284"/>
    </row>
    <row r="511" spans="1:24" ht="20.25">
      <c r="A511" s="431"/>
      <c r="B511" s="431"/>
      <c r="C511" s="429"/>
      <c r="D511" s="284"/>
      <c r="E511" s="284"/>
      <c r="F511" s="284"/>
      <c r="G511" s="431"/>
      <c r="H511" s="431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  <c r="X511" s="284"/>
    </row>
    <row r="512" spans="1:24" ht="20.25">
      <c r="A512" s="431"/>
      <c r="B512" s="431"/>
      <c r="C512" s="429"/>
      <c r="D512" s="284"/>
      <c r="E512" s="284"/>
      <c r="F512" s="284"/>
      <c r="G512" s="431"/>
      <c r="H512" s="431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  <c r="X512" s="284"/>
    </row>
    <row r="513" spans="1:24" ht="20.25">
      <c r="A513" s="431"/>
      <c r="B513" s="431"/>
      <c r="C513" s="429"/>
      <c r="D513" s="284"/>
      <c r="E513" s="284"/>
      <c r="F513" s="284"/>
      <c r="G513" s="431"/>
      <c r="H513" s="431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  <c r="X513" s="284"/>
    </row>
    <row r="514" spans="1:24" ht="20.25">
      <c r="A514" s="431"/>
      <c r="B514" s="431"/>
      <c r="C514" s="429"/>
      <c r="D514" s="284"/>
      <c r="E514" s="284"/>
      <c r="F514" s="284"/>
      <c r="G514" s="431"/>
      <c r="H514" s="431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  <c r="X514" s="284"/>
    </row>
    <row r="515" spans="1:24" ht="20.25">
      <c r="A515" s="431"/>
      <c r="B515" s="431"/>
      <c r="C515" s="429"/>
      <c r="D515" s="284"/>
      <c r="E515" s="284"/>
      <c r="F515" s="284"/>
      <c r="G515" s="431"/>
      <c r="H515" s="431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  <c r="X515" s="284"/>
    </row>
    <row r="516" spans="1:24" ht="20.25">
      <c r="A516" s="431"/>
      <c r="B516" s="431"/>
      <c r="C516" s="429"/>
      <c r="D516" s="284"/>
      <c r="E516" s="284"/>
      <c r="F516" s="284"/>
      <c r="G516" s="431"/>
      <c r="H516" s="431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  <c r="X516" s="284"/>
    </row>
    <row r="517" spans="1:24" ht="20.25">
      <c r="A517" s="431"/>
      <c r="B517" s="431"/>
      <c r="C517" s="429"/>
      <c r="D517" s="284"/>
      <c r="E517" s="284"/>
      <c r="F517" s="284"/>
      <c r="G517" s="431"/>
      <c r="H517" s="431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  <c r="X517" s="284"/>
    </row>
    <row r="518" spans="1:24" ht="20.25">
      <c r="A518" s="431"/>
      <c r="B518" s="431"/>
      <c r="C518" s="429"/>
      <c r="D518" s="284"/>
      <c r="E518" s="284"/>
      <c r="F518" s="284"/>
      <c r="G518" s="431"/>
      <c r="H518" s="431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  <c r="X518" s="284"/>
    </row>
    <row r="519" spans="1:24" ht="20.25">
      <c r="A519" s="431"/>
      <c r="B519" s="431"/>
      <c r="C519" s="429"/>
      <c r="D519" s="284"/>
      <c r="E519" s="284"/>
      <c r="F519" s="284"/>
      <c r="G519" s="431"/>
      <c r="H519" s="431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  <c r="X519" s="284"/>
    </row>
    <row r="520" spans="1:24" ht="20.25">
      <c r="A520" s="431"/>
      <c r="B520" s="431"/>
      <c r="C520" s="429"/>
      <c r="D520" s="284"/>
      <c r="E520" s="284"/>
      <c r="F520" s="284"/>
      <c r="G520" s="431"/>
      <c r="H520" s="431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  <c r="X520" s="284"/>
    </row>
    <row r="521" spans="1:24" ht="20.25">
      <c r="A521" s="431"/>
      <c r="B521" s="431"/>
      <c r="C521" s="429"/>
      <c r="D521" s="284"/>
      <c r="E521" s="284"/>
      <c r="F521" s="284"/>
      <c r="G521" s="431"/>
      <c r="H521" s="431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  <c r="X521" s="284"/>
    </row>
    <row r="522" spans="1:24" ht="20.25">
      <c r="A522" s="431"/>
      <c r="B522" s="431"/>
      <c r="C522" s="429"/>
      <c r="D522" s="284"/>
      <c r="E522" s="284"/>
      <c r="F522" s="284"/>
      <c r="G522" s="431"/>
      <c r="H522" s="431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  <c r="X522" s="284"/>
    </row>
    <row r="523" spans="1:24" ht="20.25">
      <c r="A523" s="431"/>
      <c r="B523" s="431"/>
      <c r="C523" s="429"/>
      <c r="D523" s="284"/>
      <c r="E523" s="284"/>
      <c r="F523" s="284"/>
      <c r="G523" s="431"/>
      <c r="H523" s="431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  <c r="X523" s="284"/>
    </row>
    <row r="524" spans="1:24" ht="20.25">
      <c r="A524" s="431"/>
      <c r="B524" s="431"/>
      <c r="C524" s="429"/>
      <c r="D524" s="284"/>
      <c r="E524" s="284"/>
      <c r="F524" s="284"/>
      <c r="G524" s="431"/>
      <c r="H524" s="431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</row>
    <row r="525" spans="1:24" ht="20.25">
      <c r="A525" s="431"/>
      <c r="B525" s="431"/>
      <c r="C525" s="429"/>
      <c r="D525" s="284"/>
      <c r="E525" s="284"/>
      <c r="F525" s="284"/>
      <c r="G525" s="431"/>
      <c r="H525" s="431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  <c r="X525" s="284"/>
    </row>
    <row r="526" spans="1:24" ht="20.25">
      <c r="A526" s="431"/>
      <c r="B526" s="431"/>
      <c r="C526" s="429"/>
      <c r="D526" s="284"/>
      <c r="E526" s="284"/>
      <c r="F526" s="284"/>
      <c r="G526" s="431"/>
      <c r="H526" s="431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  <c r="X526" s="284"/>
    </row>
    <row r="527" spans="1:24" ht="20.25">
      <c r="A527" s="431"/>
      <c r="B527" s="431"/>
      <c r="C527" s="429"/>
      <c r="D527" s="284"/>
      <c r="E527" s="284"/>
      <c r="F527" s="284"/>
      <c r="G527" s="431"/>
      <c r="H527" s="431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  <c r="X527" s="284"/>
    </row>
    <row r="528" spans="1:24" ht="20.25">
      <c r="A528" s="431"/>
      <c r="B528" s="431"/>
      <c r="C528" s="429"/>
      <c r="D528" s="284"/>
      <c r="E528" s="284"/>
      <c r="F528" s="284"/>
      <c r="G528" s="431"/>
      <c r="H528" s="431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  <c r="X528" s="284"/>
    </row>
    <row r="529" spans="1:24" ht="20.25">
      <c r="A529" s="431"/>
      <c r="B529" s="431"/>
      <c r="C529" s="429"/>
      <c r="D529" s="284"/>
      <c r="E529" s="284"/>
      <c r="F529" s="284"/>
      <c r="G529" s="431"/>
      <c r="H529" s="431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  <c r="X529" s="284"/>
    </row>
    <row r="530" spans="1:24" ht="20.25">
      <c r="A530" s="431"/>
      <c r="B530" s="431"/>
      <c r="C530" s="429"/>
      <c r="D530" s="284"/>
      <c r="E530" s="284"/>
      <c r="F530" s="284"/>
      <c r="G530" s="431"/>
      <c r="H530" s="431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  <c r="X530" s="284"/>
    </row>
    <row r="531" spans="1:24" ht="20.25">
      <c r="A531" s="431"/>
      <c r="B531" s="431"/>
      <c r="C531" s="429"/>
      <c r="D531" s="284"/>
      <c r="E531" s="284"/>
      <c r="F531" s="284"/>
      <c r="G531" s="431"/>
      <c r="H531" s="431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  <c r="X531" s="284"/>
    </row>
    <row r="532" spans="1:24" ht="20.25">
      <c r="A532" s="431"/>
      <c r="B532" s="431"/>
      <c r="C532" s="429"/>
      <c r="D532" s="284"/>
      <c r="E532" s="284"/>
      <c r="F532" s="284"/>
      <c r="G532" s="431"/>
      <c r="H532" s="431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  <c r="X532" s="284"/>
    </row>
    <row r="533" spans="1:24" ht="20.25">
      <c r="A533" s="431"/>
      <c r="B533" s="431"/>
      <c r="C533" s="429"/>
      <c r="D533" s="284"/>
      <c r="E533" s="284"/>
      <c r="F533" s="284"/>
      <c r="G533" s="431"/>
      <c r="H533" s="431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  <c r="X533" s="284"/>
    </row>
    <row r="534" spans="1:24" ht="20.25">
      <c r="A534" s="431"/>
      <c r="B534" s="431"/>
      <c r="C534" s="429"/>
      <c r="D534" s="284"/>
      <c r="E534" s="284"/>
      <c r="F534" s="284"/>
      <c r="G534" s="431"/>
      <c r="H534" s="431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  <c r="X534" s="284"/>
    </row>
    <row r="535" spans="1:24" ht="20.25">
      <c r="A535" s="431"/>
      <c r="B535" s="431"/>
      <c r="C535" s="429"/>
      <c r="D535" s="284"/>
      <c r="E535" s="284"/>
      <c r="F535" s="284"/>
      <c r="G535" s="431"/>
      <c r="H535" s="431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  <c r="X535" s="284"/>
    </row>
    <row r="536" spans="1:24" ht="20.25">
      <c r="A536" s="431"/>
      <c r="B536" s="431"/>
      <c r="C536" s="429"/>
      <c r="D536" s="284"/>
      <c r="E536" s="284"/>
      <c r="F536" s="284"/>
      <c r="G536" s="431"/>
      <c r="H536" s="431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  <c r="X536" s="284"/>
    </row>
    <row r="537" spans="1:24" ht="20.25">
      <c r="A537" s="431"/>
      <c r="B537" s="431"/>
      <c r="C537" s="429"/>
      <c r="D537" s="284"/>
      <c r="E537" s="284"/>
      <c r="F537" s="284"/>
      <c r="G537" s="431"/>
      <c r="H537" s="431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  <c r="X537" s="284"/>
    </row>
    <row r="538" spans="1:24" ht="20.25">
      <c r="A538" s="431"/>
      <c r="B538" s="431"/>
      <c r="C538" s="429"/>
      <c r="D538" s="284"/>
      <c r="E538" s="284"/>
      <c r="F538" s="284"/>
      <c r="G538" s="431"/>
      <c r="H538" s="431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</row>
    <row r="539" spans="1:24" ht="20.25">
      <c r="A539" s="431"/>
      <c r="B539" s="431"/>
      <c r="C539" s="429"/>
      <c r="D539" s="284"/>
      <c r="E539" s="284"/>
      <c r="F539" s="284"/>
      <c r="G539" s="431"/>
      <c r="H539" s="431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  <c r="X539" s="284"/>
    </row>
    <row r="540" spans="1:24" ht="20.25">
      <c r="A540" s="431"/>
      <c r="B540" s="431"/>
      <c r="C540" s="429"/>
      <c r="D540" s="284"/>
      <c r="E540" s="284"/>
      <c r="F540" s="284"/>
      <c r="G540" s="431"/>
      <c r="H540" s="431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  <c r="X540" s="284"/>
    </row>
    <row r="541" spans="1:24" ht="20.25">
      <c r="A541" s="431"/>
      <c r="B541" s="431"/>
      <c r="C541" s="429"/>
      <c r="D541" s="284"/>
      <c r="E541" s="284"/>
      <c r="F541" s="284"/>
      <c r="G541" s="431"/>
      <c r="H541" s="431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  <c r="X541" s="284"/>
    </row>
    <row r="542" spans="1:24" ht="20.25">
      <c r="A542" s="431"/>
      <c r="B542" s="431"/>
      <c r="C542" s="429"/>
      <c r="D542" s="284"/>
      <c r="E542" s="284"/>
      <c r="F542" s="284"/>
      <c r="G542" s="431"/>
      <c r="H542" s="431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  <c r="X542" s="284"/>
    </row>
    <row r="543" spans="1:24" ht="20.25">
      <c r="A543" s="431"/>
      <c r="B543" s="431"/>
      <c r="C543" s="429"/>
      <c r="D543" s="284"/>
      <c r="E543" s="284"/>
      <c r="F543" s="284"/>
      <c r="G543" s="431"/>
      <c r="H543" s="431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  <c r="X543" s="284"/>
    </row>
    <row r="544" spans="1:24" ht="20.25">
      <c r="A544" s="431"/>
      <c r="B544" s="431"/>
      <c r="C544" s="429"/>
      <c r="D544" s="284"/>
      <c r="E544" s="284"/>
      <c r="F544" s="284"/>
      <c r="G544" s="431"/>
      <c r="H544" s="431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  <c r="X544" s="284"/>
    </row>
    <row r="545" spans="1:24" ht="20.25">
      <c r="A545" s="431"/>
      <c r="B545" s="431"/>
      <c r="C545" s="429"/>
      <c r="D545" s="284"/>
      <c r="E545" s="284"/>
      <c r="F545" s="284"/>
      <c r="G545" s="431"/>
      <c r="H545" s="431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  <c r="X545" s="284"/>
    </row>
    <row r="546" spans="1:24" ht="20.25">
      <c r="A546" s="431"/>
      <c r="B546" s="431"/>
      <c r="C546" s="429"/>
      <c r="D546" s="284"/>
      <c r="E546" s="284"/>
      <c r="F546" s="284"/>
      <c r="G546" s="431"/>
      <c r="H546" s="431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  <c r="X546" s="284"/>
    </row>
    <row r="547" spans="1:24" ht="20.25">
      <c r="A547" s="431"/>
      <c r="B547" s="431"/>
      <c r="C547" s="429"/>
      <c r="D547" s="284"/>
      <c r="E547" s="284"/>
      <c r="F547" s="284"/>
      <c r="G547" s="431"/>
      <c r="H547" s="431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</row>
    <row r="548" spans="1:24" ht="20.25">
      <c r="A548" s="431"/>
      <c r="B548" s="431"/>
      <c r="C548" s="429"/>
      <c r="D548" s="284"/>
      <c r="E548" s="284"/>
      <c r="F548" s="284"/>
      <c r="G548" s="431"/>
      <c r="H548" s="431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  <c r="X548" s="284"/>
    </row>
    <row r="549" spans="1:24" ht="20.25">
      <c r="A549" s="431"/>
      <c r="B549" s="431"/>
      <c r="C549" s="429"/>
      <c r="D549" s="284"/>
      <c r="E549" s="284"/>
      <c r="F549" s="284"/>
      <c r="G549" s="431"/>
      <c r="H549" s="431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  <c r="X549" s="284"/>
    </row>
    <row r="550" spans="1:24" ht="20.25">
      <c r="A550" s="431"/>
      <c r="B550" s="431"/>
      <c r="C550" s="429"/>
      <c r="D550" s="284"/>
      <c r="E550" s="284"/>
      <c r="F550" s="284"/>
      <c r="G550" s="431"/>
      <c r="H550" s="431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  <c r="X550" s="284"/>
    </row>
    <row r="551" spans="1:24" ht="20.25">
      <c r="A551" s="431"/>
      <c r="B551" s="431"/>
      <c r="C551" s="429"/>
      <c r="D551" s="284"/>
      <c r="E551" s="284"/>
      <c r="F551" s="284"/>
      <c r="G551" s="431"/>
      <c r="H551" s="431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  <c r="X551" s="284"/>
    </row>
    <row r="552" spans="1:24" ht="20.25">
      <c r="A552" s="431"/>
      <c r="B552" s="431"/>
      <c r="C552" s="429"/>
      <c r="D552" s="284"/>
      <c r="E552" s="284"/>
      <c r="F552" s="284"/>
      <c r="G552" s="431"/>
      <c r="H552" s="431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  <c r="X552" s="284"/>
    </row>
    <row r="553" spans="1:24" ht="20.25">
      <c r="A553" s="431"/>
      <c r="B553" s="431"/>
      <c r="C553" s="429"/>
      <c r="D553" s="284"/>
      <c r="E553" s="284"/>
      <c r="F553" s="284"/>
      <c r="G553" s="431"/>
      <c r="H553" s="431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  <c r="X553" s="284"/>
    </row>
    <row r="554" spans="1:24" ht="20.25">
      <c r="A554" s="431"/>
      <c r="B554" s="431"/>
      <c r="C554" s="429"/>
      <c r="D554" s="284"/>
      <c r="E554" s="284"/>
      <c r="F554" s="284"/>
      <c r="G554" s="431"/>
      <c r="H554" s="431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  <c r="X554" s="284"/>
    </row>
    <row r="555" spans="1:24" ht="20.25">
      <c r="A555" s="431"/>
      <c r="B555" s="431"/>
      <c r="C555" s="429"/>
      <c r="D555" s="284"/>
      <c r="E555" s="284"/>
      <c r="F555" s="284"/>
      <c r="G555" s="431"/>
      <c r="H555" s="431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  <c r="X555" s="284"/>
    </row>
    <row r="556" spans="1:24" ht="20.25">
      <c r="A556" s="431"/>
      <c r="B556" s="431"/>
      <c r="C556" s="429"/>
      <c r="D556" s="284"/>
      <c r="E556" s="284"/>
      <c r="F556" s="284"/>
      <c r="G556" s="431"/>
      <c r="H556" s="431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  <c r="X556" s="284"/>
    </row>
    <row r="557" spans="1:24" ht="20.25">
      <c r="A557" s="431"/>
      <c r="B557" s="431"/>
      <c r="C557" s="429"/>
      <c r="D557" s="284"/>
      <c r="E557" s="284"/>
      <c r="F557" s="284"/>
      <c r="G557" s="431"/>
      <c r="H557" s="431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  <c r="X557" s="284"/>
    </row>
    <row r="558" spans="1:24" ht="20.25">
      <c r="A558" s="431"/>
      <c r="B558" s="431"/>
      <c r="C558" s="429"/>
      <c r="D558" s="284"/>
      <c r="E558" s="284"/>
      <c r="F558" s="284"/>
      <c r="G558" s="431"/>
      <c r="H558" s="431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  <c r="X558" s="284"/>
    </row>
    <row r="559" spans="1:24" ht="20.25">
      <c r="A559" s="431"/>
      <c r="B559" s="431"/>
      <c r="C559" s="429"/>
      <c r="D559" s="284"/>
      <c r="E559" s="284"/>
      <c r="F559" s="284"/>
      <c r="G559" s="431"/>
      <c r="H559" s="431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  <c r="X559" s="284"/>
    </row>
    <row r="560" spans="1:24" ht="20.25">
      <c r="A560" s="431"/>
      <c r="B560" s="431"/>
      <c r="C560" s="429"/>
      <c r="D560" s="284"/>
      <c r="E560" s="284"/>
      <c r="F560" s="284"/>
      <c r="G560" s="431"/>
      <c r="H560" s="431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  <c r="X560" s="284"/>
    </row>
    <row r="561" spans="1:24" ht="20.25">
      <c r="A561" s="431"/>
      <c r="B561" s="431"/>
      <c r="C561" s="429"/>
      <c r="D561" s="284"/>
      <c r="E561" s="284"/>
      <c r="F561" s="284"/>
      <c r="G561" s="431"/>
      <c r="H561" s="431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  <c r="X561" s="284"/>
    </row>
    <row r="562" spans="1:24" ht="20.25">
      <c r="A562" s="431"/>
      <c r="B562" s="431"/>
      <c r="C562" s="429"/>
      <c r="D562" s="284"/>
      <c r="E562" s="284"/>
      <c r="F562" s="284"/>
      <c r="G562" s="431"/>
      <c r="H562" s="431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  <c r="X562" s="284"/>
    </row>
    <row r="563" spans="1:24" ht="20.25">
      <c r="A563" s="431"/>
      <c r="B563" s="431"/>
      <c r="C563" s="429"/>
      <c r="D563" s="284"/>
      <c r="E563" s="284"/>
      <c r="F563" s="284"/>
      <c r="G563" s="431"/>
      <c r="H563" s="431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  <c r="X563" s="284"/>
    </row>
    <row r="564" spans="1:24" ht="20.25">
      <c r="A564" s="431"/>
      <c r="B564" s="431"/>
      <c r="C564" s="429"/>
      <c r="D564" s="284"/>
      <c r="E564" s="284"/>
      <c r="F564" s="284"/>
      <c r="G564" s="431"/>
      <c r="H564" s="431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  <c r="X564" s="284"/>
    </row>
    <row r="565" spans="1:24" ht="20.25">
      <c r="A565" s="431"/>
      <c r="B565" s="431"/>
      <c r="C565" s="429"/>
      <c r="D565" s="284"/>
      <c r="E565" s="284"/>
      <c r="F565" s="284"/>
      <c r="G565" s="431"/>
      <c r="H565" s="431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  <c r="X565" s="284"/>
    </row>
    <row r="566" spans="1:24" ht="20.25">
      <c r="A566" s="431"/>
      <c r="B566" s="431"/>
      <c r="C566" s="429"/>
      <c r="D566" s="284"/>
      <c r="E566" s="284"/>
      <c r="F566" s="284"/>
      <c r="G566" s="431"/>
      <c r="H566" s="431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  <c r="X566" s="284"/>
    </row>
    <row r="567" spans="1:24" ht="20.25">
      <c r="A567" s="431"/>
      <c r="B567" s="431"/>
      <c r="C567" s="429"/>
      <c r="D567" s="284"/>
      <c r="E567" s="284"/>
      <c r="F567" s="284"/>
      <c r="G567" s="431"/>
      <c r="H567" s="431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  <c r="X567" s="284"/>
    </row>
    <row r="568" spans="1:24" ht="20.25">
      <c r="A568" s="431"/>
      <c r="B568" s="431"/>
      <c r="C568" s="429"/>
      <c r="D568" s="284"/>
      <c r="E568" s="284"/>
      <c r="F568" s="284"/>
      <c r="G568" s="431"/>
      <c r="H568" s="431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  <c r="X568" s="284"/>
    </row>
    <row r="569" spans="1:24" ht="20.25">
      <c r="A569" s="431"/>
      <c r="B569" s="431"/>
      <c r="C569" s="429"/>
      <c r="D569" s="284"/>
      <c r="E569" s="284"/>
      <c r="F569" s="284"/>
      <c r="G569" s="431"/>
      <c r="H569" s="431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  <c r="X569" s="284"/>
    </row>
    <row r="570" spans="1:24" ht="20.25">
      <c r="A570" s="431"/>
      <c r="B570" s="431"/>
      <c r="C570" s="429"/>
      <c r="D570" s="284"/>
      <c r="E570" s="284"/>
      <c r="F570" s="284"/>
      <c r="G570" s="431"/>
      <c r="H570" s="431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</row>
    <row r="571" spans="1:24" ht="20.25">
      <c r="A571" s="431"/>
      <c r="B571" s="431"/>
      <c r="C571" s="429"/>
      <c r="D571" s="284"/>
      <c r="E571" s="284"/>
      <c r="F571" s="284"/>
      <c r="G571" s="431"/>
      <c r="H571" s="431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  <c r="X571" s="284"/>
    </row>
    <row r="572" spans="1:24" ht="20.25">
      <c r="A572" s="431"/>
      <c r="B572" s="431"/>
      <c r="C572" s="429"/>
      <c r="D572" s="284"/>
      <c r="E572" s="284"/>
      <c r="F572" s="284"/>
      <c r="G572" s="431"/>
      <c r="H572" s="431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  <c r="X572" s="284"/>
    </row>
    <row r="573" spans="1:24" ht="20.25">
      <c r="A573" s="431"/>
      <c r="B573" s="431"/>
      <c r="C573" s="429"/>
      <c r="D573" s="284"/>
      <c r="E573" s="284"/>
      <c r="F573" s="284"/>
      <c r="G573" s="431"/>
      <c r="H573" s="431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  <c r="X573" s="284"/>
    </row>
    <row r="574" spans="1:24" ht="20.25">
      <c r="A574" s="431"/>
      <c r="B574" s="431"/>
      <c r="C574" s="429"/>
      <c r="D574" s="284"/>
      <c r="E574" s="284"/>
      <c r="F574" s="284"/>
      <c r="G574" s="431"/>
      <c r="H574" s="431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  <c r="X574" s="284"/>
    </row>
    <row r="575" spans="1:24" ht="20.25">
      <c r="A575" s="431"/>
      <c r="B575" s="431"/>
      <c r="C575" s="429"/>
      <c r="D575" s="284"/>
      <c r="E575" s="284"/>
      <c r="F575" s="284"/>
      <c r="G575" s="431"/>
      <c r="H575" s="431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  <c r="X575" s="284"/>
    </row>
    <row r="576" spans="1:24" ht="20.25">
      <c r="A576" s="431"/>
      <c r="B576" s="431"/>
      <c r="C576" s="429"/>
      <c r="D576" s="284"/>
      <c r="E576" s="284"/>
      <c r="F576" s="284"/>
      <c r="G576" s="431"/>
      <c r="H576" s="431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  <c r="X576" s="284"/>
    </row>
    <row r="577" spans="1:24" ht="20.25">
      <c r="A577" s="431"/>
      <c r="B577" s="431"/>
      <c r="C577" s="429"/>
      <c r="D577" s="284"/>
      <c r="E577" s="284"/>
      <c r="F577" s="284"/>
      <c r="G577" s="431"/>
      <c r="H577" s="431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  <c r="X577" s="284"/>
    </row>
    <row r="578" spans="1:24" ht="20.25">
      <c r="A578" s="431"/>
      <c r="B578" s="431"/>
      <c r="C578" s="429"/>
      <c r="D578" s="284"/>
      <c r="E578" s="284"/>
      <c r="F578" s="284"/>
      <c r="G578" s="431"/>
      <c r="H578" s="431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  <c r="X578" s="284"/>
    </row>
    <row r="579" spans="1:24" ht="20.25">
      <c r="A579" s="431"/>
      <c r="B579" s="431"/>
      <c r="C579" s="429"/>
      <c r="D579" s="284"/>
      <c r="E579" s="284"/>
      <c r="F579" s="284"/>
      <c r="G579" s="431"/>
      <c r="H579" s="431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</row>
    <row r="580" spans="1:24" ht="20.25">
      <c r="A580" s="431"/>
      <c r="B580" s="431"/>
      <c r="C580" s="429"/>
      <c r="D580" s="284"/>
      <c r="E580" s="284"/>
      <c r="F580" s="284"/>
      <c r="G580" s="431"/>
      <c r="H580" s="431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  <c r="X580" s="284"/>
    </row>
    <row r="581" spans="1:24" ht="20.25">
      <c r="A581" s="431"/>
      <c r="B581" s="431"/>
      <c r="C581" s="429"/>
      <c r="D581" s="284"/>
      <c r="E581" s="284"/>
      <c r="F581" s="284"/>
      <c r="G581" s="431"/>
      <c r="H581" s="431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  <c r="X581" s="284"/>
    </row>
    <row r="582" spans="1:24" ht="20.25">
      <c r="A582" s="431"/>
      <c r="B582" s="431"/>
      <c r="C582" s="429"/>
      <c r="D582" s="284"/>
      <c r="E582" s="284"/>
      <c r="F582" s="284"/>
      <c r="G582" s="431"/>
      <c r="H582" s="431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  <c r="X582" s="284"/>
    </row>
    <row r="583" spans="1:24" ht="20.25">
      <c r="A583" s="431"/>
      <c r="B583" s="431"/>
      <c r="C583" s="429"/>
      <c r="D583" s="284"/>
      <c r="E583" s="284"/>
      <c r="F583" s="284"/>
      <c r="G583" s="431"/>
      <c r="H583" s="431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  <c r="X583" s="284"/>
    </row>
    <row r="584" spans="1:24" ht="20.25">
      <c r="A584" s="431"/>
      <c r="B584" s="431"/>
      <c r="C584" s="429"/>
      <c r="D584" s="284"/>
      <c r="E584" s="284"/>
      <c r="F584" s="284"/>
      <c r="G584" s="431"/>
      <c r="H584" s="431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  <c r="X584" s="284"/>
    </row>
    <row r="585" spans="1:24" ht="20.25">
      <c r="A585" s="431"/>
      <c r="B585" s="431"/>
      <c r="C585" s="429"/>
      <c r="D585" s="284"/>
      <c r="E585" s="284"/>
      <c r="F585" s="284"/>
      <c r="G585" s="431"/>
      <c r="H585" s="431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  <c r="X585" s="284"/>
    </row>
    <row r="586" spans="1:24" ht="20.25">
      <c r="A586" s="431"/>
      <c r="B586" s="431"/>
      <c r="C586" s="429"/>
      <c r="D586" s="284"/>
      <c r="E586" s="284"/>
      <c r="F586" s="284"/>
      <c r="G586" s="431"/>
      <c r="H586" s="431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  <c r="X586" s="284"/>
    </row>
    <row r="587" spans="1:24" ht="20.25">
      <c r="A587" s="431"/>
      <c r="B587" s="431"/>
      <c r="C587" s="429"/>
      <c r="D587" s="284"/>
      <c r="E587" s="284"/>
      <c r="F587" s="284"/>
      <c r="G587" s="431"/>
      <c r="H587" s="431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  <c r="X587" s="284"/>
    </row>
    <row r="588" spans="1:24" ht="20.25">
      <c r="A588" s="431"/>
      <c r="B588" s="431"/>
      <c r="C588" s="429"/>
      <c r="D588" s="284"/>
      <c r="E588" s="284"/>
      <c r="F588" s="284"/>
      <c r="G588" s="431"/>
      <c r="H588" s="431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  <c r="X588" s="284"/>
    </row>
    <row r="589" spans="1:24" ht="20.25">
      <c r="A589" s="431"/>
      <c r="B589" s="431"/>
      <c r="C589" s="429"/>
      <c r="D589" s="284"/>
      <c r="E589" s="284"/>
      <c r="F589" s="284"/>
      <c r="G589" s="431"/>
      <c r="H589" s="431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  <c r="X589" s="284"/>
    </row>
    <row r="590" spans="1:24" ht="20.25">
      <c r="A590" s="431"/>
      <c r="B590" s="431"/>
      <c r="C590" s="429"/>
      <c r="D590" s="284"/>
      <c r="E590" s="284"/>
      <c r="F590" s="284"/>
      <c r="G590" s="431"/>
      <c r="H590" s="431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  <c r="X590" s="284"/>
    </row>
    <row r="591" spans="1:24" ht="20.25">
      <c r="A591" s="431"/>
      <c r="B591" s="431"/>
      <c r="C591" s="429"/>
      <c r="D591" s="284"/>
      <c r="E591" s="284"/>
      <c r="F591" s="284"/>
      <c r="G591" s="431"/>
      <c r="H591" s="431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  <c r="X591" s="284"/>
    </row>
    <row r="592" spans="1:24" ht="20.25">
      <c r="A592" s="431"/>
      <c r="B592" s="431"/>
      <c r="C592" s="429"/>
      <c r="D592" s="284"/>
      <c r="E592" s="284"/>
      <c r="F592" s="284"/>
      <c r="G592" s="431"/>
      <c r="H592" s="431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</row>
    <row r="593" spans="1:24" ht="20.25">
      <c r="A593" s="431"/>
      <c r="B593" s="431"/>
      <c r="C593" s="429"/>
      <c r="D593" s="284"/>
      <c r="E593" s="284"/>
      <c r="F593" s="284"/>
      <c r="G593" s="431"/>
      <c r="H593" s="431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  <c r="X593" s="284"/>
    </row>
    <row r="594" spans="1:24" ht="20.25">
      <c r="A594" s="431"/>
      <c r="B594" s="431"/>
      <c r="C594" s="429"/>
      <c r="D594" s="284"/>
      <c r="E594" s="284"/>
      <c r="F594" s="284"/>
      <c r="G594" s="431"/>
      <c r="H594" s="431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  <c r="X594" s="284"/>
    </row>
    <row r="595" spans="1:24" ht="20.25">
      <c r="A595" s="431"/>
      <c r="B595" s="431"/>
      <c r="C595" s="429"/>
      <c r="D595" s="284"/>
      <c r="E595" s="284"/>
      <c r="F595" s="284"/>
      <c r="G595" s="431"/>
      <c r="H595" s="431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  <c r="X595" s="284"/>
    </row>
    <row r="596" spans="1:24" ht="20.25">
      <c r="A596" s="431"/>
      <c r="B596" s="431"/>
      <c r="C596" s="429"/>
      <c r="D596" s="284"/>
      <c r="E596" s="284"/>
      <c r="F596" s="284"/>
      <c r="G596" s="431"/>
      <c r="H596" s="431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  <c r="X596" s="284"/>
    </row>
    <row r="597" spans="1:24" ht="20.25">
      <c r="A597" s="431"/>
      <c r="B597" s="431"/>
      <c r="C597" s="429"/>
      <c r="D597" s="284"/>
      <c r="E597" s="284"/>
      <c r="F597" s="284"/>
      <c r="G597" s="431"/>
      <c r="H597" s="431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  <c r="X597" s="284"/>
    </row>
    <row r="598" spans="1:24" ht="20.25">
      <c r="A598" s="431"/>
      <c r="B598" s="431"/>
      <c r="C598" s="429"/>
      <c r="D598" s="284"/>
      <c r="E598" s="284"/>
      <c r="F598" s="284"/>
      <c r="G598" s="431"/>
      <c r="H598" s="431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  <c r="X598" s="284"/>
    </row>
    <row r="599" spans="1:24" ht="20.25">
      <c r="A599" s="431"/>
      <c r="B599" s="431"/>
      <c r="C599" s="429"/>
      <c r="D599" s="284"/>
      <c r="E599" s="284"/>
      <c r="F599" s="284"/>
      <c r="G599" s="431"/>
      <c r="H599" s="431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  <c r="X599" s="284"/>
    </row>
    <row r="600" spans="1:24" ht="20.25">
      <c r="A600" s="431"/>
      <c r="B600" s="431"/>
      <c r="C600" s="429"/>
      <c r="D600" s="284"/>
      <c r="E600" s="284"/>
      <c r="F600" s="284"/>
      <c r="G600" s="431"/>
      <c r="H600" s="431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  <c r="X600" s="284"/>
    </row>
    <row r="601" spans="1:24" ht="20.25">
      <c r="A601" s="431"/>
      <c r="B601" s="431"/>
      <c r="C601" s="429"/>
      <c r="D601" s="284"/>
      <c r="E601" s="284"/>
      <c r="F601" s="284"/>
      <c r="G601" s="431"/>
      <c r="H601" s="431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  <c r="X601" s="284"/>
    </row>
    <row r="602" spans="1:24" ht="20.25">
      <c r="A602" s="431"/>
      <c r="B602" s="431"/>
      <c r="C602" s="429"/>
      <c r="D602" s="284"/>
      <c r="E602" s="284"/>
      <c r="F602" s="284"/>
      <c r="G602" s="431"/>
      <c r="H602" s="431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  <c r="X602" s="284"/>
    </row>
    <row r="603" spans="1:24" ht="20.25">
      <c r="A603" s="431"/>
      <c r="B603" s="431"/>
      <c r="C603" s="429"/>
      <c r="D603" s="284"/>
      <c r="E603" s="284"/>
      <c r="F603" s="284"/>
      <c r="G603" s="431"/>
      <c r="H603" s="431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  <c r="X603" s="284"/>
    </row>
    <row r="604" spans="1:24" ht="20.25">
      <c r="A604" s="431"/>
      <c r="B604" s="431"/>
      <c r="C604" s="429"/>
      <c r="D604" s="284"/>
      <c r="E604" s="284"/>
      <c r="F604" s="284"/>
      <c r="G604" s="431"/>
      <c r="H604" s="431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  <c r="X604" s="284"/>
    </row>
    <row r="605" spans="1:24" ht="20.25">
      <c r="A605" s="431"/>
      <c r="B605" s="431"/>
      <c r="C605" s="429"/>
      <c r="D605" s="284"/>
      <c r="E605" s="284"/>
      <c r="F605" s="284"/>
      <c r="G605" s="431"/>
      <c r="H605" s="431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  <c r="X605" s="284"/>
    </row>
    <row r="606" spans="1:24" ht="20.25">
      <c r="A606" s="431"/>
      <c r="B606" s="431"/>
      <c r="C606" s="429"/>
      <c r="D606" s="284"/>
      <c r="E606" s="284"/>
      <c r="F606" s="284"/>
      <c r="G606" s="431"/>
      <c r="H606" s="431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  <c r="X606" s="284"/>
    </row>
    <row r="607" spans="1:24" ht="20.25">
      <c r="A607" s="431"/>
      <c r="B607" s="431"/>
      <c r="C607" s="429"/>
      <c r="D607" s="284"/>
      <c r="E607" s="284"/>
      <c r="F607" s="284"/>
      <c r="G607" s="431"/>
      <c r="H607" s="431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  <c r="X607" s="284"/>
    </row>
    <row r="608" spans="1:24" ht="20.25">
      <c r="A608" s="431"/>
      <c r="B608" s="431"/>
      <c r="C608" s="429"/>
      <c r="D608" s="284"/>
      <c r="E608" s="284"/>
      <c r="F608" s="284"/>
      <c r="G608" s="431"/>
      <c r="H608" s="431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  <c r="X608" s="284"/>
    </row>
    <row r="609" spans="1:24" ht="20.25">
      <c r="A609" s="431"/>
      <c r="B609" s="431"/>
      <c r="C609" s="429"/>
      <c r="D609" s="284"/>
      <c r="E609" s="284"/>
      <c r="F609" s="284"/>
      <c r="G609" s="431"/>
      <c r="H609" s="431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  <c r="X609" s="284"/>
    </row>
    <row r="610" spans="1:24" ht="20.25">
      <c r="A610" s="431"/>
      <c r="B610" s="431"/>
      <c r="C610" s="429"/>
      <c r="D610" s="284"/>
      <c r="E610" s="284"/>
      <c r="F610" s="284"/>
      <c r="G610" s="431"/>
      <c r="H610" s="431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  <c r="X610" s="284"/>
    </row>
    <row r="611" spans="1:24" ht="20.25">
      <c r="A611" s="431"/>
      <c r="B611" s="431"/>
      <c r="C611" s="429"/>
      <c r="D611" s="284"/>
      <c r="E611" s="284"/>
      <c r="F611" s="284"/>
      <c r="G611" s="431"/>
      <c r="H611" s="431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  <c r="X611" s="284"/>
    </row>
    <row r="612" spans="1:24" ht="20.25">
      <c r="A612" s="431"/>
      <c r="B612" s="431"/>
      <c r="C612" s="429"/>
      <c r="D612" s="284"/>
      <c r="E612" s="284"/>
      <c r="F612" s="284"/>
      <c r="G612" s="431"/>
      <c r="H612" s="431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  <c r="X612" s="284"/>
    </row>
    <row r="613" spans="1:24" ht="20.25">
      <c r="A613" s="431"/>
      <c r="B613" s="431"/>
      <c r="C613" s="429"/>
      <c r="D613" s="284"/>
      <c r="E613" s="284"/>
      <c r="F613" s="284"/>
      <c r="G613" s="431"/>
      <c r="H613" s="431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  <c r="X613" s="284"/>
    </row>
    <row r="614" spans="1:24" ht="20.25">
      <c r="A614" s="431"/>
      <c r="B614" s="431"/>
      <c r="C614" s="429"/>
      <c r="D614" s="284"/>
      <c r="E614" s="284"/>
      <c r="F614" s="284"/>
      <c r="G614" s="431"/>
      <c r="H614" s="431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  <c r="X614" s="284"/>
    </row>
    <row r="615" spans="1:24" ht="20.25">
      <c r="A615" s="431"/>
      <c r="B615" s="431"/>
      <c r="C615" s="429"/>
      <c r="D615" s="284"/>
      <c r="E615" s="284"/>
      <c r="F615" s="284"/>
      <c r="G615" s="431"/>
      <c r="H615" s="431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  <c r="X615" s="284"/>
    </row>
    <row r="616" spans="1:24" ht="20.25">
      <c r="A616" s="431"/>
      <c r="B616" s="431"/>
      <c r="C616" s="429"/>
      <c r="D616" s="284"/>
      <c r="E616" s="284"/>
      <c r="F616" s="284"/>
      <c r="G616" s="431"/>
      <c r="H616" s="431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  <c r="X616" s="284"/>
    </row>
    <row r="617" spans="1:24" ht="20.25">
      <c r="A617" s="431"/>
      <c r="B617" s="431"/>
      <c r="C617" s="429"/>
      <c r="D617" s="284"/>
      <c r="E617" s="284"/>
      <c r="F617" s="284"/>
      <c r="G617" s="431"/>
      <c r="H617" s="431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  <c r="X617" s="284"/>
    </row>
    <row r="618" spans="1:24" ht="20.25">
      <c r="A618" s="431"/>
      <c r="B618" s="431"/>
      <c r="C618" s="429"/>
      <c r="D618" s="284"/>
      <c r="E618" s="284"/>
      <c r="F618" s="284"/>
      <c r="G618" s="431"/>
      <c r="H618" s="431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  <c r="X618" s="284"/>
    </row>
    <row r="619" spans="1:24" ht="20.25">
      <c r="A619" s="431"/>
      <c r="B619" s="431"/>
      <c r="C619" s="429"/>
      <c r="D619" s="284"/>
      <c r="E619" s="284"/>
      <c r="F619" s="284"/>
      <c r="G619" s="431"/>
      <c r="H619" s="431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  <c r="X619" s="284"/>
    </row>
    <row r="620" spans="1:24" ht="20.25">
      <c r="A620" s="431"/>
      <c r="B620" s="431"/>
      <c r="C620" s="429"/>
      <c r="D620" s="284"/>
      <c r="E620" s="284"/>
      <c r="F620" s="284"/>
      <c r="G620" s="431"/>
      <c r="H620" s="431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  <c r="X620" s="284"/>
    </row>
    <row r="621" spans="1:24" ht="20.25">
      <c r="A621" s="431"/>
      <c r="B621" s="431"/>
      <c r="C621" s="429"/>
      <c r="D621" s="284"/>
      <c r="E621" s="284"/>
      <c r="F621" s="284"/>
      <c r="G621" s="431"/>
      <c r="H621" s="431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  <c r="X621" s="284"/>
    </row>
    <row r="622" spans="1:24" ht="20.25">
      <c r="A622" s="431"/>
      <c r="B622" s="431"/>
      <c r="C622" s="429"/>
      <c r="D622" s="284"/>
      <c r="E622" s="284"/>
      <c r="F622" s="284"/>
      <c r="G622" s="431"/>
      <c r="H622" s="431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  <c r="X622" s="284"/>
    </row>
    <row r="623" spans="1:24" ht="20.25">
      <c r="A623" s="431"/>
      <c r="B623" s="431"/>
      <c r="C623" s="429"/>
      <c r="D623" s="284"/>
      <c r="E623" s="284"/>
      <c r="F623" s="284"/>
      <c r="G623" s="431"/>
      <c r="H623" s="431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  <c r="X623" s="284"/>
    </row>
    <row r="624" spans="1:24" ht="20.25">
      <c r="A624" s="431"/>
      <c r="B624" s="431"/>
      <c r="C624" s="429"/>
      <c r="D624" s="284"/>
      <c r="E624" s="284"/>
      <c r="F624" s="284"/>
      <c r="G624" s="431"/>
      <c r="H624" s="431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  <c r="X624" s="284"/>
    </row>
    <row r="625" spans="1:24" ht="20.25">
      <c r="A625" s="431"/>
      <c r="B625" s="431"/>
      <c r="C625" s="429"/>
      <c r="D625" s="284"/>
      <c r="E625" s="284"/>
      <c r="F625" s="284"/>
      <c r="G625" s="431"/>
      <c r="H625" s="431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  <c r="X625" s="284"/>
    </row>
    <row r="626" spans="1:24" ht="20.25">
      <c r="A626" s="431"/>
      <c r="B626" s="431"/>
      <c r="C626" s="429"/>
      <c r="D626" s="284"/>
      <c r="E626" s="284"/>
      <c r="F626" s="284"/>
      <c r="G626" s="431"/>
      <c r="H626" s="431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  <c r="X626" s="284"/>
    </row>
    <row r="627" spans="1:24" ht="20.25">
      <c r="A627" s="431"/>
      <c r="B627" s="431"/>
      <c r="C627" s="429"/>
      <c r="D627" s="284"/>
      <c r="E627" s="284"/>
      <c r="F627" s="284"/>
      <c r="G627" s="431"/>
      <c r="H627" s="431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  <c r="X627" s="284"/>
    </row>
    <row r="628" spans="1:24" ht="20.25">
      <c r="A628" s="431"/>
      <c r="B628" s="431"/>
      <c r="C628" s="429"/>
      <c r="D628" s="284"/>
      <c r="E628" s="284"/>
      <c r="F628" s="284"/>
      <c r="G628" s="431"/>
      <c r="H628" s="431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  <c r="X628" s="284"/>
    </row>
    <row r="629" spans="1:24" ht="20.25">
      <c r="A629" s="431"/>
      <c r="B629" s="431"/>
      <c r="C629" s="429"/>
      <c r="D629" s="284"/>
      <c r="E629" s="284"/>
      <c r="F629" s="284"/>
      <c r="G629" s="431"/>
      <c r="H629" s="431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  <c r="X629" s="284"/>
    </row>
    <row r="630" spans="1:24" ht="20.25">
      <c r="A630" s="431"/>
      <c r="B630" s="431"/>
      <c r="C630" s="429"/>
      <c r="D630" s="284"/>
      <c r="E630" s="284"/>
      <c r="F630" s="284"/>
      <c r="G630" s="431"/>
      <c r="H630" s="431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  <c r="X630" s="284"/>
    </row>
    <row r="631" spans="1:24" ht="20.25">
      <c r="A631" s="431"/>
      <c r="B631" s="431"/>
      <c r="C631" s="429"/>
      <c r="D631" s="284"/>
      <c r="E631" s="284"/>
      <c r="F631" s="284"/>
      <c r="G631" s="431"/>
      <c r="H631" s="431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  <c r="X631" s="284"/>
    </row>
    <row r="632" spans="1:24" ht="20.25">
      <c r="A632" s="431"/>
      <c r="B632" s="431"/>
      <c r="C632" s="429"/>
      <c r="D632" s="284"/>
      <c r="E632" s="284"/>
      <c r="F632" s="284"/>
      <c r="G632" s="431"/>
      <c r="H632" s="431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  <c r="X632" s="284"/>
    </row>
    <row r="633" spans="1:24" ht="20.25">
      <c r="A633" s="431"/>
      <c r="B633" s="431"/>
      <c r="C633" s="429"/>
      <c r="D633" s="284"/>
      <c r="E633" s="284"/>
      <c r="F633" s="284"/>
      <c r="G633" s="431"/>
      <c r="H633" s="431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  <c r="X633" s="284"/>
    </row>
    <row r="634" spans="1:24" ht="20.25">
      <c r="A634" s="431"/>
      <c r="B634" s="431"/>
      <c r="C634" s="429"/>
      <c r="D634" s="284"/>
      <c r="E634" s="284"/>
      <c r="F634" s="284"/>
      <c r="G634" s="431"/>
      <c r="H634" s="431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  <c r="X634" s="284"/>
    </row>
    <row r="635" spans="1:24" ht="20.25">
      <c r="A635" s="431"/>
      <c r="B635" s="431"/>
      <c r="C635" s="429"/>
      <c r="D635" s="284"/>
      <c r="E635" s="284"/>
      <c r="F635" s="284"/>
      <c r="G635" s="431"/>
      <c r="H635" s="431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  <c r="X635" s="284"/>
    </row>
    <row r="636" spans="1:24" ht="20.25">
      <c r="A636" s="431"/>
      <c r="B636" s="431"/>
      <c r="C636" s="429"/>
      <c r="D636" s="284"/>
      <c r="E636" s="284"/>
      <c r="F636" s="284"/>
      <c r="G636" s="431"/>
      <c r="H636" s="431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  <c r="X636" s="284"/>
    </row>
    <row r="637" spans="1:24" ht="20.25">
      <c r="A637" s="431"/>
      <c r="B637" s="431"/>
      <c r="C637" s="429"/>
      <c r="D637" s="284"/>
      <c r="E637" s="284"/>
      <c r="F637" s="284"/>
      <c r="G637" s="431"/>
      <c r="H637" s="431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  <c r="X637" s="284"/>
    </row>
    <row r="638" spans="1:24" ht="20.25">
      <c r="A638" s="431"/>
      <c r="B638" s="431"/>
      <c r="C638" s="429"/>
      <c r="D638" s="284"/>
      <c r="E638" s="284"/>
      <c r="F638" s="284"/>
      <c r="G638" s="431"/>
      <c r="H638" s="431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  <c r="X638" s="284"/>
    </row>
    <row r="639" spans="1:24" ht="20.25">
      <c r="A639" s="431"/>
      <c r="B639" s="431"/>
      <c r="C639" s="429"/>
      <c r="D639" s="284"/>
      <c r="E639" s="284"/>
      <c r="F639" s="284"/>
      <c r="G639" s="431"/>
      <c r="H639" s="431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  <c r="X639" s="284"/>
    </row>
    <row r="640" spans="1:24" ht="20.25">
      <c r="A640" s="431"/>
      <c r="B640" s="431"/>
      <c r="C640" s="429"/>
      <c r="D640" s="284"/>
      <c r="E640" s="284"/>
      <c r="F640" s="284"/>
      <c r="G640" s="431"/>
      <c r="H640" s="431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  <c r="X640" s="284"/>
    </row>
    <row r="641" spans="1:24" ht="20.25">
      <c r="A641" s="431"/>
      <c r="B641" s="431"/>
      <c r="C641" s="429"/>
      <c r="D641" s="284"/>
      <c r="E641" s="284"/>
      <c r="F641" s="284"/>
      <c r="G641" s="431"/>
      <c r="H641" s="431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  <c r="X641" s="284"/>
    </row>
    <row r="642" spans="1:24" ht="20.25">
      <c r="A642" s="431"/>
      <c r="B642" s="431"/>
      <c r="C642" s="429"/>
      <c r="D642" s="284"/>
      <c r="E642" s="284"/>
      <c r="F642" s="284"/>
      <c r="G642" s="431"/>
      <c r="H642" s="431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  <c r="X642" s="284"/>
    </row>
    <row r="643" spans="1:24" ht="20.25">
      <c r="A643" s="431"/>
      <c r="B643" s="431"/>
      <c r="C643" s="429"/>
      <c r="D643" s="284"/>
      <c r="E643" s="284"/>
      <c r="F643" s="284"/>
      <c r="G643" s="431"/>
      <c r="H643" s="431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  <c r="X643" s="284"/>
    </row>
    <row r="644" spans="1:24" ht="20.25">
      <c r="A644" s="431"/>
      <c r="B644" s="431"/>
      <c r="C644" s="429"/>
      <c r="D644" s="284"/>
      <c r="E644" s="284"/>
      <c r="F644" s="284"/>
      <c r="G644" s="431"/>
      <c r="H644" s="431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  <c r="X644" s="284"/>
    </row>
    <row r="645" spans="1:24" ht="20.25">
      <c r="A645" s="431"/>
      <c r="B645" s="431"/>
      <c r="C645" s="429"/>
      <c r="D645" s="284"/>
      <c r="E645" s="284"/>
      <c r="F645" s="284"/>
      <c r="G645" s="431"/>
      <c r="H645" s="431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  <c r="X645" s="284"/>
    </row>
    <row r="646" spans="1:24" ht="20.25">
      <c r="A646" s="431"/>
      <c r="B646" s="431"/>
      <c r="C646" s="429"/>
      <c r="D646" s="284"/>
      <c r="E646" s="284"/>
      <c r="F646" s="284"/>
      <c r="G646" s="431"/>
      <c r="H646" s="431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  <c r="X646" s="284"/>
    </row>
    <row r="647" spans="1:24" ht="20.25">
      <c r="A647" s="431"/>
      <c r="B647" s="431"/>
      <c r="C647" s="429"/>
      <c r="D647" s="284"/>
      <c r="E647" s="284"/>
      <c r="F647" s="284"/>
      <c r="G647" s="431"/>
      <c r="H647" s="431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  <c r="X647" s="284"/>
    </row>
    <row r="648" spans="1:24" ht="20.25">
      <c r="A648" s="431"/>
      <c r="B648" s="431"/>
      <c r="C648" s="429"/>
      <c r="D648" s="284"/>
      <c r="E648" s="284"/>
      <c r="F648" s="284"/>
      <c r="G648" s="431"/>
      <c r="H648" s="431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  <c r="X648" s="284"/>
    </row>
    <row r="649" spans="1:24" ht="20.25">
      <c r="A649" s="431"/>
      <c r="B649" s="431"/>
      <c r="C649" s="429"/>
      <c r="D649" s="284"/>
      <c r="E649" s="284"/>
      <c r="F649" s="284"/>
      <c r="G649" s="431"/>
      <c r="H649" s="431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  <c r="X649" s="284"/>
    </row>
    <row r="650" spans="1:24" ht="20.25">
      <c r="A650" s="431"/>
      <c r="B650" s="431"/>
      <c r="C650" s="429"/>
      <c r="D650" s="284"/>
      <c r="E650" s="284"/>
      <c r="F650" s="284"/>
      <c r="G650" s="431"/>
      <c r="H650" s="431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  <c r="X650" s="284"/>
    </row>
    <row r="651" spans="1:24" ht="20.25">
      <c r="A651" s="431"/>
      <c r="B651" s="431"/>
      <c r="C651" s="429"/>
      <c r="D651" s="284"/>
      <c r="E651" s="284"/>
      <c r="F651" s="284"/>
      <c r="G651" s="431"/>
      <c r="H651" s="431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  <c r="X651" s="284"/>
    </row>
    <row r="652" spans="1:24" ht="20.25">
      <c r="A652" s="431"/>
      <c r="B652" s="431"/>
      <c r="C652" s="429"/>
      <c r="D652" s="284"/>
      <c r="E652" s="284"/>
      <c r="F652" s="284"/>
      <c r="G652" s="431"/>
      <c r="H652" s="431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  <c r="X652" s="284"/>
    </row>
    <row r="653" spans="1:24" ht="20.25">
      <c r="A653" s="431"/>
      <c r="B653" s="431"/>
      <c r="C653" s="429"/>
      <c r="D653" s="284"/>
      <c r="E653" s="284"/>
      <c r="F653" s="284"/>
      <c r="G653" s="431"/>
      <c r="H653" s="431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  <c r="X653" s="284"/>
    </row>
    <row r="654" spans="1:24" ht="20.25">
      <c r="A654" s="431"/>
      <c r="B654" s="431"/>
      <c r="C654" s="429"/>
      <c r="D654" s="284"/>
      <c r="E654" s="284"/>
      <c r="F654" s="284"/>
      <c r="G654" s="431"/>
      <c r="H654" s="431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  <c r="X654" s="284"/>
    </row>
    <row r="655" spans="1:24" ht="20.25">
      <c r="A655" s="431"/>
      <c r="B655" s="431"/>
      <c r="C655" s="429"/>
      <c r="D655" s="284"/>
      <c r="E655" s="284"/>
      <c r="F655" s="284"/>
      <c r="G655" s="431"/>
      <c r="H655" s="431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  <c r="X655" s="284"/>
    </row>
    <row r="656" spans="1:24" ht="20.25">
      <c r="A656" s="431"/>
      <c r="B656" s="431"/>
      <c r="C656" s="429"/>
      <c r="D656" s="284"/>
      <c r="E656" s="284"/>
      <c r="F656" s="284"/>
      <c r="G656" s="431"/>
      <c r="H656" s="431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  <c r="X656" s="284"/>
    </row>
    <row r="657" spans="1:24" ht="20.25">
      <c r="A657" s="431"/>
      <c r="B657" s="431"/>
      <c r="C657" s="429"/>
      <c r="D657" s="284"/>
      <c r="E657" s="284"/>
      <c r="F657" s="284"/>
      <c r="G657" s="431"/>
      <c r="H657" s="431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  <c r="X657" s="284"/>
    </row>
    <row r="658" spans="1:24" ht="20.25">
      <c r="A658" s="431"/>
      <c r="B658" s="431"/>
      <c r="C658" s="429"/>
      <c r="D658" s="284"/>
      <c r="E658" s="284"/>
      <c r="F658" s="284"/>
      <c r="G658" s="431"/>
      <c r="H658" s="431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  <c r="X658" s="284"/>
    </row>
    <row r="659" spans="1:24" ht="20.25">
      <c r="A659" s="431"/>
      <c r="B659" s="431"/>
      <c r="C659" s="429"/>
      <c r="D659" s="284"/>
      <c r="E659" s="284"/>
      <c r="F659" s="284"/>
      <c r="G659" s="431"/>
      <c r="H659" s="431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  <c r="X659" s="284"/>
    </row>
    <row r="660" spans="1:24" ht="20.25">
      <c r="A660" s="431"/>
      <c r="B660" s="431"/>
      <c r="C660" s="429"/>
      <c r="D660" s="284"/>
      <c r="E660" s="284"/>
      <c r="F660" s="284"/>
      <c r="G660" s="431"/>
      <c r="H660" s="431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  <c r="X660" s="284"/>
    </row>
    <row r="661" spans="1:24" ht="20.25">
      <c r="A661" s="431"/>
      <c r="B661" s="431"/>
      <c r="C661" s="429"/>
      <c r="D661" s="284"/>
      <c r="E661" s="284"/>
      <c r="F661" s="284"/>
      <c r="G661" s="431"/>
      <c r="H661" s="431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  <c r="X661" s="284"/>
    </row>
    <row r="662" spans="1:24" ht="20.25">
      <c r="A662" s="431"/>
      <c r="B662" s="431"/>
      <c r="C662" s="429"/>
      <c r="D662" s="284"/>
      <c r="E662" s="284"/>
      <c r="F662" s="284"/>
      <c r="G662" s="431"/>
      <c r="H662" s="431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  <c r="X662" s="284"/>
    </row>
    <row r="663" spans="1:24" ht="20.25">
      <c r="A663" s="431"/>
      <c r="B663" s="431"/>
      <c r="C663" s="429"/>
      <c r="D663" s="284"/>
      <c r="E663" s="284"/>
      <c r="F663" s="284"/>
      <c r="G663" s="431"/>
      <c r="H663" s="431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  <c r="X663" s="284"/>
    </row>
    <row r="664" spans="1:24" ht="20.25">
      <c r="A664" s="431"/>
      <c r="B664" s="431"/>
      <c r="C664" s="429"/>
      <c r="D664" s="284"/>
      <c r="E664" s="284"/>
      <c r="F664" s="284"/>
      <c r="G664" s="431"/>
      <c r="H664" s="431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  <c r="X664" s="284"/>
    </row>
    <row r="665" spans="1:24" ht="20.25">
      <c r="A665" s="431"/>
      <c r="B665" s="431"/>
      <c r="C665" s="429"/>
      <c r="D665" s="284"/>
      <c r="E665" s="284"/>
      <c r="F665" s="284"/>
      <c r="G665" s="431"/>
      <c r="H665" s="431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  <c r="X665" s="284"/>
    </row>
    <row r="666" spans="1:24" ht="20.25">
      <c r="A666" s="431"/>
      <c r="B666" s="431"/>
      <c r="C666" s="429"/>
      <c r="D666" s="284"/>
      <c r="E666" s="284"/>
      <c r="F666" s="284"/>
      <c r="G666" s="431"/>
      <c r="H666" s="431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  <c r="X666" s="284"/>
    </row>
    <row r="667" spans="1:24" ht="20.25">
      <c r="A667" s="431"/>
      <c r="B667" s="431"/>
      <c r="C667" s="429"/>
      <c r="D667" s="284"/>
      <c r="E667" s="284"/>
      <c r="F667" s="284"/>
      <c r="G667" s="431"/>
      <c r="H667" s="431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  <c r="X667" s="284"/>
    </row>
    <row r="668" spans="1:24" ht="20.25">
      <c r="A668" s="431"/>
      <c r="B668" s="431"/>
      <c r="C668" s="429"/>
      <c r="D668" s="284"/>
      <c r="E668" s="284"/>
      <c r="F668" s="284"/>
      <c r="G668" s="431"/>
      <c r="H668" s="431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  <c r="X668" s="284"/>
    </row>
    <row r="669" spans="1:24" ht="20.25">
      <c r="A669" s="431"/>
      <c r="B669" s="431"/>
      <c r="C669" s="429"/>
      <c r="D669" s="284"/>
      <c r="E669" s="284"/>
      <c r="F669" s="284"/>
      <c r="G669" s="431"/>
      <c r="H669" s="431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  <c r="X669" s="284"/>
    </row>
    <row r="670" spans="1:24" ht="20.25">
      <c r="A670" s="431"/>
      <c r="B670" s="431"/>
      <c r="C670" s="429"/>
      <c r="D670" s="284"/>
      <c r="E670" s="284"/>
      <c r="F670" s="284"/>
      <c r="G670" s="431"/>
      <c r="H670" s="431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  <c r="X670" s="284"/>
    </row>
    <row r="671" spans="1:24" ht="20.25">
      <c r="A671" s="431"/>
      <c r="B671" s="431"/>
      <c r="C671" s="429"/>
      <c r="D671" s="284"/>
      <c r="E671" s="284"/>
      <c r="F671" s="284"/>
      <c r="G671" s="431"/>
      <c r="H671" s="431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  <c r="X671" s="284"/>
    </row>
    <row r="672" spans="1:24" ht="20.25">
      <c r="A672" s="431"/>
      <c r="B672" s="431"/>
      <c r="C672" s="429"/>
      <c r="D672" s="284"/>
      <c r="E672" s="284"/>
      <c r="F672" s="284"/>
      <c r="G672" s="431"/>
      <c r="H672" s="431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  <c r="X672" s="284"/>
    </row>
    <row r="673" spans="1:24" ht="20.25">
      <c r="A673" s="431"/>
      <c r="B673" s="431"/>
      <c r="C673" s="429"/>
      <c r="D673" s="284"/>
      <c r="E673" s="284"/>
      <c r="F673" s="284"/>
      <c r="G673" s="431"/>
      <c r="H673" s="431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  <c r="X673" s="284"/>
    </row>
    <row r="674" spans="1:24" ht="20.25">
      <c r="A674" s="431"/>
      <c r="B674" s="431"/>
      <c r="C674" s="429"/>
      <c r="D674" s="284"/>
      <c r="E674" s="284"/>
      <c r="F674" s="284"/>
      <c r="G674" s="431"/>
      <c r="H674" s="431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  <c r="X674" s="284"/>
    </row>
    <row r="675" spans="1:24" ht="20.25">
      <c r="A675" s="431"/>
      <c r="B675" s="431"/>
      <c r="C675" s="429"/>
      <c r="D675" s="284"/>
      <c r="E675" s="284"/>
      <c r="F675" s="284"/>
      <c r="G675" s="431"/>
      <c r="H675" s="431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  <c r="X675" s="284"/>
    </row>
    <row r="676" spans="1:24" ht="20.25">
      <c r="A676" s="431"/>
      <c r="B676" s="431"/>
      <c r="C676" s="429"/>
      <c r="D676" s="284"/>
      <c r="E676" s="284"/>
      <c r="F676" s="284"/>
      <c r="G676" s="431"/>
      <c r="H676" s="431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  <c r="X676" s="284"/>
    </row>
    <row r="677" spans="1:24" ht="20.25">
      <c r="A677" s="431"/>
      <c r="B677" s="431"/>
      <c r="C677" s="429"/>
      <c r="D677" s="284"/>
      <c r="E677" s="284"/>
      <c r="F677" s="284"/>
      <c r="G677" s="431"/>
      <c r="H677" s="431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  <c r="X677" s="284"/>
    </row>
    <row r="678" spans="1:24" ht="20.25">
      <c r="A678" s="431"/>
      <c r="B678" s="431"/>
      <c r="C678" s="429"/>
      <c r="D678" s="284"/>
      <c r="E678" s="284"/>
      <c r="F678" s="284"/>
      <c r="G678" s="431"/>
      <c r="H678" s="431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  <c r="X678" s="284"/>
    </row>
    <row r="679" spans="1:24" ht="20.25">
      <c r="A679" s="431"/>
      <c r="B679" s="431"/>
      <c r="C679" s="429"/>
      <c r="D679" s="284"/>
      <c r="E679" s="284"/>
      <c r="F679" s="284"/>
      <c r="G679" s="431"/>
      <c r="H679" s="431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  <c r="X679" s="284"/>
    </row>
    <row r="680" spans="1:24" ht="20.25">
      <c r="A680" s="431"/>
      <c r="B680" s="431"/>
      <c r="C680" s="429"/>
      <c r="D680" s="284"/>
      <c r="E680" s="284"/>
      <c r="F680" s="284"/>
      <c r="G680" s="431"/>
      <c r="H680" s="431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  <c r="X680" s="284"/>
    </row>
    <row r="681" spans="1:24" ht="20.25">
      <c r="A681" s="431"/>
      <c r="B681" s="431"/>
      <c r="C681" s="429"/>
      <c r="D681" s="284"/>
      <c r="E681" s="284"/>
      <c r="F681" s="284"/>
      <c r="G681" s="431"/>
      <c r="H681" s="431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  <c r="X681" s="284"/>
    </row>
    <row r="682" spans="1:24" ht="20.25">
      <c r="A682" s="431"/>
      <c r="B682" s="431"/>
      <c r="C682" s="429"/>
      <c r="D682" s="284"/>
      <c r="E682" s="284"/>
      <c r="F682" s="284"/>
      <c r="G682" s="431"/>
      <c r="H682" s="431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  <c r="X682" s="284"/>
    </row>
    <row r="683" spans="1:24" ht="20.25">
      <c r="A683" s="431"/>
      <c r="B683" s="431"/>
      <c r="C683" s="429"/>
      <c r="D683" s="284"/>
      <c r="E683" s="284"/>
      <c r="F683" s="284"/>
      <c r="G683" s="431"/>
      <c r="H683" s="431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  <c r="X683" s="284"/>
    </row>
    <row r="684" spans="1:24" ht="20.25">
      <c r="A684" s="431"/>
      <c r="B684" s="431"/>
      <c r="C684" s="429"/>
      <c r="D684" s="284"/>
      <c r="E684" s="284"/>
      <c r="F684" s="284"/>
      <c r="G684" s="431"/>
      <c r="H684" s="431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  <c r="X684" s="284"/>
    </row>
    <row r="685" spans="1:24" ht="20.25">
      <c r="A685" s="431"/>
      <c r="B685" s="431"/>
      <c r="C685" s="429"/>
      <c r="D685" s="284"/>
      <c r="E685" s="284"/>
      <c r="F685" s="284"/>
      <c r="G685" s="431"/>
      <c r="H685" s="431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  <c r="X685" s="284"/>
    </row>
    <row r="686" spans="1:24" ht="20.25">
      <c r="A686" s="431"/>
      <c r="B686" s="431"/>
      <c r="C686" s="429"/>
      <c r="D686" s="284"/>
      <c r="E686" s="284"/>
      <c r="F686" s="284"/>
      <c r="G686" s="431"/>
      <c r="H686" s="431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  <c r="X686" s="284"/>
    </row>
    <row r="687" spans="1:24" ht="20.25">
      <c r="A687" s="431"/>
      <c r="B687" s="431"/>
      <c r="C687" s="429"/>
      <c r="D687" s="284"/>
      <c r="E687" s="284"/>
      <c r="F687" s="284"/>
      <c r="G687" s="431"/>
      <c r="H687" s="431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  <c r="X687" s="284"/>
    </row>
    <row r="688" spans="1:24" ht="20.25">
      <c r="A688" s="431"/>
      <c r="B688" s="431"/>
      <c r="C688" s="429"/>
      <c r="D688" s="284"/>
      <c r="E688" s="284"/>
      <c r="F688" s="284"/>
      <c r="G688" s="431"/>
      <c r="H688" s="431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  <c r="X688" s="284"/>
    </row>
    <row r="689" spans="1:24" ht="20.25">
      <c r="A689" s="431"/>
      <c r="B689" s="431"/>
      <c r="C689" s="429"/>
      <c r="D689" s="284"/>
      <c r="E689" s="284"/>
      <c r="F689" s="284"/>
      <c r="G689" s="431"/>
      <c r="H689" s="431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  <c r="X689" s="284"/>
    </row>
    <row r="690" spans="1:24" ht="20.25">
      <c r="A690" s="431"/>
      <c r="B690" s="431"/>
      <c r="C690" s="429"/>
      <c r="D690" s="284"/>
      <c r="E690" s="284"/>
      <c r="F690" s="284"/>
      <c r="G690" s="431"/>
      <c r="H690" s="431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  <c r="X690" s="284"/>
    </row>
    <row r="691" spans="1:24" ht="20.25">
      <c r="A691" s="431"/>
      <c r="B691" s="431"/>
      <c r="C691" s="429"/>
      <c r="D691" s="284"/>
      <c r="E691" s="284"/>
      <c r="F691" s="284"/>
      <c r="G691" s="431"/>
      <c r="H691" s="431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  <c r="X691" s="284"/>
    </row>
    <row r="692" spans="1:24" ht="20.25">
      <c r="A692" s="431"/>
      <c r="B692" s="431"/>
      <c r="C692" s="429"/>
      <c r="D692" s="284"/>
      <c r="E692" s="284"/>
      <c r="F692" s="284"/>
      <c r="G692" s="431"/>
      <c r="H692" s="431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  <c r="X692" s="284"/>
    </row>
    <row r="693" spans="1:24" ht="20.25">
      <c r="A693" s="431"/>
      <c r="B693" s="431"/>
      <c r="C693" s="429"/>
      <c r="D693" s="284"/>
      <c r="E693" s="284"/>
      <c r="F693" s="284"/>
      <c r="G693" s="431"/>
      <c r="H693" s="431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  <c r="X693" s="284"/>
    </row>
    <row r="694" spans="1:24" ht="20.25">
      <c r="A694" s="431"/>
      <c r="B694" s="431"/>
      <c r="C694" s="429"/>
      <c r="D694" s="284"/>
      <c r="E694" s="284"/>
      <c r="F694" s="284"/>
      <c r="G694" s="431"/>
      <c r="H694" s="431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  <c r="X694" s="284"/>
    </row>
    <row r="695" spans="1:24" ht="20.25">
      <c r="A695" s="431"/>
      <c r="B695" s="431"/>
      <c r="C695" s="429"/>
      <c r="D695" s="284"/>
      <c r="E695" s="284"/>
      <c r="F695" s="284"/>
      <c r="G695" s="431"/>
      <c r="H695" s="431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  <c r="X695" s="284"/>
    </row>
    <row r="696" spans="1:24" ht="20.25">
      <c r="A696" s="431"/>
      <c r="B696" s="431"/>
      <c r="C696" s="429"/>
      <c r="D696" s="284"/>
      <c r="E696" s="284"/>
      <c r="F696" s="284"/>
      <c r="G696" s="431"/>
      <c r="H696" s="431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  <c r="X696" s="284"/>
    </row>
    <row r="697" spans="1:24" ht="20.25">
      <c r="A697" s="431"/>
      <c r="B697" s="431"/>
      <c r="C697" s="429"/>
      <c r="D697" s="284"/>
      <c r="E697" s="284"/>
      <c r="F697" s="284"/>
      <c r="G697" s="431"/>
      <c r="H697" s="431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  <c r="X697" s="284"/>
    </row>
    <row r="698" spans="1:24" ht="20.25">
      <c r="A698" s="431"/>
      <c r="B698" s="431"/>
      <c r="C698" s="429"/>
      <c r="D698" s="284"/>
      <c r="E698" s="284"/>
      <c r="F698" s="284"/>
      <c r="G698" s="431"/>
      <c r="H698" s="431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  <c r="X698" s="284"/>
    </row>
    <row r="699" spans="1:24" ht="20.25">
      <c r="A699" s="431"/>
      <c r="B699" s="431"/>
      <c r="C699" s="429"/>
      <c r="D699" s="284"/>
      <c r="E699" s="284"/>
      <c r="F699" s="284"/>
      <c r="G699" s="431"/>
      <c r="H699" s="431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  <c r="X699" s="284"/>
    </row>
    <row r="700" spans="1:24" ht="20.25">
      <c r="A700" s="431"/>
      <c r="B700" s="431"/>
      <c r="C700" s="429"/>
      <c r="D700" s="284"/>
      <c r="E700" s="284"/>
      <c r="F700" s="284"/>
      <c r="G700" s="431"/>
      <c r="H700" s="431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  <c r="X700" s="284"/>
    </row>
    <row r="701" spans="1:24" ht="20.25">
      <c r="A701" s="431"/>
      <c r="B701" s="431"/>
      <c r="C701" s="429"/>
      <c r="D701" s="284"/>
      <c r="E701" s="284"/>
      <c r="F701" s="284"/>
      <c r="G701" s="431"/>
      <c r="H701" s="431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  <c r="X701" s="284"/>
    </row>
    <row r="702" spans="1:24" ht="20.25">
      <c r="A702" s="431"/>
      <c r="B702" s="431"/>
      <c r="C702" s="429"/>
      <c r="D702" s="284"/>
      <c r="E702" s="284"/>
      <c r="F702" s="284"/>
      <c r="G702" s="431"/>
      <c r="H702" s="431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  <c r="X702" s="284"/>
    </row>
    <row r="703" spans="1:24" ht="20.25">
      <c r="A703" s="431"/>
      <c r="B703" s="431"/>
      <c r="C703" s="429"/>
      <c r="D703" s="284"/>
      <c r="E703" s="284"/>
      <c r="F703" s="284"/>
      <c r="G703" s="431"/>
      <c r="H703" s="431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  <c r="X703" s="284"/>
    </row>
    <row r="704" spans="1:24" ht="20.25">
      <c r="A704" s="431"/>
      <c r="B704" s="431"/>
      <c r="C704" s="429"/>
      <c r="D704" s="284"/>
      <c r="E704" s="284"/>
      <c r="F704" s="284"/>
      <c r="G704" s="431"/>
      <c r="H704" s="431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  <c r="X704" s="284"/>
    </row>
    <row r="705" spans="1:24" ht="20.25">
      <c r="A705" s="431"/>
      <c r="B705" s="431"/>
      <c r="C705" s="429"/>
      <c r="D705" s="284"/>
      <c r="E705" s="284"/>
      <c r="F705" s="284"/>
      <c r="G705" s="431"/>
      <c r="H705" s="431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  <c r="X705" s="284"/>
    </row>
    <row r="706" spans="1:24" ht="20.25">
      <c r="A706" s="431"/>
      <c r="B706" s="431"/>
      <c r="C706" s="429"/>
      <c r="D706" s="284"/>
      <c r="E706" s="284"/>
      <c r="F706" s="284"/>
      <c r="G706" s="431"/>
      <c r="H706" s="431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  <c r="X706" s="284"/>
    </row>
    <row r="707" spans="1:24" ht="20.25">
      <c r="A707" s="431"/>
      <c r="B707" s="431"/>
      <c r="C707" s="429"/>
      <c r="D707" s="284"/>
      <c r="E707" s="284"/>
      <c r="F707" s="284"/>
      <c r="G707" s="431"/>
      <c r="H707" s="431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  <c r="X707" s="284"/>
    </row>
    <row r="708" spans="1:24" ht="20.25">
      <c r="A708" s="431"/>
      <c r="B708" s="431"/>
      <c r="C708" s="429"/>
      <c r="D708" s="284"/>
      <c r="E708" s="284"/>
      <c r="F708" s="284"/>
      <c r="G708" s="431"/>
      <c r="H708" s="431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  <c r="X708" s="284"/>
    </row>
    <row r="709" spans="1:24" ht="20.25">
      <c r="A709" s="431"/>
      <c r="B709" s="431"/>
      <c r="C709" s="429"/>
      <c r="D709" s="284"/>
      <c r="E709" s="284"/>
      <c r="F709" s="284"/>
      <c r="G709" s="431"/>
      <c r="H709" s="431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  <c r="X709" s="284"/>
    </row>
    <row r="710" spans="1:24" ht="20.25">
      <c r="A710" s="431"/>
      <c r="B710" s="431"/>
      <c r="C710" s="429"/>
      <c r="D710" s="284"/>
      <c r="E710" s="284"/>
      <c r="F710" s="284"/>
      <c r="G710" s="431"/>
      <c r="H710" s="431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  <c r="X710" s="284"/>
    </row>
    <row r="711" spans="1:24" ht="20.25">
      <c r="A711" s="431"/>
      <c r="B711" s="431"/>
      <c r="C711" s="429"/>
      <c r="D711" s="284"/>
      <c r="E711" s="284"/>
      <c r="F711" s="284"/>
      <c r="G711" s="431"/>
      <c r="H711" s="431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  <c r="X711" s="284"/>
    </row>
    <row r="712" spans="1:24" ht="20.25">
      <c r="A712" s="431"/>
      <c r="B712" s="431"/>
      <c r="C712" s="429"/>
      <c r="D712" s="284"/>
      <c r="E712" s="284"/>
      <c r="F712" s="284"/>
      <c r="G712" s="431"/>
      <c r="H712" s="431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  <c r="X712" s="284"/>
    </row>
    <row r="713" spans="1:24" ht="20.25">
      <c r="A713" s="431"/>
      <c r="B713" s="431"/>
      <c r="C713" s="429"/>
      <c r="D713" s="284"/>
      <c r="E713" s="284"/>
      <c r="F713" s="284"/>
      <c r="G713" s="431"/>
      <c r="H713" s="431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  <c r="X713" s="284"/>
    </row>
    <row r="714" spans="1:24" ht="20.25">
      <c r="A714" s="431"/>
      <c r="B714" s="431"/>
      <c r="C714" s="429"/>
      <c r="D714" s="284"/>
      <c r="E714" s="284"/>
      <c r="F714" s="284"/>
      <c r="G714" s="431"/>
      <c r="H714" s="431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  <c r="X714" s="284"/>
    </row>
    <row r="715" spans="1:24" ht="20.25">
      <c r="A715" s="431"/>
      <c r="B715" s="431"/>
      <c r="C715" s="429"/>
      <c r="D715" s="284"/>
      <c r="E715" s="284"/>
      <c r="F715" s="284"/>
      <c r="G715" s="431"/>
      <c r="H715" s="431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  <c r="X715" s="284"/>
    </row>
    <row r="716" spans="1:24" ht="20.25">
      <c r="A716" s="431"/>
      <c r="B716" s="431"/>
      <c r="C716" s="429"/>
      <c r="D716" s="284"/>
      <c r="E716" s="284"/>
      <c r="F716" s="284"/>
      <c r="G716" s="431"/>
      <c r="H716" s="431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  <c r="X716" s="284"/>
    </row>
    <row r="717" spans="1:24" ht="20.25">
      <c r="A717" s="431"/>
      <c r="B717" s="431"/>
      <c r="C717" s="429"/>
      <c r="D717" s="284"/>
      <c r="E717" s="284"/>
      <c r="F717" s="284"/>
      <c r="G717" s="431"/>
      <c r="H717" s="431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  <c r="X717" s="284"/>
    </row>
    <row r="718" spans="1:24" ht="20.25">
      <c r="A718" s="431"/>
      <c r="B718" s="431"/>
      <c r="C718" s="429"/>
      <c r="D718" s="284"/>
      <c r="E718" s="284"/>
      <c r="F718" s="284"/>
      <c r="G718" s="431"/>
      <c r="H718" s="431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  <c r="X718" s="284"/>
    </row>
    <row r="719" spans="1:24" ht="20.25">
      <c r="A719" s="431"/>
      <c r="B719" s="431"/>
      <c r="C719" s="429"/>
      <c r="D719" s="284"/>
      <c r="E719" s="284"/>
      <c r="F719" s="284"/>
      <c r="G719" s="431"/>
      <c r="H719" s="431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  <c r="X719" s="284"/>
    </row>
    <row r="720" spans="1:24" ht="20.25">
      <c r="A720" s="431"/>
      <c r="B720" s="431"/>
      <c r="C720" s="429"/>
      <c r="D720" s="284"/>
      <c r="E720" s="284"/>
      <c r="F720" s="284"/>
      <c r="G720" s="431"/>
      <c r="H720" s="431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  <c r="X720" s="284"/>
    </row>
    <row r="721" spans="1:24" ht="20.25">
      <c r="A721" s="431"/>
      <c r="B721" s="431"/>
      <c r="C721" s="429"/>
      <c r="D721" s="284"/>
      <c r="E721" s="284"/>
      <c r="F721" s="284"/>
      <c r="G721" s="431"/>
      <c r="H721" s="431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  <c r="X721" s="284"/>
    </row>
    <row r="722" spans="1:24" ht="20.25">
      <c r="A722" s="431"/>
      <c r="B722" s="431"/>
      <c r="C722" s="429"/>
      <c r="D722" s="284"/>
      <c r="E722" s="284"/>
      <c r="F722" s="284"/>
      <c r="G722" s="431"/>
      <c r="H722" s="431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</row>
    <row r="723" spans="1:24" ht="20.25">
      <c r="A723" s="431"/>
      <c r="B723" s="431"/>
      <c r="C723" s="429"/>
      <c r="D723" s="284"/>
      <c r="E723" s="284"/>
      <c r="F723" s="284"/>
      <c r="G723" s="431"/>
      <c r="H723" s="431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</row>
    <row r="724" spans="1:24" ht="20.25">
      <c r="A724" s="431"/>
      <c r="B724" s="431"/>
      <c r="C724" s="429"/>
      <c r="D724" s="284"/>
      <c r="E724" s="284"/>
      <c r="F724" s="284"/>
      <c r="G724" s="431"/>
      <c r="H724" s="431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</row>
    <row r="725" spans="1:24" ht="20.25">
      <c r="A725" s="431"/>
      <c r="B725" s="431"/>
      <c r="C725" s="429"/>
      <c r="D725" s="284"/>
      <c r="E725" s="284"/>
      <c r="F725" s="284"/>
      <c r="G725" s="431"/>
      <c r="H725" s="431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</row>
    <row r="726" spans="1:24" ht="20.25">
      <c r="A726" s="431"/>
      <c r="B726" s="431"/>
      <c r="C726" s="429"/>
      <c r="D726" s="284"/>
      <c r="E726" s="284"/>
      <c r="F726" s="284"/>
      <c r="G726" s="431"/>
      <c r="H726" s="431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</row>
    <row r="727" spans="1:24" ht="20.25">
      <c r="A727" s="431"/>
      <c r="B727" s="431"/>
      <c r="C727" s="429"/>
      <c r="D727" s="284"/>
      <c r="E727" s="284"/>
      <c r="F727" s="284"/>
      <c r="G727" s="431"/>
      <c r="H727" s="431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</row>
    <row r="728" spans="1:24" ht="20.25">
      <c r="A728" s="431"/>
      <c r="B728" s="431"/>
      <c r="C728" s="429"/>
      <c r="D728" s="284"/>
      <c r="E728" s="284"/>
      <c r="F728" s="284"/>
      <c r="G728" s="431"/>
      <c r="H728" s="431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</row>
    <row r="729" spans="1:24" ht="20.25">
      <c r="A729" s="431"/>
      <c r="B729" s="431"/>
      <c r="C729" s="429"/>
      <c r="D729" s="284"/>
      <c r="E729" s="284"/>
      <c r="F729" s="284"/>
      <c r="G729" s="431"/>
      <c r="H729" s="431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</row>
    <row r="730" spans="1:24" ht="20.25">
      <c r="A730" s="431"/>
      <c r="B730" s="431"/>
      <c r="C730" s="429"/>
      <c r="D730" s="284"/>
      <c r="E730" s="284"/>
      <c r="F730" s="284"/>
      <c r="G730" s="431"/>
      <c r="H730" s="431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</row>
    <row r="731" spans="1:24" ht="20.25">
      <c r="A731" s="431"/>
      <c r="B731" s="431"/>
      <c r="C731" s="429"/>
      <c r="D731" s="284"/>
      <c r="E731" s="284"/>
      <c r="F731" s="284"/>
      <c r="G731" s="431"/>
      <c r="H731" s="431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</row>
    <row r="732" spans="1:24" ht="20.25">
      <c r="A732" s="431"/>
      <c r="B732" s="431"/>
      <c r="C732" s="429"/>
      <c r="D732" s="284"/>
      <c r="E732" s="284"/>
      <c r="F732" s="284"/>
      <c r="G732" s="431"/>
      <c r="H732" s="431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</row>
    <row r="733" spans="1:24" ht="20.25">
      <c r="A733" s="431"/>
      <c r="B733" s="431"/>
      <c r="C733" s="429"/>
      <c r="D733" s="284"/>
      <c r="E733" s="284"/>
      <c r="F733" s="284"/>
      <c r="G733" s="431"/>
      <c r="H733" s="431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</row>
    <row r="734" spans="1:24" ht="20.25">
      <c r="A734" s="431"/>
      <c r="B734" s="431"/>
      <c r="C734" s="429"/>
      <c r="D734" s="284"/>
      <c r="E734" s="284"/>
      <c r="F734" s="284"/>
      <c r="G734" s="431"/>
      <c r="H734" s="431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</row>
    <row r="735" spans="1:24" ht="20.25">
      <c r="A735" s="431"/>
      <c r="B735" s="431"/>
      <c r="C735" s="429"/>
      <c r="D735" s="284"/>
      <c r="E735" s="284"/>
      <c r="F735" s="284"/>
      <c r="G735" s="431"/>
      <c r="H735" s="431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</row>
    <row r="736" spans="1:24" ht="20.25">
      <c r="A736" s="431"/>
      <c r="B736" s="431"/>
      <c r="C736" s="429"/>
      <c r="D736" s="284"/>
      <c r="E736" s="284"/>
      <c r="F736" s="284"/>
      <c r="G736" s="431"/>
      <c r="H736" s="431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</row>
    <row r="737" spans="1:24" ht="20.25">
      <c r="A737" s="431"/>
      <c r="B737" s="431"/>
      <c r="C737" s="429"/>
      <c r="D737" s="284"/>
      <c r="E737" s="284"/>
      <c r="F737" s="284"/>
      <c r="G737" s="431"/>
      <c r="H737" s="431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</row>
    <row r="738" spans="1:24" ht="20.25">
      <c r="A738" s="431"/>
      <c r="B738" s="431"/>
      <c r="C738" s="429"/>
      <c r="D738" s="284"/>
      <c r="E738" s="284"/>
      <c r="F738" s="284"/>
      <c r="G738" s="431"/>
      <c r="H738" s="431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</row>
    <row r="739" spans="1:24" ht="20.25">
      <c r="A739" s="431"/>
      <c r="B739" s="431"/>
      <c r="C739" s="429"/>
      <c r="D739" s="284"/>
      <c r="E739" s="284"/>
      <c r="F739" s="284"/>
      <c r="G739" s="431"/>
      <c r="H739" s="431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</row>
    <row r="740" spans="1:24" ht="20.25">
      <c r="A740" s="431"/>
      <c r="B740" s="431"/>
      <c r="C740" s="429"/>
      <c r="D740" s="284"/>
      <c r="E740" s="284"/>
      <c r="F740" s="284"/>
      <c r="G740" s="431"/>
      <c r="H740" s="431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</row>
    <row r="741" spans="1:24" ht="20.25">
      <c r="A741" s="431"/>
      <c r="B741" s="431"/>
      <c r="C741" s="429"/>
      <c r="D741" s="284"/>
      <c r="E741" s="284"/>
      <c r="F741" s="284"/>
      <c r="G741" s="431"/>
      <c r="H741" s="431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</row>
    <row r="742" spans="1:24" ht="20.25">
      <c r="A742" s="431"/>
      <c r="B742" s="431"/>
      <c r="C742" s="429"/>
      <c r="D742" s="284"/>
      <c r="E742" s="284"/>
      <c r="F742" s="284"/>
      <c r="G742" s="431"/>
      <c r="H742" s="431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</row>
    <row r="743" spans="1:24" ht="20.25">
      <c r="A743" s="431"/>
      <c r="B743" s="431"/>
      <c r="C743" s="429"/>
      <c r="D743" s="284"/>
      <c r="E743" s="284"/>
      <c r="F743" s="284"/>
      <c r="G743" s="431"/>
      <c r="H743" s="431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</row>
    <row r="744" spans="1:24" ht="20.25">
      <c r="A744" s="431"/>
      <c r="B744" s="431"/>
      <c r="C744" s="429"/>
      <c r="D744" s="284"/>
      <c r="E744" s="284"/>
      <c r="F744" s="284"/>
      <c r="G744" s="431"/>
      <c r="H744" s="431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</row>
    <row r="745" spans="1:24" ht="20.25">
      <c r="A745" s="431"/>
      <c r="B745" s="431"/>
      <c r="C745" s="429"/>
      <c r="D745" s="284"/>
      <c r="E745" s="284"/>
      <c r="F745" s="284"/>
      <c r="G745" s="431"/>
      <c r="H745" s="431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</row>
    <row r="746" spans="1:24" ht="20.25">
      <c r="A746" s="431"/>
      <c r="B746" s="431"/>
      <c r="C746" s="429"/>
      <c r="D746" s="284"/>
      <c r="E746" s="284"/>
      <c r="F746" s="284"/>
      <c r="G746" s="431"/>
      <c r="H746" s="431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</row>
    <row r="747" spans="1:24" ht="20.25">
      <c r="A747" s="431"/>
      <c r="B747" s="431"/>
      <c r="C747" s="429"/>
      <c r="D747" s="284"/>
      <c r="E747" s="284"/>
      <c r="F747" s="284"/>
      <c r="G747" s="431"/>
      <c r="H747" s="431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</row>
    <row r="748" spans="1:24" ht="20.25">
      <c r="A748" s="431"/>
      <c r="B748" s="431"/>
      <c r="C748" s="429"/>
      <c r="D748" s="284"/>
      <c r="E748" s="284"/>
      <c r="F748" s="284"/>
      <c r="G748" s="431"/>
      <c r="H748" s="431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  <c r="X748" s="284"/>
    </row>
    <row r="749" spans="1:24" ht="20.25">
      <c r="A749" s="431"/>
      <c r="B749" s="431"/>
      <c r="C749" s="429"/>
      <c r="D749" s="284"/>
      <c r="E749" s="284"/>
      <c r="F749" s="284"/>
      <c r="G749" s="431"/>
      <c r="H749" s="431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  <c r="X749" s="284"/>
    </row>
    <row r="750" spans="1:24" ht="20.25">
      <c r="A750" s="431"/>
      <c r="B750" s="431"/>
      <c r="C750" s="429"/>
      <c r="D750" s="284"/>
      <c r="E750" s="284"/>
      <c r="F750" s="284"/>
      <c r="G750" s="431"/>
      <c r="H750" s="431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  <c r="X750" s="284"/>
    </row>
    <row r="751" spans="1:24" ht="20.25">
      <c r="A751" s="431"/>
      <c r="B751" s="431"/>
      <c r="C751" s="429"/>
      <c r="D751" s="284"/>
      <c r="E751" s="284"/>
      <c r="F751" s="284"/>
      <c r="G751" s="431"/>
      <c r="H751" s="431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  <c r="X751" s="284"/>
    </row>
    <row r="752" spans="1:24" ht="20.25">
      <c r="A752" s="431"/>
      <c r="B752" s="431"/>
      <c r="C752" s="429"/>
      <c r="D752" s="284"/>
      <c r="E752" s="284"/>
      <c r="F752" s="284"/>
      <c r="G752" s="431"/>
      <c r="H752" s="431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  <c r="X752" s="284"/>
    </row>
    <row r="753" spans="1:24" ht="20.25">
      <c r="A753" s="431"/>
      <c r="B753" s="431"/>
      <c r="C753" s="429"/>
      <c r="D753" s="284"/>
      <c r="E753" s="284"/>
      <c r="F753" s="284"/>
      <c r="G753" s="431"/>
      <c r="H753" s="431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  <c r="X753" s="284"/>
    </row>
    <row r="754" spans="1:24" ht="20.25">
      <c r="A754" s="431"/>
      <c r="B754" s="431"/>
      <c r="C754" s="429"/>
      <c r="D754" s="284"/>
      <c r="E754" s="284"/>
      <c r="F754" s="284"/>
      <c r="G754" s="431"/>
      <c r="H754" s="431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  <c r="X754" s="284"/>
    </row>
    <row r="755" spans="1:24" ht="20.25">
      <c r="A755" s="431"/>
      <c r="B755" s="431"/>
      <c r="C755" s="429"/>
      <c r="D755" s="284"/>
      <c r="E755" s="284"/>
      <c r="F755" s="284"/>
      <c r="G755" s="431"/>
      <c r="H755" s="431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  <c r="X755" s="284"/>
    </row>
    <row r="756" spans="1:24" ht="20.25">
      <c r="A756" s="431"/>
      <c r="B756" s="431"/>
      <c r="C756" s="429"/>
      <c r="D756" s="284"/>
      <c r="E756" s="284"/>
      <c r="F756" s="284"/>
      <c r="G756" s="431"/>
      <c r="H756" s="431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  <c r="X756" s="284"/>
    </row>
    <row r="757" spans="1:24" ht="20.25">
      <c r="A757" s="431"/>
      <c r="B757" s="431"/>
      <c r="C757" s="429"/>
      <c r="D757" s="284"/>
      <c r="E757" s="284"/>
      <c r="F757" s="284"/>
      <c r="G757" s="431"/>
      <c r="H757" s="431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  <c r="X757" s="284"/>
    </row>
    <row r="758" spans="1:24" ht="20.25">
      <c r="A758" s="431"/>
      <c r="B758" s="431"/>
      <c r="C758" s="429"/>
      <c r="D758" s="284"/>
      <c r="E758" s="284"/>
      <c r="F758" s="284"/>
      <c r="G758" s="431"/>
      <c r="H758" s="431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  <c r="X758" s="284"/>
    </row>
    <row r="759" spans="1:24" ht="20.25">
      <c r="A759" s="431"/>
      <c r="B759" s="431"/>
      <c r="C759" s="429"/>
      <c r="D759" s="284"/>
      <c r="E759" s="284"/>
      <c r="F759" s="284"/>
      <c r="G759" s="431"/>
      <c r="H759" s="431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  <c r="X759" s="284"/>
    </row>
    <row r="760" spans="1:24" ht="20.25">
      <c r="A760" s="431"/>
      <c r="B760" s="431"/>
      <c r="C760" s="429"/>
      <c r="D760" s="284"/>
      <c r="E760" s="284"/>
      <c r="F760" s="284"/>
      <c r="G760" s="431"/>
      <c r="H760" s="431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  <c r="X760" s="284"/>
    </row>
    <row r="761" spans="1:24" ht="20.25">
      <c r="A761" s="431"/>
      <c r="B761" s="431"/>
      <c r="C761" s="429"/>
      <c r="D761" s="284"/>
      <c r="E761" s="284"/>
      <c r="F761" s="284"/>
      <c r="G761" s="431"/>
      <c r="H761" s="431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  <c r="X761" s="284"/>
    </row>
    <row r="762" spans="1:24" ht="20.25">
      <c r="A762" s="431"/>
      <c r="B762" s="431"/>
      <c r="C762" s="429"/>
      <c r="D762" s="284"/>
      <c r="E762" s="284"/>
      <c r="F762" s="284"/>
      <c r="G762" s="431"/>
      <c r="H762" s="431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  <c r="X762" s="284"/>
    </row>
    <row r="763" spans="1:24" ht="20.25">
      <c r="A763" s="431"/>
      <c r="B763" s="431"/>
      <c r="C763" s="429"/>
      <c r="D763" s="284"/>
      <c r="E763" s="284"/>
      <c r="F763" s="284"/>
      <c r="G763" s="431"/>
      <c r="H763" s="431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  <c r="X763" s="284"/>
    </row>
    <row r="764" spans="1:24" ht="20.25">
      <c r="A764" s="431"/>
      <c r="B764" s="431"/>
      <c r="C764" s="429"/>
      <c r="D764" s="284"/>
      <c r="E764" s="284"/>
      <c r="F764" s="284"/>
      <c r="G764" s="431"/>
      <c r="H764" s="431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  <c r="X764" s="284"/>
    </row>
    <row r="765" spans="1:24" ht="20.25">
      <c r="A765" s="431"/>
      <c r="B765" s="431"/>
      <c r="C765" s="429"/>
      <c r="D765" s="284"/>
      <c r="E765" s="284"/>
      <c r="F765" s="284"/>
      <c r="G765" s="431"/>
      <c r="H765" s="431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  <c r="X765" s="284"/>
    </row>
    <row r="766" spans="1:24" ht="20.25">
      <c r="A766" s="431"/>
      <c r="B766" s="431"/>
      <c r="C766" s="429"/>
      <c r="D766" s="284"/>
      <c r="E766" s="284"/>
      <c r="F766" s="284"/>
      <c r="G766" s="431"/>
      <c r="H766" s="431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  <c r="X766" s="284"/>
    </row>
    <row r="767" spans="1:24" ht="20.25">
      <c r="A767" s="431"/>
      <c r="B767" s="431"/>
      <c r="C767" s="429"/>
      <c r="D767" s="284"/>
      <c r="E767" s="284"/>
      <c r="F767" s="284"/>
      <c r="G767" s="431"/>
      <c r="H767" s="431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  <c r="X767" s="284"/>
    </row>
    <row r="768" spans="1:24" ht="20.25">
      <c r="A768" s="431"/>
      <c r="B768" s="431"/>
      <c r="C768" s="429"/>
      <c r="D768" s="284"/>
      <c r="E768" s="284"/>
      <c r="F768" s="284"/>
      <c r="G768" s="431"/>
      <c r="H768" s="431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  <c r="X768" s="284"/>
    </row>
    <row r="769" spans="1:24" ht="20.25">
      <c r="A769" s="431"/>
      <c r="B769" s="431"/>
      <c r="C769" s="429"/>
      <c r="D769" s="284"/>
      <c r="E769" s="284"/>
      <c r="F769" s="284"/>
      <c r="G769" s="431"/>
      <c r="H769" s="431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  <c r="X769" s="284"/>
    </row>
    <row r="770" spans="1:24" ht="20.25">
      <c r="A770" s="431"/>
      <c r="B770" s="431"/>
      <c r="C770" s="429"/>
      <c r="D770" s="284"/>
      <c r="E770" s="284"/>
      <c r="F770" s="284"/>
      <c r="G770" s="431"/>
      <c r="H770" s="431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  <c r="X770" s="284"/>
    </row>
    <row r="771" spans="1:24" ht="20.25">
      <c r="A771" s="431"/>
      <c r="B771" s="431"/>
      <c r="C771" s="429"/>
      <c r="D771" s="284"/>
      <c r="E771" s="284"/>
      <c r="F771" s="284"/>
      <c r="G771" s="431"/>
      <c r="H771" s="431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  <c r="X771" s="284"/>
    </row>
    <row r="772" spans="1:24" ht="20.25">
      <c r="A772" s="431"/>
      <c r="B772" s="431"/>
      <c r="C772" s="429"/>
      <c r="D772" s="284"/>
      <c r="E772" s="284"/>
      <c r="F772" s="284"/>
      <c r="G772" s="431"/>
      <c r="H772" s="431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  <c r="X772" s="284"/>
    </row>
    <row r="773" spans="1:24" ht="20.25">
      <c r="A773" s="431"/>
      <c r="B773" s="431"/>
      <c r="C773" s="429"/>
      <c r="D773" s="284"/>
      <c r="E773" s="284"/>
      <c r="F773" s="284"/>
      <c r="G773" s="431"/>
      <c r="H773" s="431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  <c r="X773" s="284"/>
    </row>
    <row r="774" spans="1:24" ht="20.25">
      <c r="A774" s="431"/>
      <c r="B774" s="431"/>
      <c r="C774" s="429"/>
      <c r="D774" s="284"/>
      <c r="E774" s="284"/>
      <c r="F774" s="284"/>
      <c r="G774" s="431"/>
      <c r="H774" s="431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  <c r="X774" s="284"/>
    </row>
    <row r="775" spans="1:24" ht="20.25">
      <c r="A775" s="431"/>
      <c r="B775" s="431"/>
      <c r="C775" s="429"/>
      <c r="D775" s="284"/>
      <c r="E775" s="284"/>
      <c r="F775" s="284"/>
      <c r="G775" s="431"/>
      <c r="H775" s="431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</row>
    <row r="776" spans="1:24" ht="20.25">
      <c r="A776" s="431"/>
      <c r="B776" s="431"/>
      <c r="C776" s="429"/>
      <c r="D776" s="284"/>
      <c r="E776" s="284"/>
      <c r="F776" s="284"/>
      <c r="G776" s="431"/>
      <c r="H776" s="431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  <c r="X776" s="284"/>
    </row>
    <row r="777" spans="1:24" ht="20.25">
      <c r="A777" s="431"/>
      <c r="B777" s="431"/>
      <c r="C777" s="429"/>
      <c r="D777" s="284"/>
      <c r="E777" s="284"/>
      <c r="F777" s="284"/>
      <c r="G777" s="431"/>
      <c r="H777" s="431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</row>
    <row r="778" spans="1:24" ht="20.25">
      <c r="A778" s="431"/>
      <c r="B778" s="431"/>
      <c r="C778" s="429"/>
      <c r="D778" s="284"/>
      <c r="E778" s="284"/>
      <c r="F778" s="284"/>
      <c r="G778" s="431"/>
      <c r="H778" s="431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</row>
    <row r="779" spans="1:24" ht="20.25">
      <c r="A779" s="431"/>
      <c r="B779" s="431"/>
      <c r="C779" s="429"/>
      <c r="D779" s="284"/>
      <c r="E779" s="284"/>
      <c r="F779" s="284"/>
      <c r="G779" s="431"/>
      <c r="H779" s="431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</row>
    <row r="780" spans="1:24" ht="20.25">
      <c r="A780" s="431"/>
      <c r="B780" s="431"/>
      <c r="C780" s="429"/>
      <c r="D780" s="284"/>
      <c r="E780" s="284"/>
      <c r="F780" s="284"/>
      <c r="G780" s="431"/>
      <c r="H780" s="431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  <c r="X780" s="284"/>
    </row>
    <row r="781" spans="1:24" ht="20.25">
      <c r="A781" s="431"/>
      <c r="B781" s="431"/>
      <c r="C781" s="429"/>
      <c r="D781" s="284"/>
      <c r="E781" s="284"/>
      <c r="F781" s="284"/>
      <c r="G781" s="431"/>
      <c r="H781" s="431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  <c r="X781" s="284"/>
    </row>
    <row r="782" spans="1:24" ht="20.25">
      <c r="A782" s="431"/>
      <c r="B782" s="431"/>
      <c r="C782" s="429"/>
      <c r="D782" s="284"/>
      <c r="E782" s="284"/>
      <c r="F782" s="284"/>
      <c r="G782" s="431"/>
      <c r="H782" s="431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  <c r="X782" s="284"/>
    </row>
    <row r="783" spans="1:24" ht="20.25">
      <c r="A783" s="431"/>
      <c r="B783" s="431"/>
      <c r="C783" s="429"/>
      <c r="D783" s="284"/>
      <c r="E783" s="284"/>
      <c r="F783" s="284"/>
      <c r="G783" s="431"/>
      <c r="H783" s="431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  <c r="X783" s="284"/>
    </row>
    <row r="784" spans="1:24" ht="20.25">
      <c r="A784" s="431"/>
      <c r="B784" s="431"/>
      <c r="C784" s="429"/>
      <c r="D784" s="284"/>
      <c r="E784" s="284"/>
      <c r="F784" s="284"/>
      <c r="G784" s="431"/>
      <c r="H784" s="431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  <c r="X784" s="284"/>
    </row>
    <row r="785" spans="1:24" ht="20.25">
      <c r="A785" s="431"/>
      <c r="B785" s="431"/>
      <c r="C785" s="429"/>
      <c r="D785" s="284"/>
      <c r="E785" s="284"/>
      <c r="F785" s="284"/>
      <c r="G785" s="431"/>
      <c r="H785" s="431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  <c r="X785" s="284"/>
    </row>
    <row r="786" spans="1:24" ht="20.25">
      <c r="A786" s="431"/>
      <c r="B786" s="431"/>
      <c r="C786" s="429"/>
      <c r="D786" s="284"/>
      <c r="E786" s="284"/>
      <c r="F786" s="284"/>
      <c r="G786" s="431"/>
      <c r="H786" s="431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  <c r="X786" s="284"/>
    </row>
    <row r="787" spans="1:24" ht="20.25">
      <c r="A787" s="431"/>
      <c r="B787" s="431"/>
      <c r="C787" s="429"/>
      <c r="D787" s="284"/>
      <c r="E787" s="284"/>
      <c r="F787" s="284"/>
      <c r="G787" s="431"/>
      <c r="H787" s="431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  <c r="X787" s="284"/>
    </row>
    <row r="788" spans="1:24" ht="20.25">
      <c r="A788" s="431"/>
      <c r="B788" s="431"/>
      <c r="C788" s="429"/>
      <c r="D788" s="284"/>
      <c r="E788" s="284"/>
      <c r="F788" s="284"/>
      <c r="G788" s="431"/>
      <c r="H788" s="431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  <c r="X788" s="284"/>
    </row>
    <row r="789" spans="1:24" ht="20.25">
      <c r="A789" s="431"/>
      <c r="B789" s="431"/>
      <c r="C789" s="429"/>
      <c r="D789" s="284"/>
      <c r="E789" s="284"/>
      <c r="F789" s="284"/>
      <c r="G789" s="431"/>
      <c r="H789" s="431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  <c r="X789" s="284"/>
    </row>
    <row r="790" spans="1:24" ht="20.25">
      <c r="A790" s="431"/>
      <c r="B790" s="431"/>
      <c r="C790" s="429"/>
      <c r="D790" s="284"/>
      <c r="E790" s="284"/>
      <c r="F790" s="284"/>
      <c r="G790" s="431"/>
      <c r="H790" s="431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  <c r="X790" s="284"/>
    </row>
    <row r="791" spans="1:24" ht="20.25">
      <c r="A791" s="431"/>
      <c r="B791" s="431"/>
      <c r="C791" s="429"/>
      <c r="D791" s="284"/>
      <c r="E791" s="284"/>
      <c r="F791" s="284"/>
      <c r="G791" s="431"/>
      <c r="H791" s="431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  <c r="X791" s="284"/>
    </row>
    <row r="792" spans="1:24" ht="20.25">
      <c r="A792" s="431"/>
      <c r="B792" s="431"/>
      <c r="C792" s="429"/>
      <c r="D792" s="284"/>
      <c r="E792" s="284"/>
      <c r="F792" s="284"/>
      <c r="G792" s="431"/>
      <c r="H792" s="431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  <c r="X792" s="284"/>
    </row>
    <row r="793" spans="1:24" ht="20.25">
      <c r="A793" s="431"/>
      <c r="B793" s="431"/>
      <c r="C793" s="429"/>
      <c r="D793" s="284"/>
      <c r="E793" s="284"/>
      <c r="F793" s="284"/>
      <c r="G793" s="431"/>
      <c r="H793" s="431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  <c r="X793" s="284"/>
    </row>
    <row r="794" spans="1:24" ht="20.25">
      <c r="A794" s="431"/>
      <c r="B794" s="431"/>
      <c r="C794" s="429"/>
      <c r="D794" s="284"/>
      <c r="E794" s="284"/>
      <c r="F794" s="284"/>
      <c r="G794" s="431"/>
      <c r="H794" s="431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  <c r="X794" s="284"/>
    </row>
    <row r="795" spans="1:24" ht="20.25">
      <c r="A795" s="431"/>
      <c r="B795" s="431"/>
      <c r="C795" s="429"/>
      <c r="D795" s="284"/>
      <c r="E795" s="284"/>
      <c r="F795" s="284"/>
      <c r="G795" s="431"/>
      <c r="H795" s="431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  <c r="X795" s="284"/>
    </row>
    <row r="796" spans="1:24" ht="20.25">
      <c r="A796" s="431"/>
      <c r="B796" s="431"/>
      <c r="C796" s="429"/>
      <c r="D796" s="284"/>
      <c r="E796" s="284"/>
      <c r="F796" s="284"/>
      <c r="G796" s="431"/>
      <c r="H796" s="431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  <c r="X796" s="284"/>
    </row>
    <row r="797" spans="1:24" ht="20.25">
      <c r="A797" s="431"/>
      <c r="B797" s="431"/>
      <c r="C797" s="429"/>
      <c r="D797" s="284"/>
      <c r="E797" s="284"/>
      <c r="F797" s="284"/>
      <c r="G797" s="431"/>
      <c r="H797" s="431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  <c r="X797" s="284"/>
    </row>
    <row r="798" spans="1:24" ht="20.25">
      <c r="A798" s="431"/>
      <c r="B798" s="431"/>
      <c r="C798" s="429"/>
      <c r="D798" s="284"/>
      <c r="E798" s="284"/>
      <c r="F798" s="284"/>
      <c r="G798" s="431"/>
      <c r="H798" s="431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  <c r="X798" s="284"/>
    </row>
    <row r="799" spans="1:24" ht="20.25">
      <c r="A799" s="431"/>
      <c r="B799" s="431"/>
      <c r="C799" s="429"/>
      <c r="D799" s="284"/>
      <c r="E799" s="284"/>
      <c r="F799" s="284"/>
      <c r="G799" s="431"/>
      <c r="H799" s="431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  <c r="X799" s="284"/>
    </row>
    <row r="800" spans="1:24" ht="20.25">
      <c r="A800" s="431"/>
      <c r="B800" s="431"/>
      <c r="C800" s="429"/>
      <c r="D800" s="284"/>
      <c r="E800" s="284"/>
      <c r="F800" s="284"/>
      <c r="G800" s="431"/>
      <c r="H800" s="431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  <c r="X800" s="284"/>
    </row>
    <row r="801" spans="1:24" ht="20.25">
      <c r="A801" s="431"/>
      <c r="B801" s="431"/>
      <c r="C801" s="429"/>
      <c r="D801" s="284"/>
      <c r="E801" s="284"/>
      <c r="F801" s="284"/>
      <c r="G801" s="431"/>
      <c r="H801" s="431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  <c r="X801" s="284"/>
    </row>
    <row r="802" spans="1:24" ht="20.25">
      <c r="A802" s="431"/>
      <c r="B802" s="431"/>
      <c r="C802" s="429"/>
      <c r="D802" s="284"/>
      <c r="E802" s="284"/>
      <c r="F802" s="284"/>
      <c r="G802" s="431"/>
      <c r="H802" s="431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  <c r="X802" s="284"/>
    </row>
    <row r="803" spans="1:24" ht="20.25">
      <c r="A803" s="431"/>
      <c r="B803" s="431"/>
      <c r="C803" s="429"/>
      <c r="D803" s="284"/>
      <c r="E803" s="284"/>
      <c r="F803" s="284"/>
      <c r="G803" s="431"/>
      <c r="H803" s="431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  <c r="X803" s="284"/>
    </row>
    <row r="804" spans="1:24" ht="20.25">
      <c r="A804" s="431"/>
      <c r="B804" s="431"/>
      <c r="C804" s="429"/>
      <c r="D804" s="284"/>
      <c r="E804" s="284"/>
      <c r="F804" s="284"/>
      <c r="G804" s="431"/>
      <c r="H804" s="431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  <c r="X804" s="284"/>
    </row>
    <row r="805" spans="1:24" ht="20.25">
      <c r="A805" s="431"/>
      <c r="B805" s="431"/>
      <c r="C805" s="429"/>
      <c r="D805" s="284"/>
      <c r="E805" s="284"/>
      <c r="F805" s="284"/>
      <c r="G805" s="431"/>
      <c r="H805" s="431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  <c r="X805" s="284"/>
    </row>
    <row r="806" spans="1:24" ht="20.25">
      <c r="A806" s="431"/>
      <c r="B806" s="431"/>
      <c r="C806" s="429"/>
      <c r="D806" s="284"/>
      <c r="E806" s="284"/>
      <c r="F806" s="284"/>
      <c r="G806" s="431"/>
      <c r="H806" s="431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  <c r="X806" s="284"/>
    </row>
    <row r="807" spans="1:24" ht="20.25">
      <c r="A807" s="431"/>
      <c r="B807" s="431"/>
      <c r="C807" s="429"/>
      <c r="D807" s="284"/>
      <c r="E807" s="284"/>
      <c r="F807" s="284"/>
      <c r="G807" s="431"/>
      <c r="H807" s="431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  <c r="X807" s="284"/>
    </row>
    <row r="808" spans="1:24" ht="20.25">
      <c r="A808" s="431"/>
      <c r="B808" s="431"/>
      <c r="C808" s="429"/>
      <c r="D808" s="284"/>
      <c r="E808" s="284"/>
      <c r="F808" s="284"/>
      <c r="G808" s="431"/>
      <c r="H808" s="431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  <c r="X808" s="284"/>
    </row>
    <row r="809" spans="1:24" ht="20.25">
      <c r="A809" s="431"/>
      <c r="B809" s="431"/>
      <c r="C809" s="429"/>
      <c r="D809" s="284"/>
      <c r="E809" s="284"/>
      <c r="F809" s="284"/>
      <c r="G809" s="431"/>
      <c r="H809" s="431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  <c r="X809" s="284"/>
    </row>
    <row r="810" spans="1:24" ht="20.25">
      <c r="A810" s="431"/>
      <c r="B810" s="431"/>
      <c r="C810" s="429"/>
      <c r="D810" s="284"/>
      <c r="E810" s="284"/>
      <c r="F810" s="284"/>
      <c r="G810" s="431"/>
      <c r="H810" s="431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  <c r="X810" s="284"/>
    </row>
    <row r="811" spans="1:24" ht="20.25">
      <c r="A811" s="431"/>
      <c r="B811" s="431"/>
      <c r="C811" s="429"/>
      <c r="D811" s="284"/>
      <c r="E811" s="284"/>
      <c r="F811" s="284"/>
      <c r="G811" s="431"/>
      <c r="H811" s="431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  <c r="X811" s="284"/>
    </row>
    <row r="812" spans="1:24" ht="20.25">
      <c r="A812" s="431"/>
      <c r="B812" s="431"/>
      <c r="C812" s="429"/>
      <c r="D812" s="284"/>
      <c r="E812" s="284"/>
      <c r="F812" s="284"/>
      <c r="G812" s="431"/>
      <c r="H812" s="431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  <c r="X812" s="284"/>
    </row>
    <row r="813" spans="1:24" ht="20.25">
      <c r="A813" s="431"/>
      <c r="B813" s="431"/>
      <c r="C813" s="429"/>
      <c r="D813" s="284"/>
      <c r="E813" s="284"/>
      <c r="F813" s="284"/>
      <c r="G813" s="431"/>
      <c r="H813" s="431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  <c r="X813" s="284"/>
    </row>
    <row r="814" spans="1:24" ht="20.25">
      <c r="A814" s="431"/>
      <c r="B814" s="431"/>
      <c r="C814" s="429"/>
      <c r="D814" s="284"/>
      <c r="E814" s="284"/>
      <c r="F814" s="284"/>
      <c r="G814" s="431"/>
      <c r="H814" s="431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  <c r="X814" s="284"/>
    </row>
    <row r="815" spans="1:24" ht="20.25">
      <c r="A815" s="431"/>
      <c r="B815" s="431"/>
      <c r="C815" s="429"/>
      <c r="D815" s="284"/>
      <c r="E815" s="284"/>
      <c r="F815" s="284"/>
      <c r="G815" s="431"/>
      <c r="H815" s="431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  <c r="X815" s="284"/>
    </row>
    <row r="816" spans="1:24" ht="20.25">
      <c r="A816" s="431"/>
      <c r="B816" s="431"/>
      <c r="C816" s="429"/>
      <c r="D816" s="284"/>
      <c r="E816" s="284"/>
      <c r="F816" s="284"/>
      <c r="G816" s="431"/>
      <c r="H816" s="431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  <c r="X816" s="284"/>
    </row>
    <row r="817" spans="1:24" ht="20.25">
      <c r="A817" s="431"/>
      <c r="B817" s="431"/>
      <c r="C817" s="429"/>
      <c r="D817" s="284"/>
      <c r="E817" s="284"/>
      <c r="F817" s="284"/>
      <c r="G817" s="431"/>
      <c r="H817" s="431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  <c r="X817" s="284"/>
    </row>
    <row r="818" spans="1:24" ht="20.25">
      <c r="A818" s="431"/>
      <c r="B818" s="431"/>
      <c r="C818" s="429"/>
      <c r="D818" s="284"/>
      <c r="E818" s="284"/>
      <c r="F818" s="284"/>
      <c r="G818" s="431"/>
      <c r="H818" s="431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  <c r="X818" s="284"/>
    </row>
    <row r="819" spans="1:24" ht="20.25">
      <c r="A819" s="431"/>
      <c r="B819" s="431"/>
      <c r="C819" s="429"/>
      <c r="D819" s="284"/>
      <c r="E819" s="284"/>
      <c r="F819" s="284"/>
      <c r="G819" s="431"/>
      <c r="H819" s="431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  <c r="X819" s="284"/>
    </row>
    <row r="820" spans="1:24" ht="20.25">
      <c r="A820" s="431"/>
      <c r="B820" s="431"/>
      <c r="C820" s="429"/>
      <c r="D820" s="284"/>
      <c r="E820" s="284"/>
      <c r="F820" s="284"/>
      <c r="G820" s="431"/>
      <c r="H820" s="431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  <c r="X820" s="284"/>
    </row>
    <row r="821" spans="1:24" ht="20.25">
      <c r="A821" s="431"/>
      <c r="B821" s="431"/>
      <c r="C821" s="429"/>
      <c r="D821" s="284"/>
      <c r="E821" s="284"/>
      <c r="F821" s="284"/>
      <c r="G821" s="431"/>
      <c r="H821" s="431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  <c r="X821" s="284"/>
    </row>
    <row r="822" spans="1:24" ht="20.25">
      <c r="A822" s="431"/>
      <c r="B822" s="431"/>
      <c r="C822" s="429"/>
      <c r="D822" s="284"/>
      <c r="E822" s="284"/>
      <c r="F822" s="284"/>
      <c r="G822" s="431"/>
      <c r="H822" s="431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  <c r="X822" s="284"/>
    </row>
    <row r="823" spans="1:24" ht="20.25">
      <c r="A823" s="431"/>
      <c r="B823" s="431"/>
      <c r="C823" s="429"/>
      <c r="D823" s="284"/>
      <c r="E823" s="284"/>
      <c r="F823" s="284"/>
      <c r="G823" s="431"/>
      <c r="H823" s="431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  <c r="X823" s="284"/>
    </row>
    <row r="824" spans="1:24" ht="20.25">
      <c r="A824" s="431"/>
      <c r="B824" s="431"/>
      <c r="C824" s="429"/>
      <c r="D824" s="284"/>
      <c r="E824" s="284"/>
      <c r="F824" s="284"/>
      <c r="G824" s="431"/>
      <c r="H824" s="431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  <c r="X824" s="284"/>
    </row>
    <row r="825" spans="1:24" ht="20.25">
      <c r="A825" s="431"/>
      <c r="B825" s="431"/>
      <c r="C825" s="429"/>
      <c r="D825" s="284"/>
      <c r="E825" s="284"/>
      <c r="F825" s="284"/>
      <c r="G825" s="431"/>
      <c r="H825" s="431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  <c r="X825" s="284"/>
    </row>
    <row r="826" spans="1:24" ht="20.25">
      <c r="A826" s="431"/>
      <c r="B826" s="431"/>
      <c r="C826" s="429"/>
      <c r="D826" s="284"/>
      <c r="E826" s="284"/>
      <c r="F826" s="284"/>
      <c r="G826" s="431"/>
      <c r="H826" s="431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  <c r="X826" s="284"/>
    </row>
    <row r="827" spans="1:24" ht="20.25">
      <c r="A827" s="431"/>
      <c r="B827" s="431"/>
      <c r="C827" s="429"/>
      <c r="D827" s="284"/>
      <c r="E827" s="284"/>
      <c r="F827" s="284"/>
      <c r="G827" s="431"/>
      <c r="H827" s="431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  <c r="X827" s="284"/>
    </row>
    <row r="828" spans="1:24" ht="20.25">
      <c r="A828" s="431"/>
      <c r="B828" s="431"/>
      <c r="C828" s="429"/>
      <c r="D828" s="284"/>
      <c r="E828" s="284"/>
      <c r="F828" s="284"/>
      <c r="G828" s="431"/>
      <c r="H828" s="431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  <c r="X828" s="284"/>
    </row>
    <row r="829" spans="1:24" ht="20.25">
      <c r="A829" s="431"/>
      <c r="B829" s="431"/>
      <c r="C829" s="429"/>
      <c r="D829" s="284"/>
      <c r="E829" s="284"/>
      <c r="F829" s="284"/>
      <c r="G829" s="431"/>
      <c r="H829" s="431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  <c r="X829" s="284"/>
    </row>
    <row r="830" spans="1:24" ht="20.25">
      <c r="A830" s="431"/>
      <c r="B830" s="431"/>
      <c r="C830" s="429"/>
      <c r="D830" s="284"/>
      <c r="E830" s="284"/>
      <c r="F830" s="284"/>
      <c r="G830" s="431"/>
      <c r="H830" s="431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  <c r="X830" s="284"/>
    </row>
    <row r="831" spans="1:24" ht="20.25">
      <c r="A831" s="431"/>
      <c r="B831" s="431"/>
      <c r="C831" s="429"/>
      <c r="D831" s="284"/>
      <c r="E831" s="284"/>
      <c r="F831" s="284"/>
      <c r="G831" s="431"/>
      <c r="H831" s="431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  <c r="X831" s="284"/>
    </row>
    <row r="832" spans="1:24" ht="20.25">
      <c r="A832" s="431"/>
      <c r="B832" s="431"/>
      <c r="C832" s="429"/>
      <c r="D832" s="284"/>
      <c r="E832" s="284"/>
      <c r="F832" s="284"/>
      <c r="G832" s="431"/>
      <c r="H832" s="431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  <c r="X832" s="284"/>
    </row>
    <row r="833" spans="1:24" ht="20.25">
      <c r="A833" s="431"/>
      <c r="B833" s="431"/>
      <c r="C833" s="429"/>
      <c r="D833" s="284"/>
      <c r="E833" s="284"/>
      <c r="F833" s="284"/>
      <c r="G833" s="431"/>
      <c r="H833" s="431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  <c r="X833" s="284"/>
    </row>
    <row r="834" spans="1:24" ht="20.25">
      <c r="A834" s="431"/>
      <c r="B834" s="431"/>
      <c r="C834" s="429"/>
      <c r="D834" s="284"/>
      <c r="E834" s="284"/>
      <c r="F834" s="284"/>
      <c r="G834" s="431"/>
      <c r="H834" s="431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  <c r="X834" s="284"/>
    </row>
    <row r="835" spans="1:24" ht="20.25">
      <c r="A835" s="431"/>
      <c r="B835" s="431"/>
      <c r="C835" s="429"/>
      <c r="D835" s="284"/>
      <c r="E835" s="284"/>
      <c r="F835" s="284"/>
      <c r="G835" s="431"/>
      <c r="H835" s="431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  <c r="X835" s="284"/>
    </row>
    <row r="836" spans="1:24" ht="20.25">
      <c r="A836" s="431"/>
      <c r="B836" s="431"/>
      <c r="C836" s="429"/>
      <c r="D836" s="284"/>
      <c r="E836" s="284"/>
      <c r="F836" s="284"/>
      <c r="G836" s="431"/>
      <c r="H836" s="431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  <c r="X836" s="284"/>
    </row>
    <row r="837" spans="1:24" ht="20.25">
      <c r="A837" s="431"/>
      <c r="B837" s="431"/>
      <c r="C837" s="429"/>
      <c r="D837" s="284"/>
      <c r="E837" s="284"/>
      <c r="F837" s="284"/>
      <c r="G837" s="431"/>
      <c r="H837" s="431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  <c r="X837" s="284"/>
    </row>
    <row r="838" spans="1:24" ht="20.25">
      <c r="A838" s="431"/>
      <c r="B838" s="431"/>
      <c r="C838" s="429"/>
      <c r="D838" s="284"/>
      <c r="E838" s="284"/>
      <c r="F838" s="284"/>
      <c r="G838" s="431"/>
      <c r="H838" s="431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  <c r="X838" s="284"/>
    </row>
    <row r="839" spans="1:24" ht="20.25">
      <c r="A839" s="431"/>
      <c r="B839" s="431"/>
      <c r="C839" s="429"/>
      <c r="D839" s="284"/>
      <c r="E839" s="284"/>
      <c r="F839" s="284"/>
      <c r="G839" s="431"/>
      <c r="H839" s="431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  <c r="X839" s="284"/>
    </row>
    <row r="840" spans="1:24" ht="20.25">
      <c r="A840" s="431"/>
      <c r="B840" s="431"/>
      <c r="C840" s="429"/>
      <c r="D840" s="284"/>
      <c r="E840" s="284"/>
      <c r="F840" s="284"/>
      <c r="G840" s="431"/>
      <c r="H840" s="431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  <c r="X840" s="284"/>
    </row>
    <row r="841" spans="1:24" ht="20.25">
      <c r="A841" s="431"/>
      <c r="B841" s="431"/>
      <c r="C841" s="429"/>
      <c r="D841" s="284"/>
      <c r="E841" s="284"/>
      <c r="F841" s="284"/>
      <c r="G841" s="431"/>
      <c r="H841" s="431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  <c r="X841" s="284"/>
    </row>
    <row r="842" spans="1:24" ht="20.25">
      <c r="A842" s="431"/>
      <c r="B842" s="431"/>
      <c r="C842" s="429"/>
      <c r="D842" s="284"/>
      <c r="E842" s="284"/>
      <c r="F842" s="284"/>
      <c r="G842" s="431"/>
      <c r="H842" s="431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  <c r="X842" s="284"/>
    </row>
    <row r="843" spans="1:24" ht="20.25">
      <c r="A843" s="431"/>
      <c r="B843" s="431"/>
      <c r="C843" s="429"/>
      <c r="D843" s="284"/>
      <c r="E843" s="284"/>
      <c r="F843" s="284"/>
      <c r="G843" s="431"/>
      <c r="H843" s="431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  <c r="X843" s="284"/>
    </row>
    <row r="844" spans="1:24" ht="20.25">
      <c r="A844" s="431"/>
      <c r="B844" s="431"/>
      <c r="C844" s="429"/>
      <c r="D844" s="284"/>
      <c r="E844" s="284"/>
      <c r="F844" s="284"/>
      <c r="G844" s="431"/>
      <c r="H844" s="431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  <c r="X844" s="284"/>
    </row>
    <row r="845" spans="1:24" ht="20.25">
      <c r="A845" s="431"/>
      <c r="B845" s="431"/>
      <c r="C845" s="429"/>
      <c r="D845" s="284"/>
      <c r="E845" s="284"/>
      <c r="F845" s="284"/>
      <c r="G845" s="431"/>
      <c r="H845" s="431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  <c r="X845" s="284"/>
    </row>
    <row r="846" spans="1:24" ht="20.25">
      <c r="A846" s="431"/>
      <c r="B846" s="431"/>
      <c r="C846" s="429"/>
      <c r="D846" s="284"/>
      <c r="E846" s="284"/>
      <c r="F846" s="284"/>
      <c r="G846" s="431"/>
      <c r="H846" s="431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  <c r="X846" s="284"/>
    </row>
    <row r="847" spans="1:24" ht="20.25">
      <c r="A847" s="431"/>
      <c r="B847" s="431"/>
      <c r="C847" s="429"/>
      <c r="D847" s="284"/>
      <c r="E847" s="284"/>
      <c r="F847" s="284"/>
      <c r="G847" s="431"/>
      <c r="H847" s="431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  <c r="X847" s="284"/>
    </row>
    <row r="848" spans="1:24" ht="20.25">
      <c r="A848" s="431"/>
      <c r="B848" s="431"/>
      <c r="C848" s="429"/>
      <c r="D848" s="284"/>
      <c r="E848" s="284"/>
      <c r="F848" s="284"/>
      <c r="G848" s="431"/>
      <c r="H848" s="431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  <c r="X848" s="284"/>
    </row>
    <row r="849" spans="1:24" ht="20.25">
      <c r="A849" s="431"/>
      <c r="B849" s="431"/>
      <c r="C849" s="429"/>
      <c r="D849" s="284"/>
      <c r="E849" s="284"/>
      <c r="F849" s="284"/>
      <c r="G849" s="431"/>
      <c r="H849" s="431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  <c r="X849" s="284"/>
    </row>
    <row r="850" spans="1:24" ht="20.25">
      <c r="A850" s="431"/>
      <c r="B850" s="431"/>
      <c r="C850" s="429"/>
      <c r="D850" s="284"/>
      <c r="E850" s="284"/>
      <c r="F850" s="284"/>
      <c r="G850" s="431"/>
      <c r="H850" s="431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  <c r="X850" s="284"/>
    </row>
    <row r="851" spans="1:24" ht="20.25">
      <c r="A851" s="431"/>
      <c r="B851" s="431"/>
      <c r="C851" s="429"/>
      <c r="D851" s="284"/>
      <c r="E851" s="284"/>
      <c r="F851" s="284"/>
      <c r="G851" s="431"/>
      <c r="H851" s="431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  <c r="X851" s="284"/>
    </row>
    <row r="852" spans="1:24" ht="20.25">
      <c r="A852" s="431"/>
      <c r="B852" s="431"/>
      <c r="C852" s="429"/>
      <c r="D852" s="284"/>
      <c r="E852" s="284"/>
      <c r="F852" s="284"/>
      <c r="G852" s="431"/>
      <c r="H852" s="431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  <c r="X852" s="284"/>
    </row>
    <row r="853" spans="1:24" ht="20.25">
      <c r="A853" s="431"/>
      <c r="B853" s="431"/>
      <c r="C853" s="429"/>
      <c r="D853" s="284"/>
      <c r="E853" s="284"/>
      <c r="F853" s="284"/>
      <c r="G853" s="431"/>
      <c r="H853" s="431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  <c r="X853" s="284"/>
    </row>
    <row r="854" spans="1:24" ht="20.25">
      <c r="A854" s="431"/>
      <c r="B854" s="431"/>
      <c r="C854" s="429"/>
      <c r="D854" s="284"/>
      <c r="E854" s="284"/>
      <c r="F854" s="284"/>
      <c r="G854" s="431"/>
      <c r="H854" s="431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  <c r="X854" s="284"/>
    </row>
    <row r="855" spans="1:24" ht="20.25">
      <c r="A855" s="431"/>
      <c r="B855" s="431"/>
      <c r="C855" s="429"/>
      <c r="D855" s="284"/>
      <c r="E855" s="284"/>
      <c r="F855" s="284"/>
      <c r="G855" s="431"/>
      <c r="H855" s="431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  <c r="X855" s="284"/>
    </row>
    <row r="856" spans="1:24" ht="20.25">
      <c r="A856" s="431"/>
      <c r="B856" s="431"/>
      <c r="C856" s="429"/>
      <c r="D856" s="284"/>
      <c r="E856" s="284"/>
      <c r="F856" s="284"/>
      <c r="G856" s="431"/>
      <c r="H856" s="431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  <c r="X856" s="284"/>
    </row>
    <row r="857" spans="1:24" ht="20.25">
      <c r="A857" s="431"/>
      <c r="B857" s="431"/>
      <c r="C857" s="429"/>
      <c r="D857" s="284"/>
      <c r="E857" s="284"/>
      <c r="F857" s="284"/>
      <c r="G857" s="431"/>
      <c r="H857" s="431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  <c r="X857" s="284"/>
    </row>
    <row r="858" spans="1:24" ht="20.25">
      <c r="A858" s="431"/>
      <c r="B858" s="431"/>
      <c r="C858" s="429"/>
      <c r="D858" s="284"/>
      <c r="E858" s="284"/>
      <c r="F858" s="284"/>
      <c r="G858" s="431"/>
      <c r="H858" s="431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  <c r="X858" s="284"/>
    </row>
    <row r="859" spans="1:24" ht="20.25">
      <c r="A859" s="431"/>
      <c r="B859" s="431"/>
      <c r="C859" s="429"/>
      <c r="D859" s="284"/>
      <c r="E859" s="284"/>
      <c r="F859" s="284"/>
      <c r="G859" s="431"/>
      <c r="H859" s="431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  <c r="X859" s="284"/>
    </row>
    <row r="860" spans="1:24" ht="20.25">
      <c r="A860" s="431"/>
      <c r="B860" s="431"/>
      <c r="C860" s="429"/>
      <c r="D860" s="284"/>
      <c r="E860" s="284"/>
      <c r="F860" s="284"/>
      <c r="G860" s="431"/>
      <c r="H860" s="431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  <c r="X860" s="284"/>
    </row>
    <row r="861" spans="1:24" ht="20.25">
      <c r="A861" s="431"/>
      <c r="B861" s="431"/>
      <c r="C861" s="429"/>
      <c r="D861" s="284"/>
      <c r="E861" s="284"/>
      <c r="F861" s="284"/>
      <c r="G861" s="431"/>
      <c r="H861" s="431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  <c r="X861" s="284"/>
    </row>
    <row r="862" spans="1:24" ht="20.25">
      <c r="A862" s="431"/>
      <c r="B862" s="431"/>
      <c r="C862" s="429"/>
      <c r="D862" s="284"/>
      <c r="E862" s="284"/>
      <c r="F862" s="284"/>
      <c r="G862" s="431"/>
      <c r="H862" s="431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  <c r="X862" s="284"/>
    </row>
    <row r="863" spans="1:24" ht="20.25">
      <c r="A863" s="431"/>
      <c r="B863" s="431"/>
      <c r="C863" s="429"/>
      <c r="D863" s="284"/>
      <c r="E863" s="284"/>
      <c r="F863" s="284"/>
      <c r="G863" s="431"/>
      <c r="H863" s="431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  <c r="X863" s="284"/>
    </row>
    <row r="864" spans="1:24" ht="20.25">
      <c r="A864" s="431"/>
      <c r="B864" s="431"/>
      <c r="C864" s="429"/>
      <c r="D864" s="284"/>
      <c r="E864" s="284"/>
      <c r="F864" s="284"/>
      <c r="G864" s="431"/>
      <c r="H864" s="431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  <c r="X864" s="284"/>
    </row>
    <row r="865" spans="1:24" ht="20.25">
      <c r="A865" s="431"/>
      <c r="B865" s="431"/>
      <c r="C865" s="429"/>
      <c r="D865" s="284"/>
      <c r="E865" s="284"/>
      <c r="F865" s="284"/>
      <c r="G865" s="431"/>
      <c r="H865" s="431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  <c r="X865" s="284"/>
    </row>
    <row r="866" spans="1:24" ht="20.25">
      <c r="A866" s="431"/>
      <c r="B866" s="431"/>
      <c r="C866" s="429"/>
      <c r="D866" s="284"/>
      <c r="E866" s="284"/>
      <c r="F866" s="284"/>
      <c r="G866" s="431"/>
      <c r="H866" s="431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  <c r="X866" s="284"/>
    </row>
    <row r="867" spans="1:24" ht="20.25">
      <c r="A867" s="431"/>
      <c r="B867" s="431"/>
      <c r="C867" s="429"/>
      <c r="D867" s="284"/>
      <c r="E867" s="284"/>
      <c r="F867" s="284"/>
      <c r="G867" s="431"/>
      <c r="H867" s="431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  <c r="X867" s="284"/>
    </row>
    <row r="868" spans="1:24" ht="20.25">
      <c r="A868" s="431"/>
      <c r="B868" s="431"/>
      <c r="C868" s="429"/>
      <c r="D868" s="284"/>
      <c r="E868" s="284"/>
      <c r="F868" s="284"/>
      <c r="G868" s="431"/>
      <c r="H868" s="431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  <c r="X868" s="284"/>
    </row>
    <row r="869" spans="1:24" ht="20.25">
      <c r="A869" s="431"/>
      <c r="B869" s="431"/>
      <c r="C869" s="429"/>
      <c r="D869" s="284"/>
      <c r="E869" s="284"/>
      <c r="F869" s="284"/>
      <c r="G869" s="431"/>
      <c r="H869" s="431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  <c r="X869" s="284"/>
    </row>
    <row r="870" spans="1:24" ht="20.25">
      <c r="A870" s="431"/>
      <c r="B870" s="431"/>
      <c r="C870" s="429"/>
      <c r="D870" s="284"/>
      <c r="E870" s="284"/>
      <c r="F870" s="284"/>
      <c r="G870" s="431"/>
      <c r="H870" s="431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  <c r="X870" s="284"/>
    </row>
    <row r="871" spans="1:24" ht="20.25">
      <c r="A871" s="431"/>
      <c r="B871" s="431"/>
      <c r="C871" s="429"/>
      <c r="D871" s="284"/>
      <c r="E871" s="284"/>
      <c r="F871" s="284"/>
      <c r="G871" s="431"/>
      <c r="H871" s="431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  <c r="X871" s="284"/>
    </row>
    <row r="872" spans="1:24" ht="20.25">
      <c r="A872" s="431"/>
      <c r="B872" s="431"/>
      <c r="C872" s="429"/>
      <c r="D872" s="284"/>
      <c r="E872" s="284"/>
      <c r="F872" s="284"/>
      <c r="G872" s="431"/>
      <c r="H872" s="431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  <c r="X872" s="284"/>
    </row>
    <row r="873" spans="1:24" ht="20.25">
      <c r="A873" s="431"/>
      <c r="B873" s="431"/>
      <c r="C873" s="429"/>
      <c r="D873" s="284"/>
      <c r="E873" s="284"/>
      <c r="F873" s="284"/>
      <c r="G873" s="431"/>
      <c r="H873" s="431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  <c r="X873" s="284"/>
    </row>
    <row r="874" spans="1:24" ht="20.25">
      <c r="A874" s="431"/>
      <c r="B874" s="431"/>
      <c r="C874" s="429"/>
      <c r="D874" s="284"/>
      <c r="E874" s="284"/>
      <c r="F874" s="284"/>
      <c r="G874" s="431"/>
      <c r="H874" s="431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  <c r="X874" s="284"/>
    </row>
    <row r="875" spans="1:24" ht="20.25">
      <c r="A875" s="431"/>
      <c r="B875" s="431"/>
      <c r="C875" s="429"/>
      <c r="D875" s="284"/>
      <c r="E875" s="284"/>
      <c r="F875" s="284"/>
      <c r="G875" s="431"/>
      <c r="H875" s="431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  <c r="X875" s="284"/>
    </row>
    <row r="876" spans="1:24" ht="20.25">
      <c r="A876" s="431"/>
      <c r="B876" s="431"/>
      <c r="C876" s="429"/>
      <c r="D876" s="284"/>
      <c r="E876" s="284"/>
      <c r="F876" s="284"/>
      <c r="G876" s="431"/>
      <c r="H876" s="431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  <c r="X876" s="284"/>
    </row>
    <row r="877" spans="1:24" ht="20.25">
      <c r="A877" s="431"/>
      <c r="B877" s="431"/>
      <c r="C877" s="429"/>
      <c r="D877" s="284"/>
      <c r="E877" s="284"/>
      <c r="F877" s="284"/>
      <c r="G877" s="431"/>
      <c r="H877" s="431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  <c r="X877" s="284"/>
    </row>
    <row r="878" spans="1:24" ht="20.25">
      <c r="A878" s="431"/>
      <c r="B878" s="431"/>
      <c r="C878" s="429"/>
      <c r="D878" s="284"/>
      <c r="E878" s="284"/>
      <c r="F878" s="284"/>
      <c r="G878" s="431"/>
      <c r="H878" s="431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  <c r="X878" s="284"/>
    </row>
    <row r="879" spans="1:24" ht="20.25">
      <c r="A879" s="431"/>
      <c r="B879" s="431"/>
      <c r="C879" s="429"/>
      <c r="D879" s="284"/>
      <c r="E879" s="284"/>
      <c r="F879" s="284"/>
      <c r="G879" s="431"/>
      <c r="H879" s="431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  <c r="X879" s="284"/>
    </row>
    <row r="880" spans="1:24" ht="20.25">
      <c r="A880" s="431"/>
      <c r="B880" s="431"/>
      <c r="C880" s="429"/>
      <c r="D880" s="284"/>
      <c r="E880" s="284"/>
      <c r="F880" s="284"/>
      <c r="G880" s="431"/>
      <c r="H880" s="431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  <c r="X880" s="284"/>
    </row>
    <row r="881" spans="1:24" ht="20.25">
      <c r="A881" s="431"/>
      <c r="B881" s="431"/>
      <c r="C881" s="429"/>
      <c r="D881" s="284"/>
      <c r="E881" s="284"/>
      <c r="F881" s="284"/>
      <c r="G881" s="431"/>
      <c r="H881" s="431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  <c r="X881" s="284"/>
    </row>
    <row r="882" spans="1:24" ht="20.25">
      <c r="A882" s="431"/>
      <c r="B882" s="431"/>
      <c r="C882" s="429"/>
      <c r="D882" s="284"/>
      <c r="E882" s="284"/>
      <c r="F882" s="284"/>
      <c r="G882" s="431"/>
      <c r="H882" s="431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  <c r="X882" s="284"/>
    </row>
    <row r="883" spans="1:24" ht="20.25">
      <c r="A883" s="431"/>
      <c r="B883" s="431"/>
      <c r="C883" s="429"/>
      <c r="D883" s="284"/>
      <c r="E883" s="284"/>
      <c r="F883" s="284"/>
      <c r="G883" s="431"/>
      <c r="H883" s="431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  <c r="X883" s="284"/>
    </row>
    <row r="884" spans="1:24" ht="20.25">
      <c r="A884" s="431"/>
      <c r="B884" s="431"/>
      <c r="C884" s="429"/>
      <c r="D884" s="284"/>
      <c r="E884" s="284"/>
      <c r="F884" s="284"/>
      <c r="G884" s="431"/>
      <c r="H884" s="431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  <c r="X884" s="284"/>
    </row>
    <row r="885" spans="1:24" ht="20.25">
      <c r="A885" s="431"/>
      <c r="B885" s="431"/>
      <c r="C885" s="429"/>
      <c r="D885" s="284"/>
      <c r="E885" s="284"/>
      <c r="F885" s="284"/>
      <c r="G885" s="431"/>
      <c r="H885" s="431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  <c r="X885" s="284"/>
    </row>
    <row r="886" spans="1:24" ht="20.25">
      <c r="A886" s="431"/>
      <c r="B886" s="431"/>
      <c r="C886" s="429"/>
      <c r="D886" s="284"/>
      <c r="E886" s="284"/>
      <c r="F886" s="284"/>
      <c r="G886" s="431"/>
      <c r="H886" s="431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  <c r="X886" s="284"/>
    </row>
    <row r="887" spans="1:24" ht="20.25">
      <c r="A887" s="431"/>
      <c r="B887" s="431"/>
      <c r="C887" s="429"/>
      <c r="D887" s="284"/>
      <c r="E887" s="284"/>
      <c r="F887" s="284"/>
      <c r="G887" s="431"/>
      <c r="H887" s="431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  <c r="X887" s="284"/>
    </row>
    <row r="888" spans="1:24" ht="20.25">
      <c r="A888" s="431"/>
      <c r="B888" s="431"/>
      <c r="C888" s="429"/>
      <c r="D888" s="284"/>
      <c r="E888" s="284"/>
      <c r="F888" s="284"/>
      <c r="G888" s="431"/>
      <c r="H888" s="431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  <c r="X888" s="284"/>
    </row>
    <row r="889" spans="1:24" ht="20.25">
      <c r="A889" s="431"/>
      <c r="B889" s="431"/>
      <c r="C889" s="429"/>
      <c r="D889" s="284"/>
      <c r="E889" s="284"/>
      <c r="F889" s="284"/>
      <c r="G889" s="431"/>
      <c r="H889" s="431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  <c r="X889" s="284"/>
    </row>
    <row r="890" spans="1:24" ht="20.25">
      <c r="A890" s="431"/>
      <c r="B890" s="431"/>
      <c r="C890" s="429"/>
      <c r="D890" s="284"/>
      <c r="E890" s="284"/>
      <c r="F890" s="284"/>
      <c r="G890" s="431"/>
      <c r="H890" s="431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  <c r="X890" s="284"/>
    </row>
    <row r="891" spans="1:24" ht="20.25">
      <c r="A891" s="431"/>
      <c r="B891" s="431"/>
      <c r="C891" s="429"/>
      <c r="D891" s="284"/>
      <c r="E891" s="284"/>
      <c r="F891" s="284"/>
      <c r="G891" s="431"/>
      <c r="H891" s="431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  <c r="X891" s="284"/>
    </row>
    <row r="892" spans="1:24" ht="20.25">
      <c r="A892" s="431"/>
      <c r="B892" s="431"/>
      <c r="C892" s="429"/>
      <c r="D892" s="284"/>
      <c r="E892" s="284"/>
      <c r="F892" s="284"/>
      <c r="G892" s="431"/>
      <c r="H892" s="431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  <c r="X892" s="284"/>
    </row>
    <row r="893" spans="1:24" ht="20.25">
      <c r="A893" s="431"/>
      <c r="B893" s="431"/>
      <c r="C893" s="429"/>
      <c r="D893" s="284"/>
      <c r="E893" s="284"/>
      <c r="F893" s="284"/>
      <c r="G893" s="431"/>
      <c r="H893" s="431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  <c r="X893" s="284"/>
    </row>
    <row r="894" spans="1:24" ht="20.25">
      <c r="A894" s="431"/>
      <c r="B894" s="431"/>
      <c r="C894" s="429"/>
      <c r="D894" s="284"/>
      <c r="E894" s="284"/>
      <c r="F894" s="284"/>
      <c r="G894" s="431"/>
      <c r="H894" s="431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  <c r="X894" s="284"/>
    </row>
    <row r="895" spans="1:24" ht="20.25">
      <c r="A895" s="431"/>
      <c r="B895" s="431"/>
      <c r="C895" s="429"/>
      <c r="D895" s="284"/>
      <c r="E895" s="284"/>
      <c r="F895" s="284"/>
      <c r="G895" s="431"/>
      <c r="H895" s="431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  <c r="X895" s="284"/>
    </row>
    <row r="896" spans="1:24" ht="20.25">
      <c r="A896" s="431"/>
      <c r="B896" s="431"/>
      <c r="C896" s="429"/>
      <c r="D896" s="284"/>
      <c r="E896" s="284"/>
      <c r="F896" s="284"/>
      <c r="G896" s="431"/>
      <c r="H896" s="431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  <c r="X896" s="284"/>
    </row>
    <row r="897" spans="1:24" ht="20.25">
      <c r="A897" s="431"/>
      <c r="B897" s="431"/>
      <c r="C897" s="429"/>
      <c r="D897" s="284"/>
      <c r="E897" s="284"/>
      <c r="F897" s="284"/>
      <c r="G897" s="431"/>
      <c r="H897" s="431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  <c r="X897" s="284"/>
    </row>
    <row r="898" spans="1:24" ht="20.25">
      <c r="A898" s="431"/>
      <c r="B898" s="431"/>
      <c r="C898" s="429"/>
      <c r="D898" s="284"/>
      <c r="E898" s="284"/>
      <c r="F898" s="284"/>
      <c r="G898" s="431"/>
      <c r="H898" s="431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  <c r="X898" s="284"/>
    </row>
    <row r="899" spans="1:24" ht="20.25">
      <c r="A899" s="431"/>
      <c r="B899" s="431"/>
      <c r="C899" s="429"/>
      <c r="D899" s="284"/>
      <c r="E899" s="284"/>
      <c r="F899" s="284"/>
      <c r="G899" s="431"/>
      <c r="H899" s="431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  <c r="X899" s="284"/>
    </row>
    <row r="900" spans="1:24" ht="20.25">
      <c r="A900" s="431"/>
      <c r="B900" s="431"/>
      <c r="C900" s="429"/>
      <c r="D900" s="284"/>
      <c r="E900" s="284"/>
      <c r="F900" s="284"/>
      <c r="G900" s="431"/>
      <c r="H900" s="431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  <c r="X900" s="284"/>
    </row>
    <row r="901" spans="1:24" ht="20.25">
      <c r="A901" s="431"/>
      <c r="B901" s="431"/>
      <c r="C901" s="429"/>
      <c r="D901" s="284"/>
      <c r="E901" s="284"/>
      <c r="F901" s="284"/>
      <c r="G901" s="431"/>
      <c r="H901" s="431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  <c r="X901" s="284"/>
    </row>
    <row r="902" spans="1:24" ht="20.25">
      <c r="A902" s="431"/>
      <c r="B902" s="431"/>
      <c r="C902" s="429"/>
      <c r="D902" s="284"/>
      <c r="E902" s="284"/>
      <c r="F902" s="284"/>
      <c r="G902" s="431"/>
      <c r="H902" s="431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  <c r="X902" s="284"/>
    </row>
    <row r="903" spans="1:24" ht="20.25">
      <c r="A903" s="431"/>
      <c r="B903" s="431"/>
      <c r="C903" s="429"/>
      <c r="D903" s="284"/>
      <c r="E903" s="284"/>
      <c r="F903" s="284"/>
      <c r="G903" s="431"/>
      <c r="H903" s="431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  <c r="X903" s="284"/>
    </row>
    <row r="904" spans="1:24" ht="20.25">
      <c r="A904" s="431"/>
      <c r="B904" s="431"/>
      <c r="C904" s="429"/>
      <c r="D904" s="284"/>
      <c r="E904" s="284"/>
      <c r="F904" s="284"/>
      <c r="G904" s="431"/>
      <c r="H904" s="431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  <c r="X904" s="284"/>
    </row>
    <row r="905" spans="1:24" ht="20.25">
      <c r="A905" s="431"/>
      <c r="B905" s="431"/>
      <c r="C905" s="429"/>
      <c r="D905" s="284"/>
      <c r="E905" s="284"/>
      <c r="F905" s="284"/>
      <c r="G905" s="431"/>
      <c r="H905" s="431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  <c r="X905" s="284"/>
    </row>
    <row r="906" spans="1:24" ht="20.25">
      <c r="A906" s="431"/>
      <c r="B906" s="431"/>
      <c r="C906" s="429"/>
      <c r="D906" s="284"/>
      <c r="E906" s="284"/>
      <c r="F906" s="284"/>
      <c r="G906" s="431"/>
      <c r="H906" s="431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  <c r="X906" s="284"/>
    </row>
    <row r="907" spans="1:24" ht="20.25">
      <c r="A907" s="431"/>
      <c r="B907" s="431"/>
      <c r="C907" s="429"/>
      <c r="D907" s="284"/>
      <c r="E907" s="284"/>
      <c r="F907" s="284"/>
      <c r="G907" s="431"/>
      <c r="H907" s="431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  <c r="X907" s="284"/>
    </row>
    <row r="908" spans="1:24" ht="20.25">
      <c r="A908" s="431"/>
      <c r="B908" s="431"/>
      <c r="C908" s="429"/>
      <c r="D908" s="284"/>
      <c r="E908" s="284"/>
      <c r="F908" s="284"/>
      <c r="G908" s="431"/>
      <c r="H908" s="431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  <c r="X908" s="284"/>
    </row>
    <row r="909" spans="1:24" ht="20.25">
      <c r="A909" s="431"/>
      <c r="B909" s="431"/>
      <c r="C909" s="429"/>
      <c r="D909" s="284"/>
      <c r="E909" s="284"/>
      <c r="F909" s="284"/>
      <c r="G909" s="431"/>
      <c r="H909" s="431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  <c r="X909" s="284"/>
    </row>
    <row r="910" spans="1:24" ht="20.25">
      <c r="A910" s="431"/>
      <c r="B910" s="431"/>
      <c r="C910" s="429"/>
      <c r="D910" s="284"/>
      <c r="E910" s="284"/>
      <c r="F910" s="284"/>
      <c r="G910" s="431"/>
      <c r="H910" s="431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  <c r="X910" s="284"/>
    </row>
    <row r="911" spans="1:24" ht="20.25">
      <c r="A911" s="431"/>
      <c r="B911" s="431"/>
      <c r="C911" s="429"/>
      <c r="D911" s="284"/>
      <c r="E911" s="284"/>
      <c r="F911" s="284"/>
      <c r="G911" s="431"/>
      <c r="H911" s="431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  <c r="X911" s="284"/>
    </row>
    <row r="912" spans="1:24" ht="20.25">
      <c r="A912" s="431"/>
      <c r="B912" s="431"/>
      <c r="C912" s="429"/>
      <c r="D912" s="284"/>
      <c r="E912" s="284"/>
      <c r="F912" s="284"/>
      <c r="G912" s="431"/>
      <c r="H912" s="431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  <c r="X912" s="284"/>
    </row>
    <row r="913" spans="1:24" ht="20.25">
      <c r="A913" s="431"/>
      <c r="B913" s="431"/>
      <c r="C913" s="429"/>
      <c r="D913" s="284"/>
      <c r="E913" s="284"/>
      <c r="F913" s="284"/>
      <c r="G913" s="431"/>
      <c r="H913" s="431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  <c r="X913" s="284"/>
    </row>
    <row r="914" spans="1:24" ht="20.25">
      <c r="A914" s="431"/>
      <c r="B914" s="431"/>
      <c r="C914" s="429"/>
      <c r="D914" s="284"/>
      <c r="E914" s="284"/>
      <c r="F914" s="284"/>
      <c r="G914" s="431"/>
      <c r="H914" s="431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  <c r="X914" s="284"/>
    </row>
    <row r="915" spans="1:24" ht="20.25">
      <c r="A915" s="431"/>
      <c r="B915" s="431"/>
      <c r="C915" s="429"/>
      <c r="D915" s="284"/>
      <c r="E915" s="284"/>
      <c r="F915" s="284"/>
      <c r="G915" s="431"/>
      <c r="H915" s="431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  <c r="X915" s="284"/>
    </row>
    <row r="916" spans="1:24" ht="20.25">
      <c r="A916" s="431"/>
      <c r="B916" s="431"/>
      <c r="C916" s="429"/>
      <c r="D916" s="284"/>
      <c r="E916" s="284"/>
      <c r="F916" s="284"/>
      <c r="G916" s="431"/>
      <c r="H916" s="431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  <c r="X916" s="284"/>
    </row>
    <row r="917" spans="1:24" ht="20.25">
      <c r="A917" s="431"/>
      <c r="B917" s="431"/>
      <c r="C917" s="429"/>
      <c r="D917" s="284"/>
      <c r="E917" s="284"/>
      <c r="F917" s="284"/>
      <c r="G917" s="431"/>
      <c r="H917" s="431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  <c r="X917" s="284"/>
    </row>
    <row r="918" spans="1:24" ht="20.25">
      <c r="A918" s="431"/>
      <c r="B918" s="431"/>
      <c r="C918" s="429"/>
      <c r="D918" s="284"/>
      <c r="E918" s="284"/>
      <c r="F918" s="284"/>
      <c r="G918" s="431"/>
      <c r="H918" s="431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  <c r="X918" s="284"/>
    </row>
    <row r="919" spans="1:24" ht="20.25">
      <c r="A919" s="431"/>
      <c r="B919" s="431"/>
      <c r="C919" s="429"/>
      <c r="D919" s="284"/>
      <c r="E919" s="284"/>
      <c r="F919" s="284"/>
      <c r="G919" s="431"/>
      <c r="H919" s="431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  <c r="X919" s="284"/>
    </row>
    <row r="920" spans="1:24" ht="20.25">
      <c r="A920" s="431"/>
      <c r="B920" s="431"/>
      <c r="C920" s="429"/>
      <c r="D920" s="284"/>
      <c r="E920" s="284"/>
      <c r="F920" s="284"/>
      <c r="G920" s="431"/>
      <c r="H920" s="431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  <c r="X920" s="284"/>
    </row>
    <row r="921" spans="1:24" ht="20.25">
      <c r="A921" s="431"/>
      <c r="B921" s="431"/>
      <c r="C921" s="429"/>
      <c r="D921" s="284"/>
      <c r="E921" s="284"/>
      <c r="F921" s="284"/>
      <c r="G921" s="431"/>
      <c r="H921" s="431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  <c r="X921" s="284"/>
    </row>
    <row r="922" spans="1:24" ht="20.25">
      <c r="A922" s="431"/>
      <c r="B922" s="431"/>
      <c r="C922" s="429"/>
      <c r="D922" s="284"/>
      <c r="E922" s="284"/>
      <c r="F922" s="284"/>
      <c r="G922" s="431"/>
      <c r="H922" s="431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  <c r="X922" s="284"/>
    </row>
    <row r="923" spans="1:24" ht="20.25">
      <c r="A923" s="431"/>
      <c r="B923" s="431"/>
      <c r="C923" s="429"/>
      <c r="D923" s="284"/>
      <c r="E923" s="284"/>
      <c r="F923" s="284"/>
      <c r="G923" s="431"/>
      <c r="H923" s="431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  <c r="X923" s="284"/>
    </row>
    <row r="924" spans="1:24" ht="20.25">
      <c r="A924" s="431"/>
      <c r="B924" s="431"/>
      <c r="C924" s="429"/>
      <c r="D924" s="284"/>
      <c r="E924" s="284"/>
      <c r="F924" s="284"/>
      <c r="G924" s="431"/>
      <c r="H924" s="431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  <c r="X924" s="284"/>
    </row>
    <row r="925" spans="1:24" ht="20.25">
      <c r="A925" s="431"/>
      <c r="B925" s="431"/>
      <c r="C925" s="429"/>
      <c r="D925" s="284"/>
      <c r="E925" s="284"/>
      <c r="F925" s="284"/>
      <c r="G925" s="431"/>
      <c r="H925" s="431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  <c r="X925" s="284"/>
    </row>
    <row r="926" spans="1:24" ht="20.25">
      <c r="A926" s="431"/>
      <c r="B926" s="431"/>
      <c r="C926" s="429"/>
      <c r="D926" s="284"/>
      <c r="E926" s="284"/>
      <c r="F926" s="284"/>
      <c r="G926" s="431"/>
      <c r="H926" s="431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  <c r="X926" s="284"/>
    </row>
    <row r="927" spans="1:24" ht="20.25">
      <c r="A927" s="431"/>
      <c r="B927" s="431"/>
      <c r="C927" s="429"/>
      <c r="D927" s="284"/>
      <c r="E927" s="284"/>
      <c r="F927" s="284"/>
      <c r="G927" s="431"/>
      <c r="H927" s="431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  <c r="X927" s="284"/>
    </row>
    <row r="928" spans="1:24" ht="20.25">
      <c r="A928" s="431"/>
      <c r="B928" s="431"/>
      <c r="C928" s="429"/>
      <c r="D928" s="284"/>
      <c r="E928" s="284"/>
      <c r="F928" s="284"/>
      <c r="G928" s="431"/>
      <c r="H928" s="431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  <c r="X928" s="284"/>
    </row>
    <row r="929" spans="1:24" ht="20.25">
      <c r="A929" s="431"/>
      <c r="B929" s="431"/>
      <c r="C929" s="429"/>
      <c r="D929" s="284"/>
      <c r="E929" s="284"/>
      <c r="F929" s="284"/>
      <c r="G929" s="431"/>
      <c r="H929" s="431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  <c r="X929" s="284"/>
    </row>
    <row r="930" spans="1:24" ht="20.25">
      <c r="A930" s="431"/>
      <c r="B930" s="431"/>
      <c r="C930" s="429"/>
      <c r="D930" s="284"/>
      <c r="E930" s="284"/>
      <c r="F930" s="284"/>
      <c r="G930" s="431"/>
      <c r="H930" s="431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  <c r="X930" s="284"/>
    </row>
    <row r="931" spans="1:24" ht="20.25">
      <c r="A931" s="431"/>
      <c r="B931" s="431"/>
      <c r="C931" s="429"/>
      <c r="D931" s="284"/>
      <c r="E931" s="284"/>
      <c r="F931" s="284"/>
      <c r="G931" s="431"/>
      <c r="H931" s="431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  <c r="X931" s="284"/>
    </row>
    <row r="932" spans="1:24" ht="20.25">
      <c r="A932" s="431"/>
      <c r="B932" s="431"/>
      <c r="C932" s="429"/>
      <c r="D932" s="284"/>
      <c r="E932" s="284"/>
      <c r="F932" s="284"/>
      <c r="G932" s="431"/>
      <c r="H932" s="431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  <c r="X932" s="284"/>
    </row>
    <row r="933" spans="1:24" ht="20.25">
      <c r="A933" s="431"/>
      <c r="B933" s="431"/>
      <c r="C933" s="429"/>
      <c r="D933" s="284"/>
      <c r="E933" s="284"/>
      <c r="F933" s="284"/>
      <c r="G933" s="431"/>
      <c r="H933" s="431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  <c r="X933" s="284"/>
    </row>
    <row r="934" spans="1:24" ht="20.25">
      <c r="A934" s="431"/>
      <c r="B934" s="431"/>
      <c r="C934" s="429"/>
      <c r="D934" s="284"/>
      <c r="E934" s="284"/>
      <c r="F934" s="284"/>
      <c r="G934" s="431"/>
      <c r="H934" s="431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  <c r="X934" s="284"/>
    </row>
    <row r="935" spans="1:24" ht="20.25">
      <c r="A935" s="431"/>
      <c r="B935" s="431"/>
      <c r="C935" s="429"/>
      <c r="D935" s="284"/>
      <c r="E935" s="284"/>
      <c r="F935" s="284"/>
      <c r="G935" s="431"/>
      <c r="H935" s="431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  <c r="X935" s="284"/>
    </row>
    <row r="936" spans="1:24" ht="20.25">
      <c r="A936" s="431"/>
      <c r="B936" s="431"/>
      <c r="C936" s="429"/>
      <c r="D936" s="284"/>
      <c r="E936" s="284"/>
      <c r="F936" s="284"/>
      <c r="G936" s="431"/>
      <c r="H936" s="431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  <c r="X936" s="284"/>
    </row>
    <row r="937" spans="1:24" ht="20.25">
      <c r="A937" s="431"/>
      <c r="B937" s="431"/>
      <c r="C937" s="429"/>
      <c r="D937" s="284"/>
      <c r="E937" s="284"/>
      <c r="F937" s="284"/>
      <c r="G937" s="431"/>
      <c r="H937" s="431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  <c r="X937" s="284"/>
    </row>
    <row r="938" spans="1:24" ht="20.25">
      <c r="A938" s="431"/>
      <c r="B938" s="431"/>
      <c r="C938" s="429"/>
      <c r="D938" s="284"/>
      <c r="E938" s="284"/>
      <c r="F938" s="284"/>
      <c r="G938" s="431"/>
      <c r="H938" s="431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  <c r="X938" s="284"/>
    </row>
    <row r="939" spans="1:24" ht="20.25">
      <c r="A939" s="431"/>
      <c r="B939" s="431"/>
      <c r="C939" s="429"/>
      <c r="D939" s="284"/>
      <c r="E939" s="284"/>
      <c r="F939" s="284"/>
      <c r="G939" s="431"/>
      <c r="H939" s="431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  <c r="X939" s="284"/>
    </row>
    <row r="940" spans="1:24" ht="20.25">
      <c r="A940" s="431"/>
      <c r="B940" s="431"/>
      <c r="C940" s="429"/>
      <c r="D940" s="284"/>
      <c r="E940" s="284"/>
      <c r="F940" s="284"/>
      <c r="G940" s="431"/>
      <c r="H940" s="431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  <c r="X940" s="284"/>
    </row>
    <row r="941" spans="1:24" ht="20.25">
      <c r="A941" s="431"/>
      <c r="B941" s="431"/>
      <c r="C941" s="429"/>
      <c r="D941" s="284"/>
      <c r="E941" s="284"/>
      <c r="F941" s="284"/>
      <c r="G941" s="431"/>
      <c r="H941" s="431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  <c r="X941" s="284"/>
    </row>
    <row r="942" spans="1:24" ht="20.25">
      <c r="A942" s="431"/>
      <c r="B942" s="431"/>
      <c r="C942" s="429"/>
      <c r="D942" s="284"/>
      <c r="E942" s="284"/>
      <c r="F942" s="284"/>
      <c r="G942" s="431"/>
      <c r="H942" s="431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  <c r="X942" s="284"/>
    </row>
    <row r="943" spans="1:24" ht="20.25">
      <c r="A943" s="431"/>
      <c r="B943" s="431"/>
      <c r="C943" s="429"/>
      <c r="D943" s="284"/>
      <c r="E943" s="284"/>
      <c r="F943" s="284"/>
      <c r="G943" s="431"/>
      <c r="H943" s="431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  <c r="X943" s="284"/>
    </row>
    <row r="944" spans="1:24" ht="20.25">
      <c r="A944" s="431"/>
      <c r="B944" s="431"/>
      <c r="C944" s="429"/>
      <c r="D944" s="284"/>
      <c r="E944" s="284"/>
      <c r="F944" s="284"/>
      <c r="G944" s="431"/>
      <c r="H944" s="431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  <c r="X944" s="284"/>
    </row>
    <row r="945" spans="1:24" ht="20.25">
      <c r="A945" s="431"/>
      <c r="B945" s="431"/>
      <c r="C945" s="429"/>
      <c r="D945" s="284"/>
      <c r="E945" s="284"/>
      <c r="F945" s="284"/>
      <c r="G945" s="431"/>
      <c r="H945" s="431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  <c r="X945" s="284"/>
    </row>
    <row r="946" spans="1:24" ht="20.25">
      <c r="A946" s="431"/>
      <c r="B946" s="431"/>
      <c r="C946" s="429"/>
      <c r="D946" s="284"/>
      <c r="E946" s="284"/>
      <c r="F946" s="284"/>
      <c r="G946" s="431"/>
      <c r="H946" s="431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  <c r="X946" s="284"/>
    </row>
    <row r="947" spans="1:24" ht="20.25">
      <c r="A947" s="431"/>
      <c r="B947" s="431"/>
      <c r="C947" s="429"/>
      <c r="D947" s="284"/>
      <c r="E947" s="284"/>
      <c r="F947" s="284"/>
      <c r="G947" s="431"/>
      <c r="H947" s="431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  <c r="X947" s="284"/>
    </row>
    <row r="948" spans="1:24" ht="20.25">
      <c r="A948" s="431"/>
      <c r="B948" s="431"/>
      <c r="C948" s="429"/>
      <c r="D948" s="284"/>
      <c r="E948" s="284"/>
      <c r="F948" s="284"/>
      <c r="G948" s="431"/>
      <c r="H948" s="431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  <c r="X948" s="284"/>
    </row>
    <row r="949" spans="1:24" ht="20.25">
      <c r="A949" s="431"/>
      <c r="B949" s="431"/>
      <c r="C949" s="429"/>
      <c r="D949" s="284"/>
      <c r="E949" s="284"/>
      <c r="F949" s="284"/>
      <c r="G949" s="431"/>
      <c r="H949" s="431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  <c r="X949" s="284"/>
    </row>
    <row r="950" spans="1:24" ht="20.25">
      <c r="A950" s="431"/>
      <c r="B950" s="431"/>
      <c r="C950" s="429"/>
      <c r="D950" s="284"/>
      <c r="E950" s="284"/>
      <c r="F950" s="284"/>
      <c r="G950" s="431"/>
      <c r="H950" s="431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  <c r="X950" s="284"/>
    </row>
    <row r="951" spans="1:24" ht="20.25">
      <c r="A951" s="431"/>
      <c r="B951" s="431"/>
      <c r="C951" s="429"/>
      <c r="D951" s="284"/>
      <c r="E951" s="284"/>
      <c r="F951" s="284"/>
      <c r="G951" s="431"/>
      <c r="H951" s="431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  <c r="X951" s="284"/>
    </row>
    <row r="952" spans="1:24" ht="20.25">
      <c r="A952" s="431"/>
      <c r="B952" s="431"/>
      <c r="C952" s="429"/>
      <c r="D952" s="284"/>
      <c r="E952" s="284"/>
      <c r="F952" s="284"/>
      <c r="G952" s="431"/>
      <c r="H952" s="431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  <c r="X952" s="284"/>
    </row>
    <row r="953" spans="1:24" ht="20.25">
      <c r="A953" s="431"/>
      <c r="B953" s="431"/>
      <c r="C953" s="429"/>
      <c r="D953" s="284"/>
      <c r="E953" s="284"/>
      <c r="F953" s="284"/>
      <c r="G953" s="431"/>
      <c r="H953" s="431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  <c r="X953" s="284"/>
    </row>
    <row r="954" spans="1:24" ht="20.25">
      <c r="A954" s="431"/>
      <c r="B954" s="431"/>
      <c r="C954" s="429"/>
      <c r="D954" s="284"/>
      <c r="E954" s="284"/>
      <c r="F954" s="284"/>
      <c r="G954" s="431"/>
      <c r="H954" s="431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  <c r="X954" s="284"/>
    </row>
    <row r="955" spans="1:24" ht="20.25">
      <c r="A955" s="431"/>
      <c r="B955" s="431"/>
      <c r="C955" s="429"/>
      <c r="D955" s="284"/>
      <c r="E955" s="284"/>
      <c r="F955" s="284"/>
      <c r="G955" s="431"/>
      <c r="H955" s="431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  <c r="X955" s="284"/>
    </row>
    <row r="956" spans="1:24" ht="20.25">
      <c r="A956" s="431"/>
      <c r="B956" s="431"/>
      <c r="C956" s="429"/>
      <c r="D956" s="284"/>
      <c r="E956" s="284"/>
      <c r="F956" s="284"/>
      <c r="G956" s="431"/>
      <c r="H956" s="431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  <c r="X956" s="284"/>
    </row>
    <row r="957" spans="1:24" ht="20.25">
      <c r="A957" s="431"/>
      <c r="B957" s="431"/>
      <c r="C957" s="429"/>
      <c r="D957" s="284"/>
      <c r="E957" s="284"/>
      <c r="F957" s="284"/>
      <c r="G957" s="431"/>
      <c r="H957" s="431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  <c r="X957" s="284"/>
    </row>
    <row r="958" spans="1:24" ht="20.25">
      <c r="A958" s="431"/>
      <c r="B958" s="431"/>
      <c r="C958" s="429"/>
      <c r="D958" s="284"/>
      <c r="E958" s="284"/>
      <c r="F958" s="284"/>
      <c r="G958" s="431"/>
      <c r="H958" s="431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  <c r="X958" s="284"/>
    </row>
    <row r="959" spans="1:24" ht="20.25">
      <c r="A959" s="431"/>
      <c r="B959" s="431"/>
      <c r="C959" s="429"/>
      <c r="D959" s="284"/>
      <c r="E959" s="284"/>
      <c r="F959" s="284"/>
      <c r="G959" s="431"/>
      <c r="H959" s="431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  <c r="X959" s="284"/>
    </row>
    <row r="960" spans="1:24" ht="20.25">
      <c r="A960" s="431"/>
      <c r="B960" s="431"/>
      <c r="C960" s="429"/>
      <c r="D960" s="284"/>
      <c r="E960" s="284"/>
      <c r="F960" s="284"/>
      <c r="G960" s="431"/>
      <c r="H960" s="431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  <c r="X960" s="284"/>
    </row>
    <row r="961" spans="1:24" ht="20.25">
      <c r="A961" s="431"/>
      <c r="B961" s="431"/>
      <c r="C961" s="429"/>
      <c r="D961" s="284"/>
      <c r="E961" s="284"/>
      <c r="F961" s="284"/>
      <c r="G961" s="431"/>
      <c r="H961" s="431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  <c r="X961" s="284"/>
    </row>
    <row r="962" spans="1:24" ht="20.25">
      <c r="A962" s="431"/>
      <c r="B962" s="431"/>
      <c r="C962" s="429"/>
      <c r="D962" s="284"/>
      <c r="E962" s="284"/>
      <c r="F962" s="284"/>
      <c r="G962" s="431"/>
      <c r="H962" s="431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  <c r="X962" s="284"/>
    </row>
    <row r="963" spans="1:24" ht="20.25">
      <c r="A963" s="431"/>
      <c r="B963" s="431"/>
      <c r="C963" s="429"/>
      <c r="D963" s="284"/>
      <c r="E963" s="284"/>
      <c r="F963" s="284"/>
      <c r="G963" s="431"/>
      <c r="H963" s="431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  <c r="X963" s="284"/>
    </row>
    <row r="964" spans="1:24" ht="20.25">
      <c r="A964" s="431"/>
      <c r="B964" s="431"/>
      <c r="C964" s="429"/>
      <c r="D964" s="284"/>
      <c r="E964" s="284"/>
      <c r="F964" s="284"/>
      <c r="G964" s="431"/>
      <c r="H964" s="431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  <c r="X964" s="284"/>
    </row>
    <row r="965" spans="1:24" ht="20.25">
      <c r="A965" s="431"/>
      <c r="B965" s="431"/>
      <c r="C965" s="429"/>
      <c r="D965" s="284"/>
      <c r="E965" s="284"/>
      <c r="F965" s="284"/>
      <c r="G965" s="431"/>
      <c r="H965" s="431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  <c r="X965" s="284"/>
    </row>
    <row r="966" spans="1:24" ht="20.25">
      <c r="A966" s="431"/>
      <c r="B966" s="431"/>
      <c r="C966" s="429"/>
      <c r="D966" s="284"/>
      <c r="E966" s="284"/>
      <c r="F966" s="284"/>
      <c r="G966" s="431"/>
      <c r="H966" s="431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  <c r="X966" s="284"/>
    </row>
    <row r="967" spans="1:24" ht="20.25">
      <c r="A967" s="431"/>
      <c r="B967" s="431"/>
      <c r="C967" s="429"/>
      <c r="D967" s="284"/>
      <c r="E967" s="284"/>
      <c r="F967" s="284"/>
      <c r="G967" s="431"/>
      <c r="H967" s="431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  <c r="X967" s="284"/>
    </row>
    <row r="968" spans="1:24" ht="20.25">
      <c r="A968" s="431"/>
      <c r="B968" s="431"/>
      <c r="C968" s="429"/>
      <c r="D968" s="284"/>
      <c r="E968" s="284"/>
      <c r="F968" s="284"/>
      <c r="G968" s="431"/>
      <c r="H968" s="431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  <c r="X968" s="284"/>
    </row>
    <row r="969" spans="1:24" ht="20.25">
      <c r="A969" s="431"/>
      <c r="B969" s="431"/>
      <c r="C969" s="429"/>
      <c r="D969" s="284"/>
      <c r="E969" s="284"/>
      <c r="F969" s="284"/>
      <c r="G969" s="431"/>
      <c r="H969" s="431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  <c r="X969" s="284"/>
    </row>
    <row r="970" spans="1:24" ht="20.25">
      <c r="A970" s="431"/>
      <c r="B970" s="431"/>
      <c r="C970" s="429"/>
      <c r="D970" s="284"/>
      <c r="E970" s="284"/>
      <c r="F970" s="284"/>
      <c r="G970" s="431"/>
      <c r="H970" s="431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  <c r="X970" s="284"/>
    </row>
    <row r="971" spans="1:24" ht="20.25">
      <c r="A971" s="431"/>
      <c r="B971" s="431"/>
      <c r="C971" s="429"/>
      <c r="D971" s="284"/>
      <c r="E971" s="284"/>
      <c r="F971" s="284"/>
      <c r="G971" s="431"/>
      <c r="H971" s="431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  <c r="X971" s="284"/>
    </row>
    <row r="972" spans="1:24" ht="20.25">
      <c r="A972" s="431"/>
      <c r="B972" s="431"/>
      <c r="C972" s="429"/>
      <c r="D972" s="284"/>
      <c r="E972" s="284"/>
      <c r="F972" s="284"/>
      <c r="G972" s="431"/>
      <c r="H972" s="431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  <c r="X972" s="284"/>
    </row>
    <row r="973" spans="1:24" ht="20.25">
      <c r="A973" s="431"/>
      <c r="B973" s="431"/>
      <c r="C973" s="429"/>
      <c r="D973" s="284"/>
      <c r="E973" s="284"/>
      <c r="F973" s="284"/>
      <c r="G973" s="431"/>
      <c r="H973" s="431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  <c r="X973" s="284"/>
    </row>
    <row r="974" spans="1:24" ht="20.25">
      <c r="A974" s="431"/>
      <c r="B974" s="431"/>
      <c r="C974" s="429"/>
      <c r="D974" s="284"/>
      <c r="E974" s="284"/>
      <c r="F974" s="284"/>
      <c r="G974" s="431"/>
      <c r="H974" s="431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  <c r="X974" s="284"/>
    </row>
    <row r="975" spans="1:24" ht="20.25">
      <c r="A975" s="431"/>
      <c r="B975" s="431"/>
      <c r="C975" s="429"/>
      <c r="D975" s="284"/>
      <c r="E975" s="284"/>
      <c r="F975" s="284"/>
      <c r="G975" s="431"/>
      <c r="H975" s="431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  <c r="X975" s="284"/>
    </row>
    <row r="976" spans="1:24" ht="20.25">
      <c r="A976" s="431"/>
      <c r="B976" s="431"/>
      <c r="C976" s="429"/>
      <c r="D976" s="284"/>
      <c r="E976" s="284"/>
      <c r="F976" s="284"/>
      <c r="G976" s="431"/>
      <c r="H976" s="431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  <c r="X976" s="284"/>
    </row>
    <row r="977" spans="1:24" ht="20.25">
      <c r="A977" s="431"/>
      <c r="B977" s="431"/>
      <c r="C977" s="429"/>
      <c r="D977" s="284"/>
      <c r="E977" s="284"/>
      <c r="F977" s="284"/>
      <c r="G977" s="431"/>
      <c r="H977" s="431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  <c r="X977" s="284"/>
    </row>
    <row r="978" spans="1:24" ht="20.25">
      <c r="A978" s="431"/>
      <c r="B978" s="431"/>
      <c r="C978" s="429"/>
      <c r="D978" s="284"/>
      <c r="E978" s="284"/>
      <c r="F978" s="284"/>
      <c r="G978" s="431"/>
      <c r="H978" s="431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  <c r="X978" s="284"/>
    </row>
    <row r="979" spans="1:24" ht="20.25">
      <c r="A979" s="431"/>
      <c r="B979" s="431"/>
      <c r="C979" s="429"/>
      <c r="D979" s="284"/>
      <c r="E979" s="284"/>
      <c r="F979" s="284"/>
      <c r="G979" s="431"/>
      <c r="H979" s="431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  <c r="X979" s="284"/>
    </row>
    <row r="980" spans="1:24" ht="20.25">
      <c r="A980" s="431"/>
      <c r="B980" s="431"/>
      <c r="C980" s="429"/>
      <c r="D980" s="284"/>
      <c r="E980" s="284"/>
      <c r="F980" s="284"/>
      <c r="G980" s="431"/>
      <c r="H980" s="431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  <c r="X980" s="284"/>
    </row>
    <row r="981" spans="1:24" ht="20.25">
      <c r="A981" s="431"/>
      <c r="B981" s="431"/>
      <c r="C981" s="429"/>
      <c r="D981" s="284"/>
      <c r="E981" s="284"/>
      <c r="F981" s="284"/>
      <c r="G981" s="431"/>
      <c r="H981" s="431"/>
      <c r="I981" s="284"/>
      <c r="J981" s="284"/>
      <c r="K981" s="284"/>
      <c r="L981" s="284"/>
      <c r="M981" s="284"/>
      <c r="N981" s="284"/>
      <c r="O981" s="284"/>
      <c r="P981" s="284"/>
      <c r="Q981" s="284"/>
      <c r="R981" s="284"/>
      <c r="S981" s="284"/>
      <c r="T981" s="284"/>
      <c r="U981" s="284"/>
      <c r="V981" s="284"/>
      <c r="W981" s="284"/>
      <c r="X981" s="284"/>
    </row>
    <row r="982" spans="1:24" ht="20.25">
      <c r="A982" s="431"/>
      <c r="B982" s="431"/>
      <c r="C982" s="429"/>
      <c r="D982" s="284"/>
      <c r="E982" s="284"/>
      <c r="F982" s="284"/>
      <c r="G982" s="431"/>
      <c r="H982" s="431"/>
      <c r="I982" s="284"/>
      <c r="J982" s="284"/>
      <c r="K982" s="284"/>
      <c r="L982" s="284"/>
      <c r="M982" s="284"/>
      <c r="N982" s="284"/>
      <c r="O982" s="284"/>
      <c r="P982" s="284"/>
      <c r="Q982" s="284"/>
      <c r="R982" s="284"/>
      <c r="S982" s="284"/>
      <c r="T982" s="284"/>
      <c r="U982" s="284"/>
      <c r="V982" s="284"/>
      <c r="W982" s="284"/>
      <c r="X982" s="284"/>
    </row>
    <row r="983" spans="1:24" ht="20.25">
      <c r="A983" s="431"/>
      <c r="B983" s="431"/>
      <c r="C983" s="429"/>
      <c r="D983" s="284"/>
      <c r="E983" s="284"/>
      <c r="F983" s="284"/>
      <c r="G983" s="431"/>
      <c r="H983" s="431"/>
      <c r="I983" s="284"/>
      <c r="J983" s="284"/>
      <c r="K983" s="284"/>
      <c r="L983" s="284"/>
      <c r="M983" s="284"/>
      <c r="N983" s="284"/>
      <c r="O983" s="284"/>
      <c r="P983" s="284"/>
      <c r="Q983" s="284"/>
      <c r="R983" s="284"/>
      <c r="S983" s="284"/>
      <c r="T983" s="284"/>
      <c r="U983" s="284"/>
      <c r="V983" s="284"/>
      <c r="W983" s="284"/>
      <c r="X983" s="284"/>
    </row>
    <row r="984" spans="1:24" ht="20.25">
      <c r="A984" s="431"/>
      <c r="B984" s="431"/>
      <c r="C984" s="429"/>
      <c r="D984" s="284"/>
      <c r="E984" s="284"/>
      <c r="F984" s="284"/>
      <c r="G984" s="431"/>
      <c r="H984" s="431"/>
      <c r="I984" s="284"/>
      <c r="J984" s="284"/>
      <c r="K984" s="284"/>
      <c r="L984" s="284"/>
      <c r="M984" s="284"/>
      <c r="N984" s="284"/>
      <c r="O984" s="284"/>
      <c r="P984" s="284"/>
      <c r="Q984" s="284"/>
      <c r="R984" s="284"/>
      <c r="S984" s="284"/>
      <c r="T984" s="284"/>
      <c r="U984" s="284"/>
      <c r="V984" s="284"/>
      <c r="W984" s="284"/>
      <c r="X984" s="284"/>
    </row>
    <row r="985" spans="1:24" ht="20.25">
      <c r="A985" s="431"/>
      <c r="B985" s="431"/>
      <c r="C985" s="429"/>
      <c r="G985" s="431"/>
      <c r="H985" s="431"/>
      <c r="U985" s="284"/>
      <c r="V985" s="284"/>
      <c r="W985" s="284"/>
      <c r="X985" s="284"/>
    </row>
    <row r="986" spans="1:24" ht="20.25">
      <c r="A986" s="431"/>
      <c r="B986" s="431"/>
      <c r="C986" s="429"/>
      <c r="G986" s="431"/>
      <c r="H986" s="431"/>
      <c r="U986" s="284"/>
      <c r="V986" s="284"/>
      <c r="W986" s="284"/>
      <c r="X986" s="284"/>
    </row>
    <row r="987" spans="1:24" ht="20.25">
      <c r="A987" s="431"/>
      <c r="B987" s="431"/>
      <c r="C987" s="429"/>
      <c r="G987" s="431"/>
      <c r="H987" s="431"/>
      <c r="U987" s="284"/>
      <c r="V987" s="284"/>
      <c r="W987" s="284"/>
      <c r="X987" s="284"/>
    </row>
    <row r="988" spans="1:24" ht="20.25">
      <c r="A988" s="431"/>
      <c r="B988" s="431"/>
      <c r="C988" s="429"/>
      <c r="G988" s="431"/>
      <c r="H988" s="431"/>
      <c r="U988" s="284"/>
      <c r="V988" s="284"/>
      <c r="W988" s="284"/>
      <c r="X988" s="284"/>
    </row>
    <row r="989" spans="1:24" ht="20.25">
      <c r="A989" s="431"/>
      <c r="B989" s="431"/>
      <c r="C989" s="429"/>
      <c r="G989" s="431"/>
      <c r="H989" s="431"/>
    </row>
    <row r="990" spans="1:24" ht="20.25">
      <c r="A990" s="431"/>
      <c r="B990" s="431"/>
      <c r="C990" s="429"/>
      <c r="G990" s="431"/>
      <c r="H990" s="431"/>
    </row>
    <row r="991" spans="1:24" ht="20.25">
      <c r="A991" s="431"/>
      <c r="B991" s="431"/>
      <c r="C991" s="429"/>
      <c r="G991" s="431"/>
      <c r="H991" s="431"/>
    </row>
    <row r="992" spans="1:24" ht="20.25">
      <c r="A992" s="431"/>
      <c r="B992" s="431"/>
      <c r="G992" s="431"/>
      <c r="H992" s="431"/>
    </row>
    <row r="993" spans="1:8" ht="20.25">
      <c r="A993" s="431"/>
      <c r="B993" s="431"/>
      <c r="G993" s="431"/>
      <c r="H993" s="431"/>
    </row>
    <row r="994" spans="1:8" ht="20.25">
      <c r="A994" s="431"/>
      <c r="B994" s="431"/>
      <c r="G994" s="431"/>
      <c r="H994" s="431"/>
    </row>
    <row r="995" spans="1:8" ht="20.25">
      <c r="A995" s="431"/>
      <c r="B995" s="431"/>
      <c r="G995" s="431"/>
      <c r="H995" s="431"/>
    </row>
    <row r="996" spans="1:8" ht="20.25">
      <c r="A996" s="431"/>
      <c r="B996" s="431"/>
      <c r="G996" s="431"/>
      <c r="H996" s="431"/>
    </row>
    <row r="997" spans="1:8" ht="20.25">
      <c r="A997" s="431"/>
      <c r="B997" s="431"/>
      <c r="G997" s="431"/>
      <c r="H997" s="431"/>
    </row>
    <row r="998" spans="1:8" ht="20.25">
      <c r="A998" s="431"/>
      <c r="B998" s="431"/>
      <c r="G998" s="431"/>
      <c r="H998" s="431"/>
    </row>
    <row r="999" spans="1:8" ht="20.25">
      <c r="A999" s="431"/>
      <c r="B999" s="431"/>
      <c r="G999" s="431"/>
      <c r="H999" s="431"/>
    </row>
    <row r="1000" spans="1:8" ht="20.25">
      <c r="A1000" s="431"/>
      <c r="B1000" s="431"/>
      <c r="G1000" s="431"/>
      <c r="H1000" s="431"/>
    </row>
    <row r="1001" spans="1:8" ht="20.25">
      <c r="A1001" s="431"/>
      <c r="B1001" s="431"/>
      <c r="G1001" s="431"/>
      <c r="H1001" s="431"/>
    </row>
    <row r="1002" spans="1:8" ht="20.25">
      <c r="A1002" s="431"/>
      <c r="B1002" s="431"/>
      <c r="G1002" s="431"/>
      <c r="H1002" s="431"/>
    </row>
    <row r="1003" spans="1:8" ht="20.25">
      <c r="A1003" s="431"/>
      <c r="B1003" s="431"/>
      <c r="G1003" s="431"/>
      <c r="H1003" s="431"/>
    </row>
    <row r="1004" spans="1:8" ht="20.25">
      <c r="A1004" s="431"/>
      <c r="B1004" s="431"/>
      <c r="G1004" s="431"/>
      <c r="H1004" s="431"/>
    </row>
    <row r="1005" spans="1:8" ht="20.25">
      <c r="A1005" s="431"/>
      <c r="B1005" s="431"/>
      <c r="G1005" s="431"/>
      <c r="H1005" s="431"/>
    </row>
    <row r="1006" spans="1:8" ht="20.25">
      <c r="A1006" s="431"/>
      <c r="B1006" s="431"/>
      <c r="G1006" s="431"/>
      <c r="H1006" s="431"/>
    </row>
    <row r="1007" spans="1:8" ht="20.25">
      <c r="A1007" s="431"/>
      <c r="B1007" s="431"/>
      <c r="G1007" s="431"/>
      <c r="H1007" s="431"/>
    </row>
    <row r="1008" spans="1:8" ht="20.25">
      <c r="A1008" s="431"/>
      <c r="B1008" s="431"/>
      <c r="G1008" s="431"/>
      <c r="H1008" s="431"/>
    </row>
    <row r="1009" spans="1:8" ht="20.25">
      <c r="A1009" s="431"/>
      <c r="B1009" s="431"/>
      <c r="G1009" s="431"/>
      <c r="H1009" s="431"/>
    </row>
  </sheetData>
  <autoFilter ref="N1" xr:uid="{00000000-0009-0000-0000-00000C000000}"/>
  <mergeCells count="17">
    <mergeCell ref="L3:M3"/>
    <mergeCell ref="I3:I4"/>
    <mergeCell ref="A1:D1"/>
    <mergeCell ref="A2:C2"/>
    <mergeCell ref="G3:H3"/>
    <mergeCell ref="J3:K3"/>
    <mergeCell ref="A3:A4"/>
    <mergeCell ref="C3:C4"/>
    <mergeCell ref="D3:D4"/>
    <mergeCell ref="E3:E4"/>
    <mergeCell ref="F3:F4"/>
    <mergeCell ref="R3:R4"/>
    <mergeCell ref="T3:T4"/>
    <mergeCell ref="V3:V4"/>
    <mergeCell ref="W3:W4"/>
    <mergeCell ref="N3:O3"/>
    <mergeCell ref="P3:Q3"/>
  </mergeCells>
  <dataValidations count="2">
    <dataValidation type="list" allowBlank="1" showErrorMessage="1" sqref="U5:U81" xr:uid="{00000000-0002-0000-0C00-000000000000}">
      <formula1>"whats app,email,LGP,email+Whats app,Whats app to Agent"</formula1>
    </dataValidation>
    <dataValidation type="list" allowBlank="1" showErrorMessage="1" sqref="V5:V81" xr:uid="{00000000-0002-0000-0C00-000001000000}">
      <formula1>"PAID,Pending,partly paid"</formula1>
    </dataValidation>
  </dataValidations>
  <hyperlinks>
    <hyperlink ref="F9" r:id="rId1" xr:uid="{00000000-0004-0000-0C00-000000000000}"/>
    <hyperlink ref="F28" r:id="rId2" xr:uid="{00000000-0004-0000-0C00-000001000000}"/>
    <hyperlink ref="F20" r:id="rId3" xr:uid="{00000000-0004-0000-0C00-000002000000}"/>
    <hyperlink ref="F8" r:id="rId4" xr:uid="{00000000-0004-0000-0C00-000003000000}"/>
    <hyperlink ref="F12" r:id="rId5" xr:uid="{00000000-0004-0000-0C00-000004000000}"/>
    <hyperlink ref="F13" r:id="rId6" xr:uid="{00000000-0004-0000-0C00-000005000000}"/>
    <hyperlink ref="F14" r:id="rId7" xr:uid="{00000000-0004-0000-0C00-000006000000}"/>
    <hyperlink ref="F16" r:id="rId8" xr:uid="{00000000-0004-0000-0C00-000007000000}"/>
    <hyperlink ref="F17" r:id="rId9" xr:uid="{00000000-0004-0000-0C00-000008000000}"/>
    <hyperlink ref="F19" r:id="rId10" xr:uid="{00000000-0004-0000-0C00-000009000000}"/>
    <hyperlink ref="F21" r:id="rId11" xr:uid="{00000000-0004-0000-0C00-00000A000000}"/>
    <hyperlink ref="F22" r:id="rId12" xr:uid="{00000000-0004-0000-0C00-00000B000000}"/>
    <hyperlink ref="F23" r:id="rId13" xr:uid="{00000000-0004-0000-0C00-00000C000000}"/>
    <hyperlink ref="F48" r:id="rId14" xr:uid="{00000000-0004-0000-0C00-00000D000000}"/>
    <hyperlink ref="F24" r:id="rId15" xr:uid="{00000000-0004-0000-0C00-00000E000000}"/>
    <hyperlink ref="F25" r:id="rId16" xr:uid="{00000000-0004-0000-0C00-00000F000000}"/>
    <hyperlink ref="F26" r:id="rId17" xr:uid="{00000000-0004-0000-0C00-000010000000}"/>
    <hyperlink ref="F27" r:id="rId18" xr:uid="{00000000-0004-0000-0C00-000011000000}"/>
    <hyperlink ref="F29" r:id="rId19" xr:uid="{00000000-0004-0000-0C00-000012000000}"/>
    <hyperlink ref="F30" r:id="rId20" xr:uid="{00000000-0004-0000-0C00-000013000000}"/>
    <hyperlink ref="F32" r:id="rId21" xr:uid="{00000000-0004-0000-0C00-000014000000}"/>
    <hyperlink ref="F34" r:id="rId22" xr:uid="{00000000-0004-0000-0C00-000015000000}"/>
    <hyperlink ref="F37" r:id="rId23" xr:uid="{00000000-0004-0000-0C00-000016000000}"/>
    <hyperlink ref="F38" r:id="rId24" xr:uid="{00000000-0004-0000-0C00-000017000000}"/>
    <hyperlink ref="F41" r:id="rId25" xr:uid="{00000000-0004-0000-0C00-000018000000}"/>
    <hyperlink ref="F42" r:id="rId26" xr:uid="{00000000-0004-0000-0C00-000019000000}"/>
    <hyperlink ref="F43" r:id="rId27" xr:uid="{00000000-0004-0000-0C00-00001A000000}"/>
    <hyperlink ref="F45" r:id="rId28" xr:uid="{00000000-0004-0000-0C00-00001B000000}"/>
    <hyperlink ref="F49" r:id="rId29" xr:uid="{00000000-0004-0000-0C00-00001C000000}"/>
    <hyperlink ref="F53" r:id="rId30" xr:uid="{00000000-0004-0000-0C00-00001D000000}"/>
    <hyperlink ref="F54" r:id="rId31" xr:uid="{00000000-0004-0000-0C00-00001E000000}"/>
    <hyperlink ref="F56" r:id="rId32" xr:uid="{00000000-0004-0000-0C00-00001F000000}"/>
    <hyperlink ref="F57" r:id="rId33" xr:uid="{00000000-0004-0000-0C00-000020000000}"/>
    <hyperlink ref="F58" r:id="rId34" xr:uid="{00000000-0004-0000-0C00-000021000000}"/>
    <hyperlink ref="F59" r:id="rId35" xr:uid="{00000000-0004-0000-0C00-000022000000}"/>
    <hyperlink ref="F60" r:id="rId36" xr:uid="{00000000-0004-0000-0C00-000023000000}"/>
    <hyperlink ref="F61" r:id="rId37" xr:uid="{00000000-0004-0000-0C00-000024000000}"/>
    <hyperlink ref="F62" r:id="rId38" xr:uid="{00000000-0004-0000-0C00-000025000000}"/>
    <hyperlink ref="F68" r:id="rId39" xr:uid="{00000000-0004-0000-0C00-000026000000}"/>
    <hyperlink ref="F69" r:id="rId40" xr:uid="{00000000-0004-0000-0C00-000027000000}"/>
    <hyperlink ref="F70" r:id="rId41" xr:uid="{00000000-0004-0000-0C00-000028000000}"/>
    <hyperlink ref="F72" r:id="rId42" xr:uid="{00000000-0004-0000-0C00-000029000000}"/>
    <hyperlink ref="F73" r:id="rId43" xr:uid="{00000000-0004-0000-0C00-00002A000000}"/>
    <hyperlink ref="F74" r:id="rId44" xr:uid="{00000000-0004-0000-0C00-00002B000000}"/>
    <hyperlink ref="F75" r:id="rId45" xr:uid="{00000000-0004-0000-0C00-00002C000000}"/>
    <hyperlink ref="F76" r:id="rId46" xr:uid="{00000000-0004-0000-0C00-00002D000000}"/>
    <hyperlink ref="F77" r:id="rId47" xr:uid="{00000000-0004-0000-0C00-00002E000000}"/>
    <hyperlink ref="F78" r:id="rId48" xr:uid="{00000000-0004-0000-0C00-00002F000000}"/>
    <hyperlink ref="F79" r:id="rId49" xr:uid="{00000000-0004-0000-0C00-000030000000}"/>
    <hyperlink ref="F80" r:id="rId50" xr:uid="{00000000-0004-0000-0C00-000031000000}"/>
    <hyperlink ref="F81" r:id="rId51" xr:uid="{00000000-0004-0000-0C00-000032000000}"/>
    <hyperlink ref="F11" r:id="rId52" xr:uid="{00000000-0004-0000-0C00-000033000000}"/>
    <hyperlink ref="F18" r:id="rId53" xr:uid="{00000000-0004-0000-0C00-000034000000}"/>
    <hyperlink ref="F31" r:id="rId54" xr:uid="{00000000-0004-0000-0C00-000035000000}"/>
    <hyperlink ref="F40" r:id="rId55" xr:uid="{00000000-0004-0000-0C00-000036000000}"/>
    <hyperlink ref="F15" r:id="rId56" xr:uid="{00000000-0004-0000-0C00-000037000000}"/>
  </hyperlinks>
  <printOptions horizontalCentered="1" gridLines="1"/>
  <pageMargins left="0.25" right="0.25" top="0.75" bottom="0.75" header="0.3" footer="0.3"/>
  <pageSetup paperSize="9" scale="50" fitToWidth="2" fitToHeight="0" pageOrder="overThenDown" orientation="landscape" cellComments="atEnd"/>
  <legacyDrawing r:id="rId5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8"/>
  <sheetViews>
    <sheetView zoomScale="55" zoomScaleNormal="55" zoomScaleSheetLayoutView="40" workbookViewId="0">
      <pane ySplit="1" topLeftCell="A47" activePane="bottomLeft" state="frozen"/>
      <selection pane="bottomLeft" activeCell="A78" sqref="A78:XFD78"/>
    </sheetView>
  </sheetViews>
  <sheetFormatPr defaultColWidth="12.5703125" defaultRowHeight="15.75" customHeight="1"/>
  <cols>
    <col min="1" max="2" width="10" style="259" customWidth="1"/>
    <col min="3" max="3" width="12.5703125" style="259"/>
    <col min="4" max="4" width="33.5703125" style="259" customWidth="1"/>
    <col min="5" max="5" width="49.5703125" style="259" customWidth="1"/>
    <col min="6" max="6" width="28.28515625" style="259" customWidth="1"/>
    <col min="7" max="7" width="24.28515625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3.7109375" style="259" customWidth="1"/>
    <col min="13" max="13" width="13.28515625" style="259" customWidth="1"/>
    <col min="14" max="14" width="12.5703125" style="259" customWidth="1"/>
    <col min="15" max="15" width="13" style="259" customWidth="1"/>
    <col min="16" max="16" width="18.42578125" style="259" customWidth="1"/>
    <col min="17" max="17" width="15.85546875" style="259" customWidth="1"/>
    <col min="18" max="18" width="13.14062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45717</v>
      </c>
      <c r="J2" s="329">
        <v>45748</v>
      </c>
      <c r="K2" s="330" t="s">
        <v>90</v>
      </c>
      <c r="L2" s="330">
        <v>89</v>
      </c>
      <c r="M2" s="331">
        <v>45717</v>
      </c>
      <c r="N2" s="331">
        <v>45748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ht="20.25">
      <c r="A3" s="262">
        <v>1</v>
      </c>
      <c r="B3" s="263" t="s">
        <v>470</v>
      </c>
      <c r="C3" s="264" t="s">
        <v>179</v>
      </c>
      <c r="D3" s="265" t="s">
        <v>180</v>
      </c>
      <c r="E3" s="265" t="s">
        <v>181</v>
      </c>
      <c r="F3" s="266">
        <v>45717</v>
      </c>
      <c r="G3" s="266">
        <v>45748</v>
      </c>
      <c r="H3" s="263">
        <f t="shared" ref="H3:H7" si="0">DATEDIF(F3,G3,"d")</f>
        <v>31</v>
      </c>
      <c r="I3" s="334">
        <v>73.7</v>
      </c>
      <c r="J3" s="333">
        <v>84.5</v>
      </c>
      <c r="K3" s="334">
        <f t="shared" ref="K3:K80" si="1">J3-I3</f>
        <v>10.799999999999997</v>
      </c>
      <c r="L3" s="335">
        <f t="shared" ref="L3:L80" si="2">89*K3</f>
        <v>961.1999999999997</v>
      </c>
      <c r="M3" s="336">
        <v>2117.0700000000002</v>
      </c>
      <c r="N3" s="336">
        <v>2381.4</v>
      </c>
      <c r="O3" s="337">
        <f t="shared" ref="O3:O80" si="3">N3-M3</f>
        <v>264.32999999999993</v>
      </c>
      <c r="P3" s="338">
        <f t="shared" ref="P3:P80" si="4">8*O3</f>
        <v>2114.6399999999994</v>
      </c>
      <c r="Q3" s="362">
        <f>L3+P3</f>
        <v>3075.8399999999992</v>
      </c>
      <c r="R3" s="362">
        <f>Q3*7%</f>
        <v>215.30879999999996</v>
      </c>
      <c r="S3" s="363">
        <f>Q3+R3</f>
        <v>3291.148799999999</v>
      </c>
      <c r="T3" s="263"/>
      <c r="U3" s="364"/>
      <c r="V3" s="365"/>
      <c r="W3" s="284"/>
    </row>
    <row r="4" spans="1:30" ht="20.25">
      <c r="A4" s="262">
        <v>2</v>
      </c>
      <c r="B4" s="263" t="s">
        <v>471</v>
      </c>
      <c r="C4" s="264" t="s">
        <v>182</v>
      </c>
      <c r="D4" s="265" t="s">
        <v>180</v>
      </c>
      <c r="E4" s="265" t="s">
        <v>181</v>
      </c>
      <c r="F4" s="266">
        <v>45717</v>
      </c>
      <c r="G4" s="266">
        <v>45748</v>
      </c>
      <c r="H4" s="263">
        <f t="shared" si="0"/>
        <v>31</v>
      </c>
      <c r="I4" s="334">
        <v>81.900000000000006</v>
      </c>
      <c r="J4" s="333">
        <v>86.5</v>
      </c>
      <c r="K4" s="334">
        <f t="shared" si="1"/>
        <v>4.5999999999999943</v>
      </c>
      <c r="L4" s="335">
        <f t="shared" si="2"/>
        <v>409.39999999999952</v>
      </c>
      <c r="M4" s="337">
        <v>2741.54</v>
      </c>
      <c r="N4" s="339">
        <v>2977.87</v>
      </c>
      <c r="O4" s="337">
        <f t="shared" si="3"/>
        <v>236.32999999999993</v>
      </c>
      <c r="P4" s="338">
        <f t="shared" si="4"/>
        <v>1890.6399999999994</v>
      </c>
      <c r="Q4" s="362">
        <f t="shared" ref="Q4:Q80" si="5">L4+P4</f>
        <v>2300.0399999999991</v>
      </c>
      <c r="R4" s="362">
        <f t="shared" ref="R4:R80" si="6">Q4*7%</f>
        <v>161.00279999999995</v>
      </c>
      <c r="S4" s="363">
        <f t="shared" ref="S4:S80" si="7">Q4+R4</f>
        <v>2461.0427999999988</v>
      </c>
      <c r="T4" s="263"/>
      <c r="U4" s="364"/>
      <c r="V4" s="365"/>
      <c r="W4" s="284"/>
    </row>
    <row r="5" spans="1:30" ht="20.25">
      <c r="A5" s="262">
        <v>3</v>
      </c>
      <c r="B5" s="263" t="s">
        <v>472</v>
      </c>
      <c r="C5" s="264" t="s">
        <v>183</v>
      </c>
      <c r="D5" s="265" t="s">
        <v>184</v>
      </c>
      <c r="E5" s="265" t="s">
        <v>181</v>
      </c>
      <c r="F5" s="266">
        <v>45717</v>
      </c>
      <c r="G5" s="266">
        <v>45748</v>
      </c>
      <c r="H5" s="263">
        <f t="shared" si="0"/>
        <v>31</v>
      </c>
      <c r="I5" s="334">
        <v>99.9</v>
      </c>
      <c r="J5" s="333">
        <v>108.4</v>
      </c>
      <c r="K5" s="334">
        <f t="shared" si="1"/>
        <v>8.5</v>
      </c>
      <c r="L5" s="335">
        <f t="shared" si="2"/>
        <v>756.5</v>
      </c>
      <c r="M5" s="337">
        <v>2582.73</v>
      </c>
      <c r="N5" s="339">
        <v>2854.59</v>
      </c>
      <c r="O5" s="337">
        <f t="shared" si="3"/>
        <v>271.86000000000013</v>
      </c>
      <c r="P5" s="338">
        <f t="shared" si="4"/>
        <v>2174.880000000001</v>
      </c>
      <c r="Q5" s="362">
        <f t="shared" si="5"/>
        <v>2931.380000000001</v>
      </c>
      <c r="R5" s="362">
        <f t="shared" si="6"/>
        <v>205.1966000000001</v>
      </c>
      <c r="S5" s="363">
        <f t="shared" si="7"/>
        <v>3136.5766000000012</v>
      </c>
      <c r="T5" s="263"/>
      <c r="U5" s="364"/>
      <c r="V5" s="365"/>
      <c r="W5" s="284"/>
    </row>
    <row r="6" spans="1:30" ht="20.25">
      <c r="A6" s="262">
        <v>4</v>
      </c>
      <c r="B6" s="263" t="s">
        <v>473</v>
      </c>
      <c r="C6" s="267" t="s">
        <v>367</v>
      </c>
      <c r="D6" s="265" t="s">
        <v>368</v>
      </c>
      <c r="E6" s="268" t="s">
        <v>619</v>
      </c>
      <c r="F6" s="266">
        <v>45717</v>
      </c>
      <c r="G6" s="266">
        <v>45748</v>
      </c>
      <c r="H6" s="263">
        <f t="shared" si="0"/>
        <v>31</v>
      </c>
      <c r="I6" s="334">
        <v>63.3</v>
      </c>
      <c r="J6" s="333">
        <v>73.5</v>
      </c>
      <c r="K6" s="334">
        <f t="shared" si="1"/>
        <v>10.200000000000003</v>
      </c>
      <c r="L6" s="335">
        <f t="shared" si="2"/>
        <v>907.8000000000003</v>
      </c>
      <c r="M6" s="337">
        <v>845.95</v>
      </c>
      <c r="N6" s="339">
        <v>1075.02</v>
      </c>
      <c r="O6" s="337">
        <f t="shared" si="3"/>
        <v>229.06999999999994</v>
      </c>
      <c r="P6" s="338">
        <f t="shared" si="4"/>
        <v>1832.5599999999995</v>
      </c>
      <c r="Q6" s="362">
        <f t="shared" si="5"/>
        <v>2740.3599999999997</v>
      </c>
      <c r="R6" s="362">
        <f t="shared" si="6"/>
        <v>191.8252</v>
      </c>
      <c r="S6" s="363">
        <f t="shared" si="7"/>
        <v>2932.1851999999999</v>
      </c>
      <c r="T6" s="263" t="s">
        <v>267</v>
      </c>
      <c r="U6" s="364" t="s">
        <v>216</v>
      </c>
      <c r="V6" s="365" t="s">
        <v>682</v>
      </c>
      <c r="W6" s="284"/>
    </row>
    <row r="7" spans="1:30" ht="20.25">
      <c r="A7" s="262">
        <v>5</v>
      </c>
      <c r="B7" s="263" t="s">
        <v>474</v>
      </c>
      <c r="C7" s="267" t="s">
        <v>370</v>
      </c>
      <c r="D7" s="265" t="s">
        <v>371</v>
      </c>
      <c r="E7" s="488" t="s">
        <v>621</v>
      </c>
      <c r="F7" s="266">
        <v>45717</v>
      </c>
      <c r="G7" s="266">
        <v>45748</v>
      </c>
      <c r="H7" s="263">
        <f t="shared" si="0"/>
        <v>31</v>
      </c>
      <c r="I7" s="334">
        <v>51</v>
      </c>
      <c r="J7" s="333">
        <v>51.3</v>
      </c>
      <c r="K7" s="334">
        <f t="shared" si="1"/>
        <v>0.29999999999999716</v>
      </c>
      <c r="L7" s="335">
        <f t="shared" si="2"/>
        <v>26.699999999999747</v>
      </c>
      <c r="M7" s="337">
        <v>560.12</v>
      </c>
      <c r="N7" s="339">
        <v>696.68</v>
      </c>
      <c r="O7" s="337">
        <f t="shared" si="3"/>
        <v>136.55999999999995</v>
      </c>
      <c r="P7" s="338">
        <f t="shared" si="4"/>
        <v>1092.4799999999996</v>
      </c>
      <c r="Q7" s="362">
        <f t="shared" si="5"/>
        <v>1119.1799999999994</v>
      </c>
      <c r="R7" s="362">
        <f t="shared" si="6"/>
        <v>78.342599999999962</v>
      </c>
      <c r="S7" s="363">
        <f t="shared" si="7"/>
        <v>1197.5225999999993</v>
      </c>
      <c r="T7" s="263" t="s">
        <v>218</v>
      </c>
      <c r="U7" s="364"/>
      <c r="V7" s="365"/>
      <c r="W7" s="284"/>
    </row>
    <row r="8" spans="1:30" s="257" customFormat="1" ht="24" customHeight="1">
      <c r="A8" s="270">
        <v>6</v>
      </c>
      <c r="B8" s="271" t="s">
        <v>475</v>
      </c>
      <c r="C8" s="272" t="s">
        <v>129</v>
      </c>
      <c r="D8" s="513" t="s">
        <v>131</v>
      </c>
      <c r="E8" s="514" t="s">
        <v>376</v>
      </c>
      <c r="F8" s="515">
        <v>45717</v>
      </c>
      <c r="G8" s="266">
        <v>45748</v>
      </c>
      <c r="H8" s="296">
        <f t="shared" ref="H8:H80" si="8">DATEDIF(F8,G8,"D")</f>
        <v>31</v>
      </c>
      <c r="I8" s="349">
        <v>46.6</v>
      </c>
      <c r="J8" s="348">
        <v>55.7</v>
      </c>
      <c r="K8" s="334">
        <f t="shared" si="1"/>
        <v>9.1000000000000014</v>
      </c>
      <c r="L8" s="350">
        <f t="shared" si="2"/>
        <v>809.90000000000009</v>
      </c>
      <c r="M8" s="352">
        <v>850.17</v>
      </c>
      <c r="N8" s="351">
        <v>931.66</v>
      </c>
      <c r="O8" s="337">
        <f t="shared" si="3"/>
        <v>81.490000000000009</v>
      </c>
      <c r="P8" s="353">
        <f t="shared" si="4"/>
        <v>651.92000000000007</v>
      </c>
      <c r="Q8" s="389">
        <f t="shared" si="5"/>
        <v>1461.8200000000002</v>
      </c>
      <c r="R8" s="389">
        <f t="shared" si="6"/>
        <v>102.32740000000003</v>
      </c>
      <c r="S8" s="390">
        <f t="shared" si="7"/>
        <v>1564.1474000000003</v>
      </c>
      <c r="T8" s="296" t="s">
        <v>232</v>
      </c>
      <c r="U8" s="392" t="s">
        <v>216</v>
      </c>
      <c r="V8" s="529" t="s">
        <v>683</v>
      </c>
      <c r="W8" s="530" t="s">
        <v>283</v>
      </c>
      <c r="X8" s="294"/>
      <c r="Y8" s="294"/>
      <c r="Z8" s="294"/>
      <c r="AA8" s="294"/>
      <c r="AB8" s="294"/>
      <c r="AC8" s="294"/>
      <c r="AD8" s="294"/>
    </row>
    <row r="9" spans="1:30" s="257" customFormat="1" ht="20.25">
      <c r="A9" s="489">
        <v>7</v>
      </c>
      <c r="B9" s="276" t="s">
        <v>478</v>
      </c>
      <c r="C9" s="277" t="s">
        <v>340</v>
      </c>
      <c r="D9" s="278" t="s">
        <v>341</v>
      </c>
      <c r="E9" s="279" t="s">
        <v>342</v>
      </c>
      <c r="F9" s="515">
        <v>45717</v>
      </c>
      <c r="G9" s="266">
        <v>45739</v>
      </c>
      <c r="H9" s="280">
        <f t="shared" si="8"/>
        <v>22</v>
      </c>
      <c r="I9" s="340">
        <v>28.6</v>
      </c>
      <c r="J9" s="340">
        <v>28.6</v>
      </c>
      <c r="K9" s="340">
        <f t="shared" si="1"/>
        <v>0</v>
      </c>
      <c r="L9" s="341">
        <f t="shared" si="2"/>
        <v>0</v>
      </c>
      <c r="M9" s="342">
        <v>2844.15</v>
      </c>
      <c r="N9" s="342">
        <v>2991.7</v>
      </c>
      <c r="O9" s="342">
        <f t="shared" si="3"/>
        <v>147.54999999999973</v>
      </c>
      <c r="P9" s="343">
        <f t="shared" si="4"/>
        <v>1180.3999999999978</v>
      </c>
      <c r="Q9" s="371">
        <f t="shared" si="5"/>
        <v>1180.3999999999978</v>
      </c>
      <c r="R9" s="371">
        <f t="shared" si="6"/>
        <v>82.627999999999858</v>
      </c>
      <c r="S9" s="372">
        <f t="shared" si="7"/>
        <v>1263.0279999999977</v>
      </c>
      <c r="T9" s="531" t="s">
        <v>232</v>
      </c>
      <c r="U9" s="532"/>
      <c r="V9" s="457" t="s">
        <v>684</v>
      </c>
      <c r="W9" s="375"/>
      <c r="X9" s="278"/>
      <c r="Y9" s="278"/>
      <c r="Z9" s="278"/>
      <c r="AA9" s="278"/>
      <c r="AB9" s="278"/>
      <c r="AC9" s="278"/>
      <c r="AD9" s="278"/>
    </row>
    <row r="10" spans="1:30" ht="20.25">
      <c r="A10" s="262">
        <v>8</v>
      </c>
      <c r="B10" s="263" t="s">
        <v>479</v>
      </c>
      <c r="C10" s="267" t="s">
        <v>221</v>
      </c>
      <c r="D10" s="281" t="s">
        <v>222</v>
      </c>
      <c r="E10" s="283" t="s">
        <v>223</v>
      </c>
      <c r="F10" s="266">
        <v>45717</v>
      </c>
      <c r="G10" s="266">
        <v>45748</v>
      </c>
      <c r="H10" s="263">
        <f t="shared" si="8"/>
        <v>31</v>
      </c>
      <c r="I10" s="334">
        <v>59</v>
      </c>
      <c r="J10" s="333">
        <v>61.9</v>
      </c>
      <c r="K10" s="334">
        <f t="shared" si="1"/>
        <v>2.8999999999999986</v>
      </c>
      <c r="L10" s="335">
        <f t="shared" si="2"/>
        <v>258.09999999999985</v>
      </c>
      <c r="M10" s="337">
        <v>617.75</v>
      </c>
      <c r="N10" s="339">
        <v>689.71</v>
      </c>
      <c r="O10" s="337">
        <f t="shared" si="3"/>
        <v>71.960000000000036</v>
      </c>
      <c r="P10" s="338">
        <f t="shared" si="4"/>
        <v>575.68000000000029</v>
      </c>
      <c r="Q10" s="362">
        <f t="shared" si="5"/>
        <v>833.7800000000002</v>
      </c>
      <c r="R10" s="362">
        <f t="shared" si="6"/>
        <v>58.364600000000017</v>
      </c>
      <c r="S10" s="363">
        <f t="shared" si="7"/>
        <v>892.1446000000002</v>
      </c>
      <c r="T10" s="263" t="s">
        <v>267</v>
      </c>
      <c r="U10" s="364" t="s">
        <v>216</v>
      </c>
      <c r="V10" s="376" t="s">
        <v>622</v>
      </c>
      <c r="W10" s="377" t="s">
        <v>285</v>
      </c>
    </row>
    <row r="11" spans="1:30" ht="20.25">
      <c r="A11" s="262">
        <v>9</v>
      </c>
      <c r="B11" s="263" t="s">
        <v>481</v>
      </c>
      <c r="C11" s="267" t="s">
        <v>14</v>
      </c>
      <c r="D11" s="265" t="s">
        <v>623</v>
      </c>
      <c r="E11" s="283" t="s">
        <v>624</v>
      </c>
      <c r="F11" s="266">
        <v>45717</v>
      </c>
      <c r="G11" s="266">
        <v>45748</v>
      </c>
      <c r="H11" s="263">
        <f t="shared" si="8"/>
        <v>31</v>
      </c>
      <c r="I11" s="334">
        <v>36.700000000000003</v>
      </c>
      <c r="J11" s="333">
        <v>38.4</v>
      </c>
      <c r="K11" s="334">
        <f t="shared" si="1"/>
        <v>1.6999999999999957</v>
      </c>
      <c r="L11" s="335">
        <f t="shared" si="2"/>
        <v>151.29999999999961</v>
      </c>
      <c r="M11" s="337">
        <v>1230.2</v>
      </c>
      <c r="N11" s="339">
        <v>1287.53</v>
      </c>
      <c r="O11" s="337">
        <f t="shared" si="3"/>
        <v>57.329999999999927</v>
      </c>
      <c r="P11" s="338">
        <f t="shared" si="4"/>
        <v>458.63999999999942</v>
      </c>
      <c r="Q11" s="362">
        <f t="shared" si="5"/>
        <v>609.93999999999903</v>
      </c>
      <c r="R11" s="362">
        <f t="shared" si="6"/>
        <v>42.695799999999934</v>
      </c>
      <c r="S11" s="363">
        <f t="shared" si="7"/>
        <v>652.63579999999899</v>
      </c>
      <c r="T11" s="263" t="s">
        <v>267</v>
      </c>
      <c r="U11" s="364" t="s">
        <v>216</v>
      </c>
      <c r="V11" s="365"/>
      <c r="W11" s="379"/>
    </row>
    <row r="12" spans="1:30" ht="20.25">
      <c r="A12" s="262">
        <v>10</v>
      </c>
      <c r="B12" s="263" t="s">
        <v>484</v>
      </c>
      <c r="C12" s="267" t="s">
        <v>303</v>
      </c>
      <c r="D12" s="265" t="s">
        <v>378</v>
      </c>
      <c r="E12" s="470" t="s">
        <v>305</v>
      </c>
      <c r="F12" s="266">
        <v>45717</v>
      </c>
      <c r="G12" s="266">
        <v>45748</v>
      </c>
      <c r="H12" s="263">
        <f t="shared" si="8"/>
        <v>31</v>
      </c>
      <c r="I12" s="334">
        <v>5.2</v>
      </c>
      <c r="J12" s="333">
        <v>8.4</v>
      </c>
      <c r="K12" s="334">
        <f t="shared" si="1"/>
        <v>3.2</v>
      </c>
      <c r="L12" s="335">
        <f t="shared" si="2"/>
        <v>284.8</v>
      </c>
      <c r="M12" s="337">
        <v>358.63</v>
      </c>
      <c r="N12" s="339">
        <v>438.56</v>
      </c>
      <c r="O12" s="337">
        <f t="shared" si="3"/>
        <v>79.930000000000007</v>
      </c>
      <c r="P12" s="338">
        <f t="shared" si="4"/>
        <v>639.44000000000005</v>
      </c>
      <c r="Q12" s="362">
        <f t="shared" si="5"/>
        <v>924.24</v>
      </c>
      <c r="R12" s="362">
        <f t="shared" si="6"/>
        <v>64.69680000000001</v>
      </c>
      <c r="S12" s="363">
        <f t="shared" si="7"/>
        <v>988.93680000000006</v>
      </c>
      <c r="T12" s="263" t="s">
        <v>267</v>
      </c>
      <c r="U12" s="364" t="s">
        <v>216</v>
      </c>
      <c r="V12" s="365"/>
      <c r="W12" s="284" t="s">
        <v>379</v>
      </c>
    </row>
    <row r="13" spans="1:30" s="257" customFormat="1" ht="20.25">
      <c r="A13" s="270">
        <v>11</v>
      </c>
      <c r="B13" s="271" t="s">
        <v>485</v>
      </c>
      <c r="C13" s="286" t="s">
        <v>228</v>
      </c>
      <c r="D13" s="287" t="s">
        <v>229</v>
      </c>
      <c r="E13" s="288" t="s">
        <v>230</v>
      </c>
      <c r="F13" s="266">
        <v>45717</v>
      </c>
      <c r="G13" s="266">
        <v>45748</v>
      </c>
      <c r="H13" s="289">
        <f t="shared" si="8"/>
        <v>31</v>
      </c>
      <c r="I13" s="344">
        <v>4.7</v>
      </c>
      <c r="J13" s="333">
        <v>4.7</v>
      </c>
      <c r="K13" s="344">
        <f t="shared" si="1"/>
        <v>0</v>
      </c>
      <c r="L13" s="345">
        <f t="shared" si="2"/>
        <v>0</v>
      </c>
      <c r="M13" s="346">
        <v>450.94</v>
      </c>
      <c r="N13" s="339">
        <v>493.14</v>
      </c>
      <c r="O13" s="346">
        <f t="shared" si="3"/>
        <v>42.199999999999989</v>
      </c>
      <c r="P13" s="347">
        <f t="shared" si="4"/>
        <v>337.59999999999991</v>
      </c>
      <c r="Q13" s="380">
        <f t="shared" si="5"/>
        <v>337.59999999999991</v>
      </c>
      <c r="R13" s="380">
        <f t="shared" si="6"/>
        <v>23.631999999999994</v>
      </c>
      <c r="S13" s="381">
        <f t="shared" si="7"/>
        <v>361.23199999999991</v>
      </c>
      <c r="T13" s="289"/>
      <c r="U13" s="382" t="s">
        <v>216</v>
      </c>
      <c r="V13" s="383" t="s">
        <v>685</v>
      </c>
      <c r="W13" s="384"/>
      <c r="X13" s="384"/>
      <c r="Y13" s="384"/>
      <c r="Z13" s="384"/>
      <c r="AA13" s="384"/>
      <c r="AB13" s="384"/>
      <c r="AC13" s="384"/>
      <c r="AD13" s="384"/>
    </row>
    <row r="14" spans="1:30" ht="20.25">
      <c r="A14" s="262">
        <v>12</v>
      </c>
      <c r="B14" s="263" t="s">
        <v>487</v>
      </c>
      <c r="C14" s="267" t="s">
        <v>186</v>
      </c>
      <c r="D14" s="290" t="s">
        <v>187</v>
      </c>
      <c r="E14" s="291" t="s">
        <v>269</v>
      </c>
      <c r="F14" s="266">
        <v>45717</v>
      </c>
      <c r="G14" s="266">
        <v>45748</v>
      </c>
      <c r="H14" s="263">
        <f t="shared" si="8"/>
        <v>31</v>
      </c>
      <c r="I14" s="334">
        <v>17.3</v>
      </c>
      <c r="J14" s="333">
        <v>21.4</v>
      </c>
      <c r="K14" s="334">
        <f t="shared" si="1"/>
        <v>4.0999999999999979</v>
      </c>
      <c r="L14" s="335">
        <f t="shared" si="2"/>
        <v>364.89999999999981</v>
      </c>
      <c r="M14" s="337">
        <v>717.74</v>
      </c>
      <c r="N14" s="339">
        <v>807.73</v>
      </c>
      <c r="O14" s="337">
        <f t="shared" si="3"/>
        <v>89.990000000000009</v>
      </c>
      <c r="P14" s="338">
        <f t="shared" si="4"/>
        <v>719.92000000000007</v>
      </c>
      <c r="Q14" s="362">
        <f t="shared" si="5"/>
        <v>1084.82</v>
      </c>
      <c r="R14" s="362">
        <f t="shared" si="6"/>
        <v>75.937399999999997</v>
      </c>
      <c r="S14" s="363">
        <f t="shared" si="7"/>
        <v>1160.7574</v>
      </c>
      <c r="T14" s="263" t="s">
        <v>267</v>
      </c>
      <c r="U14" s="364" t="s">
        <v>216</v>
      </c>
      <c r="V14" s="396"/>
      <c r="W14" s="284"/>
    </row>
    <row r="15" spans="1:30" ht="20.25">
      <c r="A15" s="262">
        <v>13</v>
      </c>
      <c r="B15" s="263" t="s">
        <v>488</v>
      </c>
      <c r="C15" s="267" t="s">
        <v>489</v>
      </c>
      <c r="D15" s="284" t="s">
        <v>490</v>
      </c>
      <c r="E15" s="292" t="s">
        <v>491</v>
      </c>
      <c r="F15" s="266">
        <v>45717</v>
      </c>
      <c r="G15" s="266">
        <v>45748</v>
      </c>
      <c r="H15" s="263">
        <f t="shared" si="8"/>
        <v>31</v>
      </c>
      <c r="I15" s="334">
        <v>17.100000000000001</v>
      </c>
      <c r="J15" s="333">
        <v>24.1</v>
      </c>
      <c r="K15" s="334">
        <f t="shared" si="1"/>
        <v>7</v>
      </c>
      <c r="L15" s="335">
        <f t="shared" si="2"/>
        <v>623</v>
      </c>
      <c r="M15" s="337">
        <v>575.49</v>
      </c>
      <c r="N15" s="339">
        <v>646.72</v>
      </c>
      <c r="O15" s="337">
        <f t="shared" si="3"/>
        <v>71.230000000000018</v>
      </c>
      <c r="P15" s="338">
        <f t="shared" si="4"/>
        <v>569.84000000000015</v>
      </c>
      <c r="Q15" s="362">
        <f t="shared" si="5"/>
        <v>1192.8400000000001</v>
      </c>
      <c r="R15" s="362">
        <f t="shared" si="6"/>
        <v>83.498800000000017</v>
      </c>
      <c r="S15" s="363">
        <f t="shared" si="7"/>
        <v>1276.3388000000002</v>
      </c>
      <c r="T15" s="263" t="s">
        <v>267</v>
      </c>
      <c r="U15" s="364" t="s">
        <v>216</v>
      </c>
      <c r="V15" s="365"/>
      <c r="W15" s="379"/>
    </row>
    <row r="16" spans="1:30" s="258" customFormat="1" ht="20.25">
      <c r="A16" s="262">
        <v>14</v>
      </c>
      <c r="B16" s="293" t="s">
        <v>493</v>
      </c>
      <c r="C16" s="272" t="s">
        <v>494</v>
      </c>
      <c r="D16" s="419" t="s">
        <v>495</v>
      </c>
      <c r="E16" s="516" t="s">
        <v>496</v>
      </c>
      <c r="F16" s="266">
        <v>45717</v>
      </c>
      <c r="G16" s="266">
        <v>45748</v>
      </c>
      <c r="H16" s="517">
        <f t="shared" si="8"/>
        <v>31</v>
      </c>
      <c r="I16" s="349">
        <v>13.5</v>
      </c>
      <c r="J16" s="348">
        <v>13.5</v>
      </c>
      <c r="K16" s="349">
        <f t="shared" si="1"/>
        <v>0</v>
      </c>
      <c r="L16" s="350">
        <f t="shared" si="2"/>
        <v>0</v>
      </c>
      <c r="M16" s="352">
        <v>502.94</v>
      </c>
      <c r="N16" s="351">
        <v>641.79</v>
      </c>
      <c r="O16" s="352">
        <f t="shared" si="3"/>
        <v>138.84999999999997</v>
      </c>
      <c r="P16" s="353">
        <f t="shared" si="4"/>
        <v>1110.7999999999997</v>
      </c>
      <c r="Q16" s="389">
        <f t="shared" si="5"/>
        <v>1110.7999999999997</v>
      </c>
      <c r="R16" s="389">
        <f t="shared" si="6"/>
        <v>77.755999999999986</v>
      </c>
      <c r="S16" s="390">
        <f t="shared" si="7"/>
        <v>1188.5559999999998</v>
      </c>
      <c r="T16" s="517" t="s">
        <v>232</v>
      </c>
      <c r="U16" s="533" t="s">
        <v>216</v>
      </c>
      <c r="V16" s="534" t="s">
        <v>686</v>
      </c>
      <c r="W16" s="535"/>
      <c r="X16" s="419"/>
      <c r="Y16" s="419"/>
      <c r="Z16" s="419"/>
      <c r="AA16" s="419"/>
      <c r="AB16" s="419"/>
      <c r="AC16" s="419"/>
      <c r="AD16" s="419"/>
    </row>
    <row r="17" spans="1:30" ht="20.25">
      <c r="A17" s="262">
        <v>15</v>
      </c>
      <c r="B17" s="263" t="s">
        <v>497</v>
      </c>
      <c r="C17" s="267" t="s">
        <v>382</v>
      </c>
      <c r="D17" s="265" t="s">
        <v>383</v>
      </c>
      <c r="E17" s="292" t="s">
        <v>384</v>
      </c>
      <c r="F17" s="266">
        <v>45717</v>
      </c>
      <c r="G17" s="266">
        <v>45748</v>
      </c>
      <c r="H17" s="263">
        <f t="shared" si="8"/>
        <v>31</v>
      </c>
      <c r="I17" s="334">
        <v>63.6</v>
      </c>
      <c r="J17" s="333">
        <v>83.4</v>
      </c>
      <c r="K17" s="334">
        <f t="shared" si="1"/>
        <v>19.800000000000004</v>
      </c>
      <c r="L17" s="335">
        <f t="shared" si="2"/>
        <v>1762.2000000000003</v>
      </c>
      <c r="M17" s="337">
        <v>1352.4</v>
      </c>
      <c r="N17" s="339">
        <v>1546.99</v>
      </c>
      <c r="O17" s="337">
        <f t="shared" si="3"/>
        <v>194.58999999999992</v>
      </c>
      <c r="P17" s="338">
        <f t="shared" si="4"/>
        <v>1556.7199999999993</v>
      </c>
      <c r="Q17" s="362">
        <f t="shared" si="5"/>
        <v>3318.9199999999996</v>
      </c>
      <c r="R17" s="362">
        <f t="shared" si="6"/>
        <v>232.3244</v>
      </c>
      <c r="S17" s="363">
        <f t="shared" si="7"/>
        <v>3551.2443999999996</v>
      </c>
      <c r="T17" s="263" t="s">
        <v>218</v>
      </c>
      <c r="U17" s="364" t="s">
        <v>216</v>
      </c>
      <c r="V17" s="365"/>
      <c r="W17" s="379"/>
    </row>
    <row r="18" spans="1:30" ht="20.25">
      <c r="A18" s="262">
        <v>16</v>
      </c>
      <c r="B18" s="263" t="s">
        <v>627</v>
      </c>
      <c r="C18" s="297" t="s">
        <v>628</v>
      </c>
      <c r="D18" s="265" t="s">
        <v>629</v>
      </c>
      <c r="E18" s="298" t="s">
        <v>630</v>
      </c>
      <c r="F18" s="266">
        <v>45717</v>
      </c>
      <c r="G18" s="266">
        <v>45748</v>
      </c>
      <c r="H18" s="263">
        <f t="shared" si="8"/>
        <v>31</v>
      </c>
      <c r="I18" s="334">
        <v>33.9</v>
      </c>
      <c r="J18" s="333">
        <v>34.299999999999997</v>
      </c>
      <c r="K18" s="334">
        <f t="shared" si="1"/>
        <v>0.39999999999999858</v>
      </c>
      <c r="L18" s="335">
        <f t="shared" si="2"/>
        <v>35.599999999999874</v>
      </c>
      <c r="M18" s="337">
        <v>773.82</v>
      </c>
      <c r="N18" s="339">
        <v>822.17</v>
      </c>
      <c r="O18" s="337">
        <f t="shared" si="3"/>
        <v>48.349999999999909</v>
      </c>
      <c r="P18" s="338">
        <f t="shared" si="4"/>
        <v>386.79999999999927</v>
      </c>
      <c r="Q18" s="362">
        <f t="shared" si="5"/>
        <v>422.39999999999912</v>
      </c>
      <c r="R18" s="362">
        <f t="shared" si="6"/>
        <v>29.567999999999941</v>
      </c>
      <c r="S18" s="363">
        <f t="shared" si="7"/>
        <v>451.96799999999905</v>
      </c>
      <c r="T18" s="263" t="s">
        <v>267</v>
      </c>
      <c r="U18" s="364" t="s">
        <v>216</v>
      </c>
      <c r="V18" s="396"/>
      <c r="W18" s="379"/>
    </row>
    <row r="19" spans="1:30" ht="20.25">
      <c r="A19" s="262">
        <v>17</v>
      </c>
      <c r="B19" s="263" t="s">
        <v>498</v>
      </c>
      <c r="C19" s="267" t="s">
        <v>136</v>
      </c>
      <c r="D19" s="299" t="s">
        <v>138</v>
      </c>
      <c r="E19" s="283" t="s">
        <v>499</v>
      </c>
      <c r="F19" s="266">
        <v>45717</v>
      </c>
      <c r="G19" s="266">
        <v>45748</v>
      </c>
      <c r="H19" s="263">
        <f t="shared" si="8"/>
        <v>31</v>
      </c>
      <c r="I19" s="334">
        <v>25.2</v>
      </c>
      <c r="J19" s="333">
        <v>25.2</v>
      </c>
      <c r="K19" s="334">
        <f t="shared" si="1"/>
        <v>0</v>
      </c>
      <c r="L19" s="335">
        <f t="shared" si="2"/>
        <v>0</v>
      </c>
      <c r="M19" s="337">
        <v>924.32</v>
      </c>
      <c r="N19" s="339">
        <v>979.32</v>
      </c>
      <c r="O19" s="337">
        <f t="shared" si="3"/>
        <v>55</v>
      </c>
      <c r="P19" s="338">
        <f t="shared" si="4"/>
        <v>440</v>
      </c>
      <c r="Q19" s="362">
        <f t="shared" si="5"/>
        <v>440</v>
      </c>
      <c r="R19" s="362">
        <f t="shared" si="6"/>
        <v>30.800000000000004</v>
      </c>
      <c r="S19" s="363">
        <f t="shared" si="7"/>
        <v>470.8</v>
      </c>
      <c r="T19" s="263" t="s">
        <v>267</v>
      </c>
      <c r="U19" s="364" t="s">
        <v>216</v>
      </c>
      <c r="V19" s="396"/>
      <c r="W19" s="379" t="s">
        <v>687</v>
      </c>
    </row>
    <row r="20" spans="1:30" ht="25.5">
      <c r="A20" s="262">
        <v>18</v>
      </c>
      <c r="B20" s="263" t="s">
        <v>500</v>
      </c>
      <c r="C20" s="272" t="s">
        <v>140</v>
      </c>
      <c r="D20" s="300" t="s">
        <v>141</v>
      </c>
      <c r="E20" s="301" t="s">
        <v>385</v>
      </c>
      <c r="F20" s="266">
        <v>45717</v>
      </c>
      <c r="G20" s="266">
        <v>45748</v>
      </c>
      <c r="H20" s="293">
        <f t="shared" si="8"/>
        <v>31</v>
      </c>
      <c r="I20" s="349">
        <v>37.9</v>
      </c>
      <c r="J20" s="348">
        <v>38.799999999999997</v>
      </c>
      <c r="K20" s="334">
        <f t="shared" si="1"/>
        <v>0.89999999999999858</v>
      </c>
      <c r="L20" s="350">
        <f t="shared" si="2"/>
        <v>80.099999999999881</v>
      </c>
      <c r="M20" s="352">
        <v>965.89</v>
      </c>
      <c r="N20" s="351">
        <v>1020.92</v>
      </c>
      <c r="O20" s="337">
        <f t="shared" si="3"/>
        <v>55.029999999999973</v>
      </c>
      <c r="P20" s="353">
        <f t="shared" si="4"/>
        <v>440.23999999999978</v>
      </c>
      <c r="Q20" s="389">
        <f t="shared" si="5"/>
        <v>520.33999999999969</v>
      </c>
      <c r="R20" s="389">
        <f t="shared" si="6"/>
        <v>36.423799999999979</v>
      </c>
      <c r="S20" s="390">
        <f t="shared" si="7"/>
        <v>556.76379999999972</v>
      </c>
      <c r="T20" s="293" t="s">
        <v>267</v>
      </c>
      <c r="U20" s="364" t="s">
        <v>216</v>
      </c>
      <c r="V20" s="536"/>
      <c r="W20" s="400"/>
      <c r="X20" s="400"/>
      <c r="Y20" s="400"/>
      <c r="Z20" s="400"/>
      <c r="AA20" s="400"/>
      <c r="AB20" s="400"/>
      <c r="AC20" s="400"/>
      <c r="AD20" s="400"/>
    </row>
    <row r="21" spans="1:30" ht="20.25">
      <c r="A21" s="262">
        <v>19</v>
      </c>
      <c r="B21" s="263" t="s">
        <v>501</v>
      </c>
      <c r="C21" s="267" t="s">
        <v>171</v>
      </c>
      <c r="D21" s="302" t="s">
        <v>172</v>
      </c>
      <c r="E21" s="283" t="s">
        <v>236</v>
      </c>
      <c r="F21" s="266">
        <v>45717</v>
      </c>
      <c r="G21" s="266">
        <v>45748</v>
      </c>
      <c r="H21" s="263">
        <f t="shared" si="8"/>
        <v>31</v>
      </c>
      <c r="I21" s="334">
        <v>60.5</v>
      </c>
      <c r="J21" s="333">
        <v>67.099999999999994</v>
      </c>
      <c r="K21" s="334">
        <f t="shared" si="1"/>
        <v>6.5999999999999943</v>
      </c>
      <c r="L21" s="335">
        <f t="shared" si="2"/>
        <v>587.39999999999952</v>
      </c>
      <c r="M21" s="522">
        <v>1183.1400000000001</v>
      </c>
      <c r="N21" s="354">
        <v>1319.4</v>
      </c>
      <c r="O21" s="337">
        <f t="shared" si="3"/>
        <v>136.26</v>
      </c>
      <c r="P21" s="338">
        <f t="shared" si="4"/>
        <v>1090.08</v>
      </c>
      <c r="Q21" s="362">
        <f t="shared" si="5"/>
        <v>1677.4799999999996</v>
      </c>
      <c r="R21" s="362">
        <f t="shared" si="6"/>
        <v>117.42359999999998</v>
      </c>
      <c r="S21" s="363">
        <f t="shared" si="7"/>
        <v>1794.9035999999996</v>
      </c>
      <c r="T21" s="263" t="s">
        <v>267</v>
      </c>
      <c r="U21" s="364" t="s">
        <v>216</v>
      </c>
      <c r="V21" s="365" t="s">
        <v>632</v>
      </c>
      <c r="W21" s="284"/>
    </row>
    <row r="22" spans="1:30" ht="20.25">
      <c r="A22" s="262">
        <v>20</v>
      </c>
      <c r="B22" s="263" t="s">
        <v>503</v>
      </c>
      <c r="C22" s="267" t="s">
        <v>237</v>
      </c>
      <c r="D22" s="299" t="s">
        <v>238</v>
      </c>
      <c r="E22" s="283" t="s">
        <v>504</v>
      </c>
      <c r="F22" s="266">
        <v>45717</v>
      </c>
      <c r="G22" s="266">
        <v>45748</v>
      </c>
      <c r="H22" s="263">
        <f t="shared" si="8"/>
        <v>31</v>
      </c>
      <c r="I22" s="334">
        <v>70.900000000000006</v>
      </c>
      <c r="J22" s="333">
        <v>90.3</v>
      </c>
      <c r="K22" s="334">
        <f t="shared" si="1"/>
        <v>19.399999999999991</v>
      </c>
      <c r="L22" s="335">
        <f t="shared" si="2"/>
        <v>1726.5999999999992</v>
      </c>
      <c r="M22" s="337">
        <v>1508.75</v>
      </c>
      <c r="N22" s="339">
        <v>1736.79</v>
      </c>
      <c r="O22" s="337">
        <f t="shared" si="3"/>
        <v>228.03999999999996</v>
      </c>
      <c r="P22" s="338">
        <f t="shared" si="4"/>
        <v>1824.3199999999997</v>
      </c>
      <c r="Q22" s="362">
        <f t="shared" si="5"/>
        <v>3550.9199999999992</v>
      </c>
      <c r="R22" s="362">
        <f t="shared" si="6"/>
        <v>248.56439999999998</v>
      </c>
      <c r="S22" s="363">
        <f t="shared" si="7"/>
        <v>3799.4843999999994</v>
      </c>
      <c r="T22" s="263" t="s">
        <v>267</v>
      </c>
      <c r="U22" s="364" t="s">
        <v>216</v>
      </c>
      <c r="V22" s="366"/>
      <c r="W22" s="366" t="s">
        <v>688</v>
      </c>
      <c r="X22" s="259" t="s">
        <v>689</v>
      </c>
    </row>
    <row r="23" spans="1:30" ht="20.25">
      <c r="A23" s="262">
        <v>21</v>
      </c>
      <c r="B23" s="263" t="s">
        <v>505</v>
      </c>
      <c r="C23" s="267" t="s">
        <v>20</v>
      </c>
      <c r="D23" s="265" t="s">
        <v>143</v>
      </c>
      <c r="E23" s="283" t="s">
        <v>388</v>
      </c>
      <c r="F23" s="266">
        <v>45717</v>
      </c>
      <c r="G23" s="266">
        <v>45748</v>
      </c>
      <c r="H23" s="263">
        <f t="shared" si="8"/>
        <v>31</v>
      </c>
      <c r="I23" s="334">
        <v>25.5</v>
      </c>
      <c r="J23" s="333">
        <v>31.2</v>
      </c>
      <c r="K23" s="334">
        <f t="shared" si="1"/>
        <v>5.6999999999999993</v>
      </c>
      <c r="L23" s="335">
        <f t="shared" si="2"/>
        <v>507.29999999999995</v>
      </c>
      <c r="M23" s="337">
        <v>609.26</v>
      </c>
      <c r="N23" s="339">
        <v>672.15</v>
      </c>
      <c r="O23" s="337">
        <f t="shared" si="3"/>
        <v>62.889999999999986</v>
      </c>
      <c r="P23" s="338">
        <f t="shared" si="4"/>
        <v>503.11999999999989</v>
      </c>
      <c r="Q23" s="362">
        <f t="shared" si="5"/>
        <v>1010.4199999999998</v>
      </c>
      <c r="R23" s="362">
        <f t="shared" si="6"/>
        <v>70.729399999999998</v>
      </c>
      <c r="S23" s="363">
        <f t="shared" si="7"/>
        <v>1081.1493999999998</v>
      </c>
      <c r="T23" s="263" t="s">
        <v>267</v>
      </c>
      <c r="U23" s="364" t="s">
        <v>216</v>
      </c>
      <c r="V23" s="365"/>
      <c r="W23" s="284"/>
    </row>
    <row r="24" spans="1:30" ht="20.25">
      <c r="A24" s="262">
        <v>22</v>
      </c>
      <c r="B24" s="263" t="s">
        <v>507</v>
      </c>
      <c r="C24" s="267" t="s">
        <v>23</v>
      </c>
      <c r="D24" s="265" t="s">
        <v>690</v>
      </c>
      <c r="E24" s="283" t="s">
        <v>691</v>
      </c>
      <c r="F24" s="266">
        <v>45717</v>
      </c>
      <c r="G24" s="266">
        <v>45748</v>
      </c>
      <c r="H24" s="263">
        <f t="shared" si="8"/>
        <v>31</v>
      </c>
      <c r="I24" s="334">
        <v>60.6</v>
      </c>
      <c r="J24" s="333">
        <v>74</v>
      </c>
      <c r="K24" s="334">
        <f t="shared" si="1"/>
        <v>13.399999999999999</v>
      </c>
      <c r="L24" s="335">
        <f t="shared" si="2"/>
        <v>1192.5999999999999</v>
      </c>
      <c r="M24" s="337">
        <v>956.19</v>
      </c>
      <c r="N24" s="339">
        <v>1084.8699999999999</v>
      </c>
      <c r="O24" s="337">
        <f t="shared" si="3"/>
        <v>128.67999999999984</v>
      </c>
      <c r="P24" s="338">
        <f t="shared" si="4"/>
        <v>1029.4399999999987</v>
      </c>
      <c r="Q24" s="362">
        <f t="shared" si="5"/>
        <v>2222.0399999999986</v>
      </c>
      <c r="R24" s="362">
        <f t="shared" si="6"/>
        <v>155.54279999999991</v>
      </c>
      <c r="S24" s="363">
        <f t="shared" si="7"/>
        <v>2377.5827999999983</v>
      </c>
      <c r="T24" s="263"/>
      <c r="U24" s="364" t="s">
        <v>216</v>
      </c>
      <c r="V24" s="402" t="s">
        <v>634</v>
      </c>
      <c r="W24" s="284"/>
    </row>
    <row r="25" spans="1:30" ht="20.25">
      <c r="A25" s="262">
        <v>23</v>
      </c>
      <c r="B25" s="263" t="s">
        <v>509</v>
      </c>
      <c r="C25" s="267" t="s">
        <v>32</v>
      </c>
      <c r="D25" s="265" t="s">
        <v>147</v>
      </c>
      <c r="E25" s="283" t="s">
        <v>510</v>
      </c>
      <c r="F25" s="266">
        <v>45717</v>
      </c>
      <c r="G25" s="266">
        <v>45748</v>
      </c>
      <c r="H25" s="263">
        <f t="shared" si="8"/>
        <v>31</v>
      </c>
      <c r="I25" s="334">
        <v>115.1</v>
      </c>
      <c r="J25" s="333">
        <v>127.6</v>
      </c>
      <c r="K25" s="334">
        <f t="shared" si="1"/>
        <v>12.5</v>
      </c>
      <c r="L25" s="335">
        <f t="shared" si="2"/>
        <v>1112.5</v>
      </c>
      <c r="M25" s="337">
        <v>2481.9</v>
      </c>
      <c r="N25" s="339">
        <v>2709.59</v>
      </c>
      <c r="O25" s="337">
        <f t="shared" si="3"/>
        <v>227.69000000000005</v>
      </c>
      <c r="P25" s="338">
        <f t="shared" si="4"/>
        <v>1821.5200000000004</v>
      </c>
      <c r="Q25" s="362">
        <f t="shared" si="5"/>
        <v>2934.0200000000004</v>
      </c>
      <c r="R25" s="362">
        <f t="shared" si="6"/>
        <v>205.38140000000004</v>
      </c>
      <c r="S25" s="363">
        <f t="shared" si="7"/>
        <v>3139.4014000000006</v>
      </c>
      <c r="T25" s="263" t="s">
        <v>267</v>
      </c>
      <c r="U25" s="364" t="s">
        <v>216</v>
      </c>
      <c r="V25" s="396"/>
      <c r="W25" s="284"/>
    </row>
    <row r="26" spans="1:30" ht="20.25">
      <c r="A26" s="262">
        <v>24</v>
      </c>
      <c r="B26" s="263" t="s">
        <v>511</v>
      </c>
      <c r="C26" s="267" t="s">
        <v>197</v>
      </c>
      <c r="D26" s="305" t="s">
        <v>198</v>
      </c>
      <c r="E26" s="306" t="s">
        <v>636</v>
      </c>
      <c r="F26" s="266">
        <v>45717</v>
      </c>
      <c r="G26" s="266">
        <v>45748</v>
      </c>
      <c r="H26" s="263">
        <f t="shared" si="8"/>
        <v>31</v>
      </c>
      <c r="I26" s="334">
        <v>22.5</v>
      </c>
      <c r="J26" s="333">
        <v>26.7</v>
      </c>
      <c r="K26" s="334">
        <f t="shared" si="1"/>
        <v>4.1999999999999993</v>
      </c>
      <c r="L26" s="335">
        <f t="shared" si="2"/>
        <v>373.79999999999995</v>
      </c>
      <c r="M26" s="337">
        <v>679.1</v>
      </c>
      <c r="N26" s="339">
        <v>775.82</v>
      </c>
      <c r="O26" s="337">
        <f t="shared" si="3"/>
        <v>96.720000000000027</v>
      </c>
      <c r="P26" s="338">
        <f t="shared" si="4"/>
        <v>773.76000000000022</v>
      </c>
      <c r="Q26" s="362">
        <f t="shared" si="5"/>
        <v>1147.5600000000002</v>
      </c>
      <c r="R26" s="362">
        <f t="shared" si="6"/>
        <v>80.329200000000014</v>
      </c>
      <c r="S26" s="363">
        <f t="shared" si="7"/>
        <v>1227.8892000000001</v>
      </c>
      <c r="T26" s="263" t="s">
        <v>267</v>
      </c>
      <c r="U26" s="364" t="s">
        <v>216</v>
      </c>
      <c r="V26" s="365"/>
      <c r="W26" s="284"/>
    </row>
    <row r="27" spans="1:30" ht="20.25">
      <c r="A27" s="262">
        <v>25</v>
      </c>
      <c r="B27" s="263" t="s">
        <v>512</v>
      </c>
      <c r="C27" s="267" t="s">
        <v>347</v>
      </c>
      <c r="D27" s="299" t="s">
        <v>348</v>
      </c>
      <c r="E27" s="307" t="s">
        <v>349</v>
      </c>
      <c r="F27" s="266">
        <v>45717</v>
      </c>
      <c r="G27" s="266">
        <v>45748</v>
      </c>
      <c r="H27" s="263">
        <f t="shared" si="8"/>
        <v>31</v>
      </c>
      <c r="I27" s="334">
        <v>20.9</v>
      </c>
      <c r="J27" s="333">
        <v>21.9</v>
      </c>
      <c r="K27" s="334">
        <f t="shared" si="1"/>
        <v>1</v>
      </c>
      <c r="L27" s="335">
        <f t="shared" si="2"/>
        <v>89</v>
      </c>
      <c r="M27" s="337">
        <v>874.25</v>
      </c>
      <c r="N27" s="339">
        <v>909.97</v>
      </c>
      <c r="O27" s="337">
        <f t="shared" si="3"/>
        <v>35.720000000000027</v>
      </c>
      <c r="P27" s="338">
        <f t="shared" si="4"/>
        <v>285.76000000000022</v>
      </c>
      <c r="Q27" s="362">
        <f t="shared" si="5"/>
        <v>374.76000000000022</v>
      </c>
      <c r="R27" s="362">
        <f t="shared" si="6"/>
        <v>26.233200000000018</v>
      </c>
      <c r="S27" s="363">
        <f t="shared" si="7"/>
        <v>400.99320000000023</v>
      </c>
      <c r="T27" s="263" t="s">
        <v>267</v>
      </c>
      <c r="U27" s="364" t="s">
        <v>216</v>
      </c>
      <c r="V27" s="402"/>
      <c r="W27" s="284"/>
    </row>
    <row r="28" spans="1:30" ht="20.25">
      <c r="A28" s="262">
        <v>26</v>
      </c>
      <c r="B28" s="263" t="s">
        <v>514</v>
      </c>
      <c r="C28" s="267" t="s">
        <v>35</v>
      </c>
      <c r="D28" s="265" t="s">
        <v>36</v>
      </c>
      <c r="E28" s="283" t="s">
        <v>149</v>
      </c>
      <c r="F28" s="266">
        <v>45717</v>
      </c>
      <c r="G28" s="266">
        <v>45748</v>
      </c>
      <c r="H28" s="263">
        <f t="shared" si="8"/>
        <v>31</v>
      </c>
      <c r="I28" s="334">
        <v>52.6</v>
      </c>
      <c r="J28" s="333">
        <v>57.2</v>
      </c>
      <c r="K28" s="334">
        <f t="shared" si="1"/>
        <v>4.6000000000000014</v>
      </c>
      <c r="L28" s="335">
        <f t="shared" si="2"/>
        <v>409.40000000000015</v>
      </c>
      <c r="M28" s="337">
        <v>1090.8800000000001</v>
      </c>
      <c r="N28" s="339">
        <v>1188</v>
      </c>
      <c r="O28" s="337">
        <f t="shared" si="3"/>
        <v>97.119999999999891</v>
      </c>
      <c r="P28" s="338">
        <f t="shared" si="4"/>
        <v>776.95999999999913</v>
      </c>
      <c r="Q28" s="362">
        <f t="shared" si="5"/>
        <v>1186.3599999999992</v>
      </c>
      <c r="R28" s="362">
        <f t="shared" si="6"/>
        <v>83.045199999999952</v>
      </c>
      <c r="S28" s="363">
        <f t="shared" si="7"/>
        <v>1269.4051999999992</v>
      </c>
      <c r="T28" s="263" t="s">
        <v>267</v>
      </c>
      <c r="U28" s="364" t="s">
        <v>216</v>
      </c>
      <c r="V28" s="365" t="s">
        <v>638</v>
      </c>
      <c r="W28" s="284"/>
    </row>
    <row r="29" spans="1:30" ht="20.25">
      <c r="A29" s="262">
        <v>27</v>
      </c>
      <c r="B29" s="263" t="s">
        <v>516</v>
      </c>
      <c r="C29" s="267" t="s">
        <v>27</v>
      </c>
      <c r="D29" s="265" t="s">
        <v>344</v>
      </c>
      <c r="E29" s="307" t="s">
        <v>393</v>
      </c>
      <c r="F29" s="266">
        <v>45717</v>
      </c>
      <c r="G29" s="266">
        <v>45748</v>
      </c>
      <c r="H29" s="263">
        <f t="shared" si="8"/>
        <v>31</v>
      </c>
      <c r="I29" s="334">
        <v>25.7</v>
      </c>
      <c r="J29" s="333">
        <v>34.6</v>
      </c>
      <c r="K29" s="334">
        <f t="shared" si="1"/>
        <v>8.9000000000000021</v>
      </c>
      <c r="L29" s="335">
        <f t="shared" si="2"/>
        <v>792.10000000000014</v>
      </c>
      <c r="M29" s="523">
        <v>1005.17</v>
      </c>
      <c r="N29" s="339">
        <v>1116.45</v>
      </c>
      <c r="O29" s="337">
        <f t="shared" si="3"/>
        <v>111.28000000000009</v>
      </c>
      <c r="P29" s="338">
        <f t="shared" si="4"/>
        <v>890.24000000000069</v>
      </c>
      <c r="Q29" s="362">
        <f t="shared" si="5"/>
        <v>1682.3400000000008</v>
      </c>
      <c r="R29" s="362">
        <f t="shared" si="6"/>
        <v>117.76380000000007</v>
      </c>
      <c r="S29" s="363">
        <f t="shared" si="7"/>
        <v>1800.103800000001</v>
      </c>
      <c r="T29" s="263" t="s">
        <v>267</v>
      </c>
      <c r="U29" s="364" t="s">
        <v>216</v>
      </c>
      <c r="V29" s="365"/>
      <c r="W29" s="284"/>
    </row>
    <row r="30" spans="1:30" ht="20.25">
      <c r="A30" s="262">
        <v>28</v>
      </c>
      <c r="B30" s="263" t="s">
        <v>518</v>
      </c>
      <c r="C30" s="267" t="s">
        <v>40</v>
      </c>
      <c r="D30" s="265" t="s">
        <v>344</v>
      </c>
      <c r="E30" s="307" t="s">
        <v>393</v>
      </c>
      <c r="F30" s="266">
        <v>45717</v>
      </c>
      <c r="G30" s="266">
        <v>45748</v>
      </c>
      <c r="H30" s="263">
        <f t="shared" si="8"/>
        <v>31</v>
      </c>
      <c r="I30" s="524">
        <v>38.700000000000003</v>
      </c>
      <c r="J30" s="355">
        <v>45.2</v>
      </c>
      <c r="K30" s="355">
        <f t="shared" si="1"/>
        <v>6.5</v>
      </c>
      <c r="L30" s="356">
        <f t="shared" si="2"/>
        <v>578.5</v>
      </c>
      <c r="M30" s="337">
        <v>1250</v>
      </c>
      <c r="N30" s="337">
        <v>1399.93</v>
      </c>
      <c r="O30" s="337">
        <f t="shared" si="3"/>
        <v>149.93000000000006</v>
      </c>
      <c r="P30" s="338">
        <f t="shared" si="4"/>
        <v>1199.4400000000005</v>
      </c>
      <c r="Q30" s="362">
        <f t="shared" si="5"/>
        <v>1777.9400000000005</v>
      </c>
      <c r="R30" s="362">
        <f t="shared" si="6"/>
        <v>124.45580000000005</v>
      </c>
      <c r="S30" s="363">
        <f t="shared" si="7"/>
        <v>1902.3958000000005</v>
      </c>
      <c r="T30" s="263" t="s">
        <v>267</v>
      </c>
      <c r="U30" s="364" t="s">
        <v>216</v>
      </c>
      <c r="V30" s="365"/>
      <c r="W30" s="284"/>
    </row>
    <row r="31" spans="1:30" ht="20.25">
      <c r="A31" s="262">
        <v>29</v>
      </c>
      <c r="B31" s="263" t="s">
        <v>519</v>
      </c>
      <c r="C31" s="303" t="s">
        <v>42</v>
      </c>
      <c r="D31" s="265" t="s">
        <v>174</v>
      </c>
      <c r="E31" s="283" t="s">
        <v>520</v>
      </c>
      <c r="F31" s="266">
        <v>45717</v>
      </c>
      <c r="G31" s="266">
        <v>45748</v>
      </c>
      <c r="H31" s="263">
        <f t="shared" si="8"/>
        <v>31</v>
      </c>
      <c r="I31" s="355">
        <v>6.2</v>
      </c>
      <c r="J31" s="355">
        <v>6.2</v>
      </c>
      <c r="K31" s="355">
        <f t="shared" si="1"/>
        <v>0</v>
      </c>
      <c r="L31" s="356">
        <f t="shared" si="2"/>
        <v>0</v>
      </c>
      <c r="M31" s="337">
        <v>845.02</v>
      </c>
      <c r="N31" s="337">
        <v>903.12</v>
      </c>
      <c r="O31" s="337">
        <f t="shared" si="3"/>
        <v>58.100000000000023</v>
      </c>
      <c r="P31" s="357">
        <f t="shared" si="4"/>
        <v>464.80000000000018</v>
      </c>
      <c r="Q31" s="405">
        <f t="shared" si="5"/>
        <v>464.80000000000018</v>
      </c>
      <c r="R31" s="405">
        <f t="shared" si="6"/>
        <v>32.536000000000016</v>
      </c>
      <c r="S31" s="406">
        <f t="shared" si="7"/>
        <v>497.33600000000018</v>
      </c>
      <c r="T31" s="263"/>
      <c r="U31" s="364" t="s">
        <v>216</v>
      </c>
      <c r="V31" s="402" t="s">
        <v>641</v>
      </c>
      <c r="W31" s="284"/>
      <c r="X31" s="284"/>
      <c r="Y31" s="284"/>
      <c r="Z31" s="284"/>
      <c r="AA31" s="284"/>
      <c r="AB31" s="284"/>
      <c r="AC31" s="284"/>
      <c r="AD31" s="284"/>
    </row>
    <row r="32" spans="1:30" ht="20.25">
      <c r="A32" s="262">
        <v>30</v>
      </c>
      <c r="B32" s="263" t="s">
        <v>521</v>
      </c>
      <c r="C32" s="267" t="s">
        <v>45</v>
      </c>
      <c r="D32" s="265" t="s">
        <v>174</v>
      </c>
      <c r="E32" s="283" t="s">
        <v>520</v>
      </c>
      <c r="F32" s="266">
        <v>45717</v>
      </c>
      <c r="G32" s="266">
        <v>45748</v>
      </c>
      <c r="H32" s="263">
        <f t="shared" si="8"/>
        <v>31</v>
      </c>
      <c r="I32" s="334">
        <v>12.7</v>
      </c>
      <c r="J32" s="333">
        <v>13</v>
      </c>
      <c r="K32" s="334">
        <f t="shared" si="1"/>
        <v>0.30000000000000071</v>
      </c>
      <c r="L32" s="335">
        <f t="shared" si="2"/>
        <v>26.700000000000063</v>
      </c>
      <c r="M32" s="522">
        <v>794.06</v>
      </c>
      <c r="N32" s="354">
        <v>848.4</v>
      </c>
      <c r="O32" s="337">
        <f t="shared" si="3"/>
        <v>54.340000000000032</v>
      </c>
      <c r="P32" s="338">
        <f t="shared" si="4"/>
        <v>434.72000000000025</v>
      </c>
      <c r="Q32" s="362">
        <f t="shared" si="5"/>
        <v>461.4200000000003</v>
      </c>
      <c r="R32" s="362">
        <f t="shared" si="6"/>
        <v>32.299400000000027</v>
      </c>
      <c r="S32" s="363">
        <f t="shared" si="7"/>
        <v>493.71940000000035</v>
      </c>
      <c r="T32" s="263"/>
      <c r="U32" s="364" t="s">
        <v>216</v>
      </c>
      <c r="V32" s="402" t="s">
        <v>641</v>
      </c>
      <c r="W32" s="284"/>
    </row>
    <row r="33" spans="1:30" ht="20.25">
      <c r="A33" s="262">
        <v>31</v>
      </c>
      <c r="B33" s="263" t="s">
        <v>523</v>
      </c>
      <c r="C33" s="267" t="s">
        <v>524</v>
      </c>
      <c r="D33" s="265" t="s">
        <v>525</v>
      </c>
      <c r="E33" s="265" t="s">
        <v>520</v>
      </c>
      <c r="F33" s="266">
        <v>45717</v>
      </c>
      <c r="G33" s="266">
        <v>45748</v>
      </c>
      <c r="H33" s="263">
        <f t="shared" si="8"/>
        <v>31</v>
      </c>
      <c r="I33" s="334">
        <v>32</v>
      </c>
      <c r="J33" s="333">
        <v>32</v>
      </c>
      <c r="K33" s="334">
        <f t="shared" si="1"/>
        <v>0</v>
      </c>
      <c r="L33" s="335">
        <f t="shared" si="2"/>
        <v>0</v>
      </c>
      <c r="M33" s="522">
        <v>345.86</v>
      </c>
      <c r="N33" s="354">
        <v>386.38</v>
      </c>
      <c r="O33" s="337">
        <f t="shared" si="3"/>
        <v>40.519999999999982</v>
      </c>
      <c r="P33" s="338">
        <f t="shared" si="4"/>
        <v>324.15999999999985</v>
      </c>
      <c r="Q33" s="362">
        <f t="shared" si="5"/>
        <v>324.15999999999985</v>
      </c>
      <c r="R33" s="362">
        <f t="shared" si="6"/>
        <v>22.691199999999991</v>
      </c>
      <c r="S33" s="363">
        <f t="shared" si="7"/>
        <v>346.85119999999984</v>
      </c>
      <c r="T33" s="263"/>
      <c r="U33" s="364" t="s">
        <v>216</v>
      </c>
      <c r="V33" s="402" t="s">
        <v>641</v>
      </c>
      <c r="W33" s="466"/>
    </row>
    <row r="34" spans="1:30" ht="20.25">
      <c r="A34" s="262">
        <v>32</v>
      </c>
      <c r="B34" s="263" t="s">
        <v>526</v>
      </c>
      <c r="C34" s="267" t="s">
        <v>47</v>
      </c>
      <c r="D34" s="265" t="s">
        <v>692</v>
      </c>
      <c r="E34" s="283" t="s">
        <v>693</v>
      </c>
      <c r="F34" s="266">
        <v>45717</v>
      </c>
      <c r="G34" s="266">
        <v>45748</v>
      </c>
      <c r="H34" s="263">
        <f t="shared" si="8"/>
        <v>31</v>
      </c>
      <c r="I34" s="334">
        <v>6.2</v>
      </c>
      <c r="J34" s="333">
        <v>11.2</v>
      </c>
      <c r="K34" s="334">
        <f t="shared" si="1"/>
        <v>4.9999999999999991</v>
      </c>
      <c r="L34" s="335">
        <f t="shared" si="2"/>
        <v>444.99999999999994</v>
      </c>
      <c r="M34" s="525">
        <v>486.91</v>
      </c>
      <c r="N34" s="354">
        <v>561.83000000000004</v>
      </c>
      <c r="O34" s="475">
        <f t="shared" si="3"/>
        <v>74.920000000000016</v>
      </c>
      <c r="P34" s="338">
        <f t="shared" si="4"/>
        <v>599.36000000000013</v>
      </c>
      <c r="Q34" s="362">
        <f t="shared" si="5"/>
        <v>1044.3600000000001</v>
      </c>
      <c r="R34" s="362">
        <f t="shared" si="6"/>
        <v>73.105200000000011</v>
      </c>
      <c r="S34" s="363">
        <f t="shared" si="7"/>
        <v>1117.4652000000001</v>
      </c>
      <c r="T34" s="263" t="s">
        <v>267</v>
      </c>
      <c r="U34" s="364" t="s">
        <v>216</v>
      </c>
      <c r="V34" s="365" t="s">
        <v>642</v>
      </c>
      <c r="W34" s="466" t="s">
        <v>274</v>
      </c>
    </row>
    <row r="35" spans="1:30" ht="20.25">
      <c r="A35" s="262">
        <v>33</v>
      </c>
      <c r="B35" s="263" t="s">
        <v>528</v>
      </c>
      <c r="C35" s="267" t="s">
        <v>49</v>
      </c>
      <c r="D35" s="265" t="s">
        <v>50</v>
      </c>
      <c r="E35" s="283" t="s">
        <v>245</v>
      </c>
      <c r="F35" s="266">
        <v>45717</v>
      </c>
      <c r="G35" s="266">
        <v>45748</v>
      </c>
      <c r="H35" s="263">
        <f t="shared" si="8"/>
        <v>31</v>
      </c>
      <c r="I35" s="524">
        <v>11</v>
      </c>
      <c r="J35" s="524">
        <v>15.7</v>
      </c>
      <c r="K35" s="524">
        <f t="shared" si="1"/>
        <v>4.6999999999999993</v>
      </c>
      <c r="L35" s="526">
        <f t="shared" si="2"/>
        <v>418.29999999999995</v>
      </c>
      <c r="M35" s="527">
        <v>542.27</v>
      </c>
      <c r="N35" s="527">
        <v>620.09</v>
      </c>
      <c r="O35" s="527">
        <f t="shared" si="3"/>
        <v>77.82000000000005</v>
      </c>
      <c r="P35" s="338">
        <f t="shared" si="4"/>
        <v>622.5600000000004</v>
      </c>
      <c r="Q35" s="362">
        <f t="shared" si="5"/>
        <v>1040.8600000000004</v>
      </c>
      <c r="R35" s="362">
        <f t="shared" si="6"/>
        <v>72.860200000000034</v>
      </c>
      <c r="S35" s="363">
        <f t="shared" si="7"/>
        <v>1113.7202000000004</v>
      </c>
      <c r="T35" s="263" t="s">
        <v>267</v>
      </c>
      <c r="U35" s="364" t="s">
        <v>216</v>
      </c>
      <c r="V35" s="365"/>
      <c r="W35" s="284"/>
    </row>
    <row r="36" spans="1:30" ht="20.25">
      <c r="A36" s="262">
        <v>34</v>
      </c>
      <c r="B36" s="263" t="s">
        <v>643</v>
      </c>
      <c r="C36" s="267" t="s">
        <v>644</v>
      </c>
      <c r="D36" s="265" t="s">
        <v>645</v>
      </c>
      <c r="E36" s="283" t="s">
        <v>646</v>
      </c>
      <c r="F36" s="266">
        <v>45717</v>
      </c>
      <c r="G36" s="266">
        <v>45748</v>
      </c>
      <c r="H36" s="263">
        <f t="shared" si="8"/>
        <v>31</v>
      </c>
      <c r="I36" s="334">
        <v>6.7</v>
      </c>
      <c r="J36" s="333">
        <v>6.7</v>
      </c>
      <c r="K36" s="334">
        <f t="shared" si="1"/>
        <v>0</v>
      </c>
      <c r="L36" s="335">
        <f t="shared" si="2"/>
        <v>0</v>
      </c>
      <c r="M36" s="337">
        <v>1197.0899999999999</v>
      </c>
      <c r="N36" s="339">
        <v>1293.1099999999999</v>
      </c>
      <c r="O36" s="337">
        <f t="shared" si="3"/>
        <v>96.019999999999982</v>
      </c>
      <c r="P36" s="338">
        <f t="shared" si="4"/>
        <v>768.15999999999985</v>
      </c>
      <c r="Q36" s="362">
        <f t="shared" si="5"/>
        <v>768.15999999999985</v>
      </c>
      <c r="R36" s="362">
        <f t="shared" si="6"/>
        <v>53.771199999999993</v>
      </c>
      <c r="S36" s="363">
        <f t="shared" si="7"/>
        <v>821.93119999999988</v>
      </c>
      <c r="T36" s="263" t="s">
        <v>267</v>
      </c>
      <c r="U36" s="364" t="s">
        <v>216</v>
      </c>
      <c r="V36" s="365"/>
      <c r="W36" s="284"/>
    </row>
    <row r="37" spans="1:30" ht="20.25">
      <c r="A37" s="262">
        <v>35</v>
      </c>
      <c r="B37" s="263" t="s">
        <v>529</v>
      </c>
      <c r="C37" s="267" t="s">
        <v>57</v>
      </c>
      <c r="D37" s="265" t="s">
        <v>113</v>
      </c>
      <c r="E37" s="265" t="s">
        <v>694</v>
      </c>
      <c r="F37" s="266">
        <v>45717</v>
      </c>
      <c r="G37" s="266">
        <v>45748</v>
      </c>
      <c r="H37" s="263">
        <f t="shared" si="8"/>
        <v>31</v>
      </c>
      <c r="I37" s="334">
        <v>27.2</v>
      </c>
      <c r="J37" s="333">
        <v>27.6</v>
      </c>
      <c r="K37" s="334">
        <f t="shared" si="1"/>
        <v>0.40000000000000213</v>
      </c>
      <c r="L37" s="335">
        <f t="shared" si="2"/>
        <v>35.600000000000193</v>
      </c>
      <c r="M37" s="522">
        <v>1119.83</v>
      </c>
      <c r="N37" s="354">
        <v>1166.52</v>
      </c>
      <c r="O37" s="337">
        <f t="shared" si="3"/>
        <v>46.690000000000055</v>
      </c>
      <c r="P37" s="338">
        <f t="shared" si="4"/>
        <v>373.52000000000044</v>
      </c>
      <c r="Q37" s="362">
        <f t="shared" si="5"/>
        <v>409.12000000000063</v>
      </c>
      <c r="R37" s="362">
        <f t="shared" si="6"/>
        <v>28.638400000000047</v>
      </c>
      <c r="S37" s="363">
        <f t="shared" si="7"/>
        <v>437.75840000000068</v>
      </c>
      <c r="T37" s="263"/>
      <c r="U37" s="364" t="s">
        <v>216</v>
      </c>
      <c r="V37" s="402" t="s">
        <v>247</v>
      </c>
      <c r="W37" s="284"/>
    </row>
    <row r="38" spans="1:30" ht="27" customHeight="1">
      <c r="A38" s="262">
        <v>36</v>
      </c>
      <c r="B38" s="263" t="s">
        <v>531</v>
      </c>
      <c r="C38" s="267" t="s">
        <v>60</v>
      </c>
      <c r="D38" s="265" t="s">
        <v>61</v>
      </c>
      <c r="E38" s="518" t="s">
        <v>115</v>
      </c>
      <c r="F38" s="266">
        <v>45717</v>
      </c>
      <c r="G38" s="266">
        <v>45748</v>
      </c>
      <c r="H38" s="263">
        <f t="shared" si="8"/>
        <v>31</v>
      </c>
      <c r="I38" s="334">
        <v>38.1</v>
      </c>
      <c r="J38" s="333">
        <v>38.200000000000003</v>
      </c>
      <c r="K38" s="334">
        <f t="shared" si="1"/>
        <v>0.10000000000000142</v>
      </c>
      <c r="L38" s="335">
        <f t="shared" si="2"/>
        <v>8.9000000000001265</v>
      </c>
      <c r="M38" s="522">
        <v>1082.79</v>
      </c>
      <c r="N38" s="354">
        <v>1135.55</v>
      </c>
      <c r="O38" s="337">
        <f t="shared" si="3"/>
        <v>52.759999999999991</v>
      </c>
      <c r="P38" s="338">
        <f t="shared" si="4"/>
        <v>422.07999999999993</v>
      </c>
      <c r="Q38" s="362">
        <f t="shared" si="5"/>
        <v>430.98000000000008</v>
      </c>
      <c r="R38" s="362">
        <f t="shared" si="6"/>
        <v>30.168600000000009</v>
      </c>
      <c r="S38" s="363">
        <f t="shared" si="7"/>
        <v>461.1486000000001</v>
      </c>
      <c r="T38" s="263"/>
      <c r="U38" s="364" t="s">
        <v>216</v>
      </c>
      <c r="V38" s="402" t="s">
        <v>647</v>
      </c>
      <c r="W38" s="284"/>
    </row>
    <row r="39" spans="1:30" ht="27" customHeight="1">
      <c r="A39" s="496">
        <v>37</v>
      </c>
      <c r="B39" s="263" t="s">
        <v>695</v>
      </c>
      <c r="C39" s="267" t="s">
        <v>63</v>
      </c>
      <c r="D39" s="265" t="s">
        <v>696</v>
      </c>
      <c r="E39" s="308" t="s">
        <v>697</v>
      </c>
      <c r="F39" s="266">
        <v>45744</v>
      </c>
      <c r="G39" s="266">
        <v>45748</v>
      </c>
      <c r="H39" s="263">
        <f t="shared" si="8"/>
        <v>4</v>
      </c>
      <c r="I39" s="334">
        <v>70.8</v>
      </c>
      <c r="J39" s="333">
        <v>72.599999999999994</v>
      </c>
      <c r="K39" s="334">
        <f t="shared" si="1"/>
        <v>1.7999999999999972</v>
      </c>
      <c r="L39" s="335">
        <f t="shared" si="2"/>
        <v>160.19999999999976</v>
      </c>
      <c r="M39" s="522">
        <v>2073.19</v>
      </c>
      <c r="N39" s="354">
        <v>2103.9</v>
      </c>
      <c r="O39" s="337">
        <f t="shared" ref="O39" si="9">N39-M39</f>
        <v>30.710000000000036</v>
      </c>
      <c r="P39" s="338">
        <f t="shared" ref="P39" si="10">8*O39</f>
        <v>245.68000000000029</v>
      </c>
      <c r="Q39" s="362">
        <f t="shared" ref="Q39" si="11">L39+P39</f>
        <v>405.88000000000005</v>
      </c>
      <c r="R39" s="362">
        <f t="shared" ref="R39" si="12">Q39*7%</f>
        <v>28.411600000000007</v>
      </c>
      <c r="S39" s="363">
        <f t="shared" ref="S39" si="13">Q39+R39</f>
        <v>434.29160000000007</v>
      </c>
      <c r="T39" s="263" t="s">
        <v>267</v>
      </c>
      <c r="U39" s="364" t="s">
        <v>216</v>
      </c>
      <c r="V39" s="395">
        <v>45810</v>
      </c>
      <c r="W39" s="284"/>
    </row>
    <row r="40" spans="1:30" ht="20.25">
      <c r="A40" s="262">
        <v>38</v>
      </c>
      <c r="B40" s="263" t="s">
        <v>533</v>
      </c>
      <c r="C40" s="267" t="s">
        <v>351</v>
      </c>
      <c r="D40" s="299" t="s">
        <v>648</v>
      </c>
      <c r="E40" s="268" t="s">
        <v>353</v>
      </c>
      <c r="F40" s="266">
        <v>45717</v>
      </c>
      <c r="G40" s="266">
        <v>45748</v>
      </c>
      <c r="H40" s="263">
        <f t="shared" si="8"/>
        <v>31</v>
      </c>
      <c r="I40" s="334">
        <v>69</v>
      </c>
      <c r="J40" s="333">
        <v>76.8</v>
      </c>
      <c r="K40" s="334">
        <f t="shared" si="1"/>
        <v>7.7999999999999972</v>
      </c>
      <c r="L40" s="335">
        <f t="shared" si="2"/>
        <v>694.1999999999997</v>
      </c>
      <c r="M40" s="337">
        <v>1721.07</v>
      </c>
      <c r="N40" s="339">
        <v>1810.37</v>
      </c>
      <c r="O40" s="337">
        <f t="shared" si="3"/>
        <v>89.299999999999955</v>
      </c>
      <c r="P40" s="338">
        <f t="shared" si="4"/>
        <v>714.39999999999964</v>
      </c>
      <c r="Q40" s="362">
        <f t="shared" si="5"/>
        <v>1408.5999999999995</v>
      </c>
      <c r="R40" s="362">
        <f t="shared" si="6"/>
        <v>98.601999999999975</v>
      </c>
      <c r="S40" s="363">
        <f t="shared" si="7"/>
        <v>1507.2019999999993</v>
      </c>
      <c r="T40" s="263" t="s">
        <v>218</v>
      </c>
      <c r="U40" s="364" t="s">
        <v>216</v>
      </c>
      <c r="V40" s="365"/>
      <c r="W40" s="284"/>
    </row>
    <row r="41" spans="1:30" ht="20.25">
      <c r="A41" s="262">
        <v>39</v>
      </c>
      <c r="B41" s="263" t="s">
        <v>535</v>
      </c>
      <c r="C41" s="267" t="s">
        <v>536</v>
      </c>
      <c r="D41" s="284" t="s">
        <v>650</v>
      </c>
      <c r="E41" s="309" t="s">
        <v>538</v>
      </c>
      <c r="F41" s="266">
        <v>45717</v>
      </c>
      <c r="G41" s="266">
        <v>45748</v>
      </c>
      <c r="H41" s="263">
        <f t="shared" si="8"/>
        <v>31</v>
      </c>
      <c r="I41" s="334">
        <v>38.6</v>
      </c>
      <c r="J41" s="333">
        <v>38.6</v>
      </c>
      <c r="K41" s="334">
        <f t="shared" si="1"/>
        <v>0</v>
      </c>
      <c r="L41" s="335">
        <f t="shared" si="2"/>
        <v>0</v>
      </c>
      <c r="M41" s="337">
        <v>535.15</v>
      </c>
      <c r="N41" s="339">
        <v>657.45</v>
      </c>
      <c r="O41" s="337">
        <f t="shared" si="3"/>
        <v>122.30000000000007</v>
      </c>
      <c r="P41" s="338">
        <f t="shared" si="4"/>
        <v>978.40000000000055</v>
      </c>
      <c r="Q41" s="362">
        <f t="shared" si="5"/>
        <v>978.40000000000055</v>
      </c>
      <c r="R41" s="362">
        <f t="shared" si="6"/>
        <v>68.488000000000042</v>
      </c>
      <c r="S41" s="363">
        <f t="shared" si="7"/>
        <v>1046.8880000000006</v>
      </c>
      <c r="T41" s="263" t="s">
        <v>267</v>
      </c>
      <c r="U41" s="364" t="s">
        <v>216</v>
      </c>
      <c r="V41" s="410"/>
      <c r="W41" s="284"/>
    </row>
    <row r="42" spans="1:30" ht="20.25">
      <c r="A42" s="262">
        <v>40</v>
      </c>
      <c r="B42" s="263" t="s">
        <v>539</v>
      </c>
      <c r="C42" s="267" t="s">
        <v>404</v>
      </c>
      <c r="D42" s="310" t="s">
        <v>405</v>
      </c>
      <c r="E42" s="311" t="s">
        <v>406</v>
      </c>
      <c r="F42" s="266">
        <v>45717</v>
      </c>
      <c r="G42" s="266">
        <v>45748</v>
      </c>
      <c r="H42" s="263">
        <f t="shared" si="8"/>
        <v>31</v>
      </c>
      <c r="I42" s="334">
        <v>22</v>
      </c>
      <c r="J42" s="333">
        <v>25.4</v>
      </c>
      <c r="K42" s="334">
        <f t="shared" si="1"/>
        <v>3.3999999999999986</v>
      </c>
      <c r="L42" s="335">
        <f t="shared" si="2"/>
        <v>302.59999999999985</v>
      </c>
      <c r="M42" s="337">
        <v>361.1</v>
      </c>
      <c r="N42" s="339">
        <v>448.35</v>
      </c>
      <c r="O42" s="337">
        <f t="shared" si="3"/>
        <v>87.25</v>
      </c>
      <c r="P42" s="338">
        <f t="shared" si="4"/>
        <v>698</v>
      </c>
      <c r="Q42" s="362">
        <f t="shared" si="5"/>
        <v>1000.5999999999999</v>
      </c>
      <c r="R42" s="362">
        <f t="shared" si="6"/>
        <v>70.042000000000002</v>
      </c>
      <c r="S42" s="363">
        <f t="shared" si="7"/>
        <v>1070.6419999999998</v>
      </c>
      <c r="T42" s="263" t="s">
        <v>267</v>
      </c>
      <c r="U42" s="364" t="s">
        <v>216</v>
      </c>
      <c r="V42" s="410"/>
      <c r="W42" s="284"/>
    </row>
    <row r="43" spans="1:30" ht="20.25">
      <c r="A43" s="262">
        <v>41</v>
      </c>
      <c r="B43" s="263" t="s">
        <v>656</v>
      </c>
      <c r="C43" s="267" t="s">
        <v>657</v>
      </c>
      <c r="D43" s="310" t="s">
        <v>645</v>
      </c>
      <c r="E43" s="268" t="s">
        <v>658</v>
      </c>
      <c r="F43" s="266">
        <v>45717</v>
      </c>
      <c r="G43" s="266">
        <v>45748</v>
      </c>
      <c r="H43" s="263">
        <f t="shared" si="8"/>
        <v>31</v>
      </c>
      <c r="I43" s="334">
        <v>12.8</v>
      </c>
      <c r="J43" s="333">
        <v>12.9</v>
      </c>
      <c r="K43" s="334">
        <f t="shared" si="1"/>
        <v>9.9999999999999645E-2</v>
      </c>
      <c r="L43" s="335">
        <f t="shared" si="2"/>
        <v>8.8999999999999684</v>
      </c>
      <c r="M43" s="337">
        <v>101.86</v>
      </c>
      <c r="N43" s="339">
        <v>141.83000000000001</v>
      </c>
      <c r="O43" s="337">
        <f t="shared" si="3"/>
        <v>39.970000000000013</v>
      </c>
      <c r="P43" s="338">
        <f t="shared" si="4"/>
        <v>319.7600000000001</v>
      </c>
      <c r="Q43" s="362">
        <f t="shared" si="5"/>
        <v>328.66000000000008</v>
      </c>
      <c r="R43" s="362">
        <f t="shared" si="6"/>
        <v>23.006200000000007</v>
      </c>
      <c r="S43" s="363">
        <f t="shared" si="7"/>
        <v>351.66620000000012</v>
      </c>
      <c r="T43" s="263" t="s">
        <v>267</v>
      </c>
      <c r="U43" s="364" t="s">
        <v>216</v>
      </c>
      <c r="V43" s="407" t="s">
        <v>698</v>
      </c>
      <c r="W43" s="284"/>
    </row>
    <row r="44" spans="1:30" ht="20.25">
      <c r="A44" s="262">
        <v>42</v>
      </c>
      <c r="B44" s="263" t="s">
        <v>540</v>
      </c>
      <c r="C44" s="267" t="s">
        <v>541</v>
      </c>
      <c r="D44" s="312" t="s">
        <v>542</v>
      </c>
      <c r="E44" s="471" t="s">
        <v>543</v>
      </c>
      <c r="F44" s="266">
        <v>45717</v>
      </c>
      <c r="G44" s="266">
        <v>45748</v>
      </c>
      <c r="H44" s="263">
        <f t="shared" si="8"/>
        <v>31</v>
      </c>
      <c r="I44" s="334">
        <v>31.3</v>
      </c>
      <c r="J44" s="333">
        <v>31.4</v>
      </c>
      <c r="K44" s="334">
        <f t="shared" si="1"/>
        <v>9.9999999999997868E-2</v>
      </c>
      <c r="L44" s="335">
        <f t="shared" si="2"/>
        <v>8.8999999999998103</v>
      </c>
      <c r="M44" s="337">
        <v>610.49</v>
      </c>
      <c r="N44" s="339">
        <v>666.28</v>
      </c>
      <c r="O44" s="337">
        <f t="shared" si="3"/>
        <v>55.789999999999964</v>
      </c>
      <c r="P44" s="338">
        <f t="shared" si="4"/>
        <v>446.31999999999971</v>
      </c>
      <c r="Q44" s="362">
        <f t="shared" si="5"/>
        <v>455.21999999999952</v>
      </c>
      <c r="R44" s="362">
        <f t="shared" si="6"/>
        <v>31.865399999999969</v>
      </c>
      <c r="S44" s="363">
        <f t="shared" si="7"/>
        <v>487.08539999999948</v>
      </c>
      <c r="T44" s="263"/>
      <c r="U44" s="364" t="s">
        <v>216</v>
      </c>
      <c r="V44" s="402" t="s">
        <v>659</v>
      </c>
      <c r="W44" s="284"/>
    </row>
    <row r="45" spans="1:30" ht="20.25">
      <c r="A45" s="262">
        <v>43</v>
      </c>
      <c r="B45" s="263" t="s">
        <v>544</v>
      </c>
      <c r="C45" s="267" t="s">
        <v>321</v>
      </c>
      <c r="D45" s="284" t="s">
        <v>322</v>
      </c>
      <c r="E45" s="307" t="s">
        <v>323</v>
      </c>
      <c r="F45" s="266">
        <v>45717</v>
      </c>
      <c r="G45" s="266">
        <v>45748</v>
      </c>
      <c r="H45" s="263">
        <f t="shared" si="8"/>
        <v>31</v>
      </c>
      <c r="I45" s="334">
        <v>29.4</v>
      </c>
      <c r="J45" s="333">
        <v>32.799999999999997</v>
      </c>
      <c r="K45" s="334">
        <f t="shared" si="1"/>
        <v>3.3999999999999986</v>
      </c>
      <c r="L45" s="335">
        <f t="shared" si="2"/>
        <v>302.59999999999985</v>
      </c>
      <c r="M45" s="337">
        <v>477.13</v>
      </c>
      <c r="N45" s="339">
        <v>568.11</v>
      </c>
      <c r="O45" s="337">
        <f t="shared" si="3"/>
        <v>90.980000000000018</v>
      </c>
      <c r="P45" s="338">
        <f t="shared" si="4"/>
        <v>727.84000000000015</v>
      </c>
      <c r="Q45" s="362">
        <f t="shared" si="5"/>
        <v>1030.44</v>
      </c>
      <c r="R45" s="362">
        <f t="shared" si="6"/>
        <v>72.130800000000008</v>
      </c>
      <c r="S45" s="363">
        <f t="shared" si="7"/>
        <v>1102.5708</v>
      </c>
      <c r="T45" s="263"/>
      <c r="U45" s="364" t="s">
        <v>216</v>
      </c>
      <c r="V45" s="402" t="s">
        <v>660</v>
      </c>
      <c r="W45" s="284"/>
    </row>
    <row r="46" spans="1:30" ht="20.25">
      <c r="A46" s="262">
        <v>44</v>
      </c>
      <c r="B46" s="263" t="s">
        <v>546</v>
      </c>
      <c r="C46" s="267" t="s">
        <v>318</v>
      </c>
      <c r="D46" s="313" t="s">
        <v>172</v>
      </c>
      <c r="E46" s="283" t="s">
        <v>319</v>
      </c>
      <c r="F46" s="266">
        <v>45717</v>
      </c>
      <c r="G46" s="266">
        <v>45748</v>
      </c>
      <c r="H46" s="263">
        <f t="shared" si="8"/>
        <v>31</v>
      </c>
      <c r="I46" s="334">
        <v>37.200000000000003</v>
      </c>
      <c r="J46" s="333">
        <v>43.5</v>
      </c>
      <c r="K46" s="334">
        <f t="shared" si="1"/>
        <v>6.2999999999999972</v>
      </c>
      <c r="L46" s="335">
        <f t="shared" si="2"/>
        <v>560.6999999999997</v>
      </c>
      <c r="M46" s="337">
        <v>491.95</v>
      </c>
      <c r="N46" s="339">
        <v>585.65</v>
      </c>
      <c r="O46" s="337">
        <f t="shared" si="3"/>
        <v>93.699999999999989</v>
      </c>
      <c r="P46" s="338">
        <f t="shared" si="4"/>
        <v>749.59999999999991</v>
      </c>
      <c r="Q46" s="362">
        <f t="shared" si="5"/>
        <v>1310.2999999999997</v>
      </c>
      <c r="R46" s="362">
        <f t="shared" si="6"/>
        <v>91.720999999999989</v>
      </c>
      <c r="S46" s="363">
        <f t="shared" si="7"/>
        <v>1402.0209999999997</v>
      </c>
      <c r="T46" s="263" t="s">
        <v>267</v>
      </c>
      <c r="U46" s="364" t="s">
        <v>216</v>
      </c>
      <c r="V46" s="365" t="s">
        <v>661</v>
      </c>
      <c r="W46" s="284"/>
    </row>
    <row r="47" spans="1:30" ht="20.25">
      <c r="A47" s="444">
        <v>45</v>
      </c>
      <c r="B47" s="263" t="s">
        <v>548</v>
      </c>
      <c r="C47" s="267" t="s">
        <v>549</v>
      </c>
      <c r="D47" s="314" t="s">
        <v>550</v>
      </c>
      <c r="E47" s="307" t="s">
        <v>551</v>
      </c>
      <c r="F47" s="266">
        <v>45717</v>
      </c>
      <c r="G47" s="266">
        <v>45748</v>
      </c>
      <c r="H47" s="263">
        <f t="shared" si="8"/>
        <v>31</v>
      </c>
      <c r="I47" s="334">
        <v>18.3</v>
      </c>
      <c r="J47" s="333">
        <v>23.8</v>
      </c>
      <c r="K47" s="334">
        <f t="shared" si="1"/>
        <v>5.5</v>
      </c>
      <c r="L47" s="335">
        <f t="shared" si="2"/>
        <v>489.5</v>
      </c>
      <c r="M47" s="337">
        <v>338.55</v>
      </c>
      <c r="N47" s="339">
        <v>421.49</v>
      </c>
      <c r="O47" s="337">
        <f t="shared" si="3"/>
        <v>82.94</v>
      </c>
      <c r="P47" s="338">
        <f t="shared" si="4"/>
        <v>663.52</v>
      </c>
      <c r="Q47" s="362">
        <f t="shared" si="5"/>
        <v>1153.02</v>
      </c>
      <c r="R47" s="362">
        <f t="shared" si="6"/>
        <v>80.711400000000012</v>
      </c>
      <c r="S47" s="363">
        <f t="shared" si="7"/>
        <v>1233.7313999999999</v>
      </c>
      <c r="T47" s="263" t="s">
        <v>267</v>
      </c>
      <c r="U47" s="364"/>
      <c r="V47" s="537" t="s">
        <v>699</v>
      </c>
      <c r="W47" s="284" t="s">
        <v>700</v>
      </c>
    </row>
    <row r="48" spans="1:30" ht="81">
      <c r="A48" s="262">
        <v>46</v>
      </c>
      <c r="B48" s="293" t="s">
        <v>552</v>
      </c>
      <c r="C48" s="272" t="s">
        <v>408</v>
      </c>
      <c r="D48" s="314" t="s">
        <v>409</v>
      </c>
      <c r="E48" s="314" t="s">
        <v>553</v>
      </c>
      <c r="F48" s="266">
        <v>45717</v>
      </c>
      <c r="G48" s="266">
        <v>45748</v>
      </c>
      <c r="H48" s="293">
        <f t="shared" si="8"/>
        <v>31</v>
      </c>
      <c r="I48" s="349">
        <v>15.9</v>
      </c>
      <c r="J48" s="348">
        <v>16</v>
      </c>
      <c r="K48" s="349">
        <f t="shared" si="1"/>
        <v>9.9999999999999645E-2</v>
      </c>
      <c r="L48" s="350">
        <f t="shared" si="2"/>
        <v>8.8999999999999684</v>
      </c>
      <c r="M48" s="528">
        <v>279.19</v>
      </c>
      <c r="N48" s="358">
        <v>321.37</v>
      </c>
      <c r="O48" s="352">
        <f t="shared" si="3"/>
        <v>42.180000000000007</v>
      </c>
      <c r="P48" s="353">
        <f t="shared" si="4"/>
        <v>337.44000000000005</v>
      </c>
      <c r="Q48" s="389">
        <f t="shared" si="5"/>
        <v>346.34000000000003</v>
      </c>
      <c r="R48" s="389">
        <f t="shared" si="6"/>
        <v>24.243800000000004</v>
      </c>
      <c r="S48" s="390">
        <f t="shared" si="7"/>
        <v>370.58380000000005</v>
      </c>
      <c r="T48" s="293"/>
      <c r="U48" s="364" t="s">
        <v>216</v>
      </c>
      <c r="V48" s="411" t="s">
        <v>663</v>
      </c>
      <c r="W48" s="400"/>
      <c r="X48" s="400"/>
      <c r="Y48" s="400"/>
      <c r="Z48" s="400"/>
      <c r="AA48" s="400"/>
      <c r="AB48" s="400"/>
      <c r="AC48" s="400"/>
      <c r="AD48" s="400"/>
    </row>
    <row r="49" spans="1:30" ht="20.25">
      <c r="A49" s="262">
        <v>47</v>
      </c>
      <c r="B49" s="293" t="s">
        <v>701</v>
      </c>
      <c r="C49" s="272" t="s">
        <v>702</v>
      </c>
      <c r="D49" s="314" t="s">
        <v>703</v>
      </c>
      <c r="E49" s="519" t="s">
        <v>704</v>
      </c>
      <c r="F49" s="449">
        <v>45733</v>
      </c>
      <c r="G49" s="449">
        <v>45743</v>
      </c>
      <c r="H49" s="293">
        <f t="shared" si="8"/>
        <v>10</v>
      </c>
      <c r="I49" s="349">
        <v>23.5</v>
      </c>
      <c r="J49" s="348">
        <v>26.6</v>
      </c>
      <c r="K49" s="349">
        <f t="shared" si="1"/>
        <v>3.1000000000000014</v>
      </c>
      <c r="L49" s="350">
        <f t="shared" si="2"/>
        <v>275.90000000000015</v>
      </c>
      <c r="M49" s="528">
        <v>229</v>
      </c>
      <c r="N49" s="358">
        <v>277.48</v>
      </c>
      <c r="O49" s="352">
        <f t="shared" si="3"/>
        <v>48.480000000000018</v>
      </c>
      <c r="P49" s="353">
        <f t="shared" si="4"/>
        <v>387.84000000000015</v>
      </c>
      <c r="Q49" s="389">
        <f t="shared" si="5"/>
        <v>663.74000000000024</v>
      </c>
      <c r="R49" s="389">
        <f t="shared" si="6"/>
        <v>46.461800000000018</v>
      </c>
      <c r="S49" s="390">
        <f t="shared" si="7"/>
        <v>710.20180000000028</v>
      </c>
      <c r="T49" s="293" t="s">
        <v>267</v>
      </c>
      <c r="U49" s="364" t="s">
        <v>216</v>
      </c>
      <c r="V49" s="411"/>
      <c r="W49" s="400"/>
      <c r="X49" s="400"/>
      <c r="Y49" s="400"/>
      <c r="Z49" s="400"/>
      <c r="AA49" s="400"/>
      <c r="AB49" s="400"/>
      <c r="AC49" s="400"/>
      <c r="AD49" s="400"/>
    </row>
    <row r="50" spans="1:30" ht="20.25">
      <c r="A50" s="262">
        <v>48</v>
      </c>
      <c r="B50" s="263" t="s">
        <v>554</v>
      </c>
      <c r="C50" s="272" t="s">
        <v>336</v>
      </c>
      <c r="D50" s="314" t="s">
        <v>337</v>
      </c>
      <c r="E50" s="315" t="s">
        <v>705</v>
      </c>
      <c r="F50" s="266">
        <v>45717</v>
      </c>
      <c r="G50" s="266">
        <v>45748</v>
      </c>
      <c r="H50" s="293">
        <f t="shared" si="8"/>
        <v>31</v>
      </c>
      <c r="I50" s="349">
        <v>5.5</v>
      </c>
      <c r="J50" s="348">
        <v>5.5</v>
      </c>
      <c r="K50" s="334">
        <f t="shared" si="1"/>
        <v>0</v>
      </c>
      <c r="L50" s="350">
        <f t="shared" si="2"/>
        <v>0</v>
      </c>
      <c r="M50" s="352">
        <v>275.77</v>
      </c>
      <c r="N50" s="351">
        <v>312.58999999999997</v>
      </c>
      <c r="O50" s="337">
        <f t="shared" si="3"/>
        <v>36.819999999999993</v>
      </c>
      <c r="P50" s="353">
        <f t="shared" si="4"/>
        <v>294.55999999999995</v>
      </c>
      <c r="Q50" s="389">
        <f t="shared" si="5"/>
        <v>294.55999999999995</v>
      </c>
      <c r="R50" s="389">
        <f t="shared" si="6"/>
        <v>20.619199999999999</v>
      </c>
      <c r="S50" s="390">
        <f t="shared" si="7"/>
        <v>315.17919999999992</v>
      </c>
      <c r="T50" s="293"/>
      <c r="U50" s="413" t="s">
        <v>216</v>
      </c>
      <c r="V50" s="402" t="s">
        <v>664</v>
      </c>
      <c r="W50" s="400"/>
      <c r="X50" s="400"/>
      <c r="Y50" s="400"/>
      <c r="Z50" s="400"/>
      <c r="AA50" s="400"/>
      <c r="AB50" s="400"/>
      <c r="AC50" s="400"/>
      <c r="AD50" s="400"/>
    </row>
    <row r="51" spans="1:30" ht="20.25">
      <c r="A51" s="262">
        <v>49</v>
      </c>
      <c r="B51" s="263" t="s">
        <v>556</v>
      </c>
      <c r="C51" s="267" t="s">
        <v>256</v>
      </c>
      <c r="D51" s="284" t="s">
        <v>257</v>
      </c>
      <c r="E51" s="316" t="s">
        <v>315</v>
      </c>
      <c r="F51" s="266">
        <v>45717</v>
      </c>
      <c r="G51" s="266">
        <v>45748</v>
      </c>
      <c r="H51" s="263">
        <f t="shared" si="8"/>
        <v>31</v>
      </c>
      <c r="I51" s="334">
        <v>53</v>
      </c>
      <c r="J51" s="333">
        <v>61.5</v>
      </c>
      <c r="K51" s="334">
        <f t="shared" si="1"/>
        <v>8.5</v>
      </c>
      <c r="L51" s="335">
        <f t="shared" si="2"/>
        <v>756.5</v>
      </c>
      <c r="M51" s="522">
        <v>778.26</v>
      </c>
      <c r="N51" s="354">
        <v>915.86</v>
      </c>
      <c r="O51" s="337">
        <f t="shared" si="3"/>
        <v>137.60000000000002</v>
      </c>
      <c r="P51" s="338">
        <f t="shared" si="4"/>
        <v>1100.8000000000002</v>
      </c>
      <c r="Q51" s="362">
        <f t="shared" si="5"/>
        <v>1857.3000000000002</v>
      </c>
      <c r="R51" s="362">
        <f t="shared" si="6"/>
        <v>130.01100000000002</v>
      </c>
      <c r="S51" s="363">
        <f t="shared" si="7"/>
        <v>1987.3110000000001</v>
      </c>
      <c r="T51" s="263" t="s">
        <v>267</v>
      </c>
      <c r="U51" s="364" t="s">
        <v>216</v>
      </c>
      <c r="V51" s="378"/>
      <c r="W51" s="284"/>
    </row>
    <row r="52" spans="1:30" ht="20.25">
      <c r="A52" s="262">
        <v>50</v>
      </c>
      <c r="B52" s="263" t="s">
        <v>558</v>
      </c>
      <c r="C52" s="267" t="s">
        <v>559</v>
      </c>
      <c r="D52" s="312" t="s">
        <v>560</v>
      </c>
      <c r="E52" s="292" t="s">
        <v>561</v>
      </c>
      <c r="F52" s="520">
        <v>45717</v>
      </c>
      <c r="G52" s="520">
        <v>45742</v>
      </c>
      <c r="H52" s="263">
        <f t="shared" si="8"/>
        <v>25</v>
      </c>
      <c r="I52" s="334">
        <v>16.8</v>
      </c>
      <c r="J52" s="333">
        <v>24.4</v>
      </c>
      <c r="K52" s="334">
        <f t="shared" si="1"/>
        <v>7.5999999999999979</v>
      </c>
      <c r="L52" s="335">
        <f t="shared" si="2"/>
        <v>676.39999999999986</v>
      </c>
      <c r="M52" s="522">
        <v>411.69</v>
      </c>
      <c r="N52" s="354">
        <v>557.67999999999995</v>
      </c>
      <c r="O52" s="337">
        <f t="shared" si="3"/>
        <v>145.98999999999995</v>
      </c>
      <c r="P52" s="338">
        <f t="shared" si="4"/>
        <v>1167.9199999999996</v>
      </c>
      <c r="Q52" s="362">
        <f t="shared" si="5"/>
        <v>1844.3199999999995</v>
      </c>
      <c r="R52" s="362">
        <f t="shared" si="6"/>
        <v>129.10239999999999</v>
      </c>
      <c r="S52" s="363">
        <f t="shared" si="7"/>
        <v>1973.4223999999995</v>
      </c>
      <c r="T52" s="263" t="s">
        <v>267</v>
      </c>
      <c r="U52" s="364" t="s">
        <v>216</v>
      </c>
      <c r="V52" s="365"/>
      <c r="W52" s="284"/>
    </row>
    <row r="53" spans="1:30" ht="20.25">
      <c r="A53" s="262">
        <v>51</v>
      </c>
      <c r="B53" s="263" t="s">
        <v>563</v>
      </c>
      <c r="C53" s="267" t="s">
        <v>564</v>
      </c>
      <c r="D53" s="284" t="s">
        <v>565</v>
      </c>
      <c r="E53" s="497" t="s">
        <v>566</v>
      </c>
      <c r="F53" s="266">
        <v>45717</v>
      </c>
      <c r="G53" s="266">
        <v>45748</v>
      </c>
      <c r="H53" s="263">
        <f t="shared" si="8"/>
        <v>31</v>
      </c>
      <c r="I53" s="334">
        <v>14.9</v>
      </c>
      <c r="J53" s="333">
        <v>20.399999999999999</v>
      </c>
      <c r="K53" s="334">
        <f t="shared" si="1"/>
        <v>5.4999999999999982</v>
      </c>
      <c r="L53" s="335">
        <f t="shared" si="2"/>
        <v>489.49999999999983</v>
      </c>
      <c r="M53" s="522">
        <v>337.19</v>
      </c>
      <c r="N53" s="354">
        <v>419.06</v>
      </c>
      <c r="O53" s="337">
        <f t="shared" si="3"/>
        <v>81.87</v>
      </c>
      <c r="P53" s="338">
        <f t="shared" si="4"/>
        <v>654.96</v>
      </c>
      <c r="Q53" s="362">
        <f t="shared" si="5"/>
        <v>1144.4599999999998</v>
      </c>
      <c r="R53" s="362">
        <f t="shared" si="6"/>
        <v>80.112199999999987</v>
      </c>
      <c r="S53" s="363">
        <f t="shared" si="7"/>
        <v>1224.5721999999998</v>
      </c>
      <c r="T53" s="263" t="s">
        <v>267</v>
      </c>
      <c r="U53" s="364" t="s">
        <v>216</v>
      </c>
      <c r="V53" s="365"/>
      <c r="W53" s="284"/>
    </row>
    <row r="54" spans="1:30" ht="20.25">
      <c r="A54" s="262">
        <v>52</v>
      </c>
      <c r="B54" s="263" t="s">
        <v>567</v>
      </c>
      <c r="C54" s="267" t="s">
        <v>414</v>
      </c>
      <c r="D54" s="313" t="s">
        <v>415</v>
      </c>
      <c r="E54" s="307" t="s">
        <v>416</v>
      </c>
      <c r="F54" s="266">
        <v>45717</v>
      </c>
      <c r="G54" s="266">
        <v>45748</v>
      </c>
      <c r="H54" s="263">
        <f t="shared" si="8"/>
        <v>31</v>
      </c>
      <c r="I54" s="334">
        <v>61.2</v>
      </c>
      <c r="J54" s="333">
        <v>71.599999999999994</v>
      </c>
      <c r="K54" s="334">
        <f t="shared" si="1"/>
        <v>10.399999999999991</v>
      </c>
      <c r="L54" s="335">
        <f t="shared" si="2"/>
        <v>925.59999999999923</v>
      </c>
      <c r="M54" s="522">
        <v>548.08000000000004</v>
      </c>
      <c r="N54" s="354">
        <v>677.69</v>
      </c>
      <c r="O54" s="337">
        <f t="shared" si="3"/>
        <v>129.61000000000001</v>
      </c>
      <c r="P54" s="338">
        <f t="shared" si="4"/>
        <v>1036.8800000000001</v>
      </c>
      <c r="Q54" s="362">
        <f t="shared" si="5"/>
        <v>1962.4799999999993</v>
      </c>
      <c r="R54" s="362">
        <f t="shared" si="6"/>
        <v>137.37359999999995</v>
      </c>
      <c r="S54" s="363">
        <f t="shared" si="7"/>
        <v>2099.8535999999995</v>
      </c>
      <c r="T54" s="263"/>
      <c r="U54" s="364" t="s">
        <v>216</v>
      </c>
      <c r="V54" s="402" t="s">
        <v>665</v>
      </c>
      <c r="W54" s="284"/>
    </row>
    <row r="55" spans="1:30" ht="20.25">
      <c r="A55" s="262">
        <v>53</v>
      </c>
      <c r="B55" s="263" t="s">
        <v>569</v>
      </c>
      <c r="C55" s="267" t="s">
        <v>418</v>
      </c>
      <c r="D55" s="265" t="s">
        <v>419</v>
      </c>
      <c r="E55" s="307" t="s">
        <v>666</v>
      </c>
      <c r="F55" s="266">
        <v>45717</v>
      </c>
      <c r="G55" s="266">
        <v>45748</v>
      </c>
      <c r="H55" s="263">
        <f t="shared" si="8"/>
        <v>31</v>
      </c>
      <c r="I55" s="334">
        <v>18.100000000000001</v>
      </c>
      <c r="J55" s="333">
        <v>18.100000000000001</v>
      </c>
      <c r="K55" s="334">
        <f t="shared" si="1"/>
        <v>0</v>
      </c>
      <c r="L55" s="335">
        <f t="shared" si="2"/>
        <v>0</v>
      </c>
      <c r="M55" s="337">
        <v>441.85</v>
      </c>
      <c r="N55" s="339">
        <v>486.88</v>
      </c>
      <c r="O55" s="337">
        <f t="shared" si="3"/>
        <v>45.029999999999973</v>
      </c>
      <c r="P55" s="338">
        <f t="shared" si="4"/>
        <v>360.23999999999978</v>
      </c>
      <c r="Q55" s="362">
        <f t="shared" si="5"/>
        <v>360.23999999999978</v>
      </c>
      <c r="R55" s="362">
        <f t="shared" si="6"/>
        <v>25.216799999999989</v>
      </c>
      <c r="S55" s="363">
        <f t="shared" si="7"/>
        <v>385.45679999999976</v>
      </c>
      <c r="T55" s="263" t="s">
        <v>267</v>
      </c>
      <c r="U55" s="364" t="s">
        <v>216</v>
      </c>
      <c r="W55" s="284"/>
    </row>
    <row r="56" spans="1:30" ht="20.25">
      <c r="A56" s="262">
        <v>54</v>
      </c>
      <c r="B56" s="263" t="s">
        <v>570</v>
      </c>
      <c r="C56" s="267" t="s">
        <v>571</v>
      </c>
      <c r="D56" s="265" t="s">
        <v>572</v>
      </c>
      <c r="E56" s="307" t="s">
        <v>706</v>
      </c>
      <c r="F56" s="266">
        <v>45717</v>
      </c>
      <c r="G56" s="266">
        <v>45748</v>
      </c>
      <c r="H56" s="263">
        <f t="shared" si="8"/>
        <v>31</v>
      </c>
      <c r="I56" s="334">
        <v>25.6</v>
      </c>
      <c r="J56" s="333">
        <v>28.1</v>
      </c>
      <c r="K56" s="334">
        <f t="shared" si="1"/>
        <v>2.5</v>
      </c>
      <c r="L56" s="335">
        <f t="shared" si="2"/>
        <v>222.5</v>
      </c>
      <c r="M56" s="337">
        <v>446.04</v>
      </c>
      <c r="N56" s="339">
        <v>503.02</v>
      </c>
      <c r="O56" s="337">
        <f t="shared" si="3"/>
        <v>56.979999999999961</v>
      </c>
      <c r="P56" s="338">
        <f t="shared" si="4"/>
        <v>455.83999999999969</v>
      </c>
      <c r="Q56" s="362">
        <f t="shared" si="5"/>
        <v>678.33999999999969</v>
      </c>
      <c r="R56" s="362">
        <f t="shared" si="6"/>
        <v>47.483799999999981</v>
      </c>
      <c r="S56" s="363">
        <f t="shared" si="7"/>
        <v>725.82379999999966</v>
      </c>
      <c r="T56" s="263" t="s">
        <v>267</v>
      </c>
      <c r="U56" s="364" t="s">
        <v>216</v>
      </c>
      <c r="V56" s="378"/>
      <c r="W56" s="284"/>
    </row>
    <row r="57" spans="1:30" ht="20.25">
      <c r="A57" s="262">
        <v>55</v>
      </c>
      <c r="B57" s="263" t="s">
        <v>575</v>
      </c>
      <c r="C57" s="267" t="s">
        <v>325</v>
      </c>
      <c r="D57" s="265" t="s">
        <v>326</v>
      </c>
      <c r="E57" s="268" t="s">
        <v>327</v>
      </c>
      <c r="F57" s="266">
        <v>45717</v>
      </c>
      <c r="G57" s="266">
        <v>45748</v>
      </c>
      <c r="H57" s="263">
        <f t="shared" si="8"/>
        <v>31</v>
      </c>
      <c r="I57" s="334">
        <v>37.1</v>
      </c>
      <c r="J57" s="333">
        <v>37.299999999999997</v>
      </c>
      <c r="K57" s="334">
        <f t="shared" si="1"/>
        <v>0.19999999999999574</v>
      </c>
      <c r="L57" s="335">
        <f t="shared" si="2"/>
        <v>17.799999999999621</v>
      </c>
      <c r="M57" s="337">
        <v>537.41999999999996</v>
      </c>
      <c r="N57" s="339">
        <v>583.72</v>
      </c>
      <c r="O57" s="337">
        <f t="shared" si="3"/>
        <v>46.300000000000068</v>
      </c>
      <c r="P57" s="338">
        <f t="shared" si="4"/>
        <v>370.40000000000055</v>
      </c>
      <c r="Q57" s="362">
        <f t="shared" si="5"/>
        <v>388.20000000000016</v>
      </c>
      <c r="R57" s="362">
        <f t="shared" si="6"/>
        <v>27.174000000000014</v>
      </c>
      <c r="S57" s="363">
        <f t="shared" si="7"/>
        <v>415.37400000000019</v>
      </c>
      <c r="T57" s="263" t="s">
        <v>267</v>
      </c>
      <c r="U57" s="364" t="s">
        <v>216</v>
      </c>
      <c r="V57" s="410"/>
      <c r="W57" s="284"/>
    </row>
    <row r="58" spans="1:30" ht="20.25">
      <c r="A58" s="262">
        <v>56</v>
      </c>
      <c r="B58" s="263" t="s">
        <v>576</v>
      </c>
      <c r="C58" s="267" t="s">
        <v>577</v>
      </c>
      <c r="D58" s="265" t="s">
        <v>578</v>
      </c>
      <c r="E58" s="317" t="s">
        <v>579</v>
      </c>
      <c r="F58" s="266">
        <v>45717</v>
      </c>
      <c r="G58" s="266">
        <v>45748</v>
      </c>
      <c r="H58" s="263">
        <f t="shared" si="8"/>
        <v>31</v>
      </c>
      <c r="I58" s="355">
        <v>6.7</v>
      </c>
      <c r="J58" s="355">
        <v>6.8</v>
      </c>
      <c r="K58" s="355">
        <f t="shared" si="1"/>
        <v>9.9999999999999645E-2</v>
      </c>
      <c r="L58" s="356">
        <f t="shared" si="2"/>
        <v>8.8999999999999684</v>
      </c>
      <c r="M58" s="337">
        <v>174.1</v>
      </c>
      <c r="N58" s="337">
        <v>181.5</v>
      </c>
      <c r="O58" s="337">
        <f t="shared" si="3"/>
        <v>7.4000000000000057</v>
      </c>
      <c r="P58" s="357">
        <f t="shared" si="4"/>
        <v>59.200000000000045</v>
      </c>
      <c r="Q58" s="362">
        <f t="shared" si="5"/>
        <v>68.100000000000009</v>
      </c>
      <c r="R58" s="362">
        <f t="shared" si="6"/>
        <v>4.7670000000000012</v>
      </c>
      <c r="S58" s="363">
        <f t="shared" si="7"/>
        <v>72.867000000000004</v>
      </c>
      <c r="T58" s="263"/>
      <c r="U58" s="364" t="s">
        <v>216</v>
      </c>
      <c r="V58" s="414" t="s">
        <v>668</v>
      </c>
      <c r="W58" s="284"/>
    </row>
    <row r="59" spans="1:30" ht="20.25">
      <c r="A59" s="262">
        <v>57</v>
      </c>
      <c r="B59" s="263" t="s">
        <v>580</v>
      </c>
      <c r="C59" s="267" t="s">
        <v>201</v>
      </c>
      <c r="D59" s="265" t="s">
        <v>669</v>
      </c>
      <c r="E59" s="318" t="s">
        <v>203</v>
      </c>
      <c r="F59" s="266">
        <v>45717</v>
      </c>
      <c r="G59" s="266">
        <v>45748</v>
      </c>
      <c r="H59" s="263">
        <f t="shared" si="8"/>
        <v>31</v>
      </c>
      <c r="I59" s="334">
        <v>23.5</v>
      </c>
      <c r="J59" s="333">
        <v>24.8</v>
      </c>
      <c r="K59" s="334">
        <f t="shared" si="1"/>
        <v>1.3000000000000007</v>
      </c>
      <c r="L59" s="335">
        <f t="shared" si="2"/>
        <v>115.70000000000006</v>
      </c>
      <c r="M59" s="337">
        <v>518.62</v>
      </c>
      <c r="N59" s="339">
        <v>567.65</v>
      </c>
      <c r="O59" s="337">
        <f t="shared" si="3"/>
        <v>49.029999999999973</v>
      </c>
      <c r="P59" s="338">
        <f t="shared" si="4"/>
        <v>392.23999999999978</v>
      </c>
      <c r="Q59" s="362">
        <f t="shared" si="5"/>
        <v>507.93999999999983</v>
      </c>
      <c r="R59" s="362">
        <f t="shared" si="6"/>
        <v>35.555799999999991</v>
      </c>
      <c r="S59" s="363">
        <f t="shared" si="7"/>
        <v>543.4957999999998</v>
      </c>
      <c r="T59" s="263" t="s">
        <v>267</v>
      </c>
      <c r="U59" s="364" t="s">
        <v>216</v>
      </c>
      <c r="V59" s="396"/>
      <c r="W59" s="284"/>
    </row>
    <row r="60" spans="1:30" ht="20.25">
      <c r="A60" s="262">
        <v>58</v>
      </c>
      <c r="B60" s="263" t="s">
        <v>581</v>
      </c>
      <c r="C60" s="267" t="s">
        <v>276</v>
      </c>
      <c r="D60" s="319" t="s">
        <v>277</v>
      </c>
      <c r="E60" s="291" t="s">
        <v>670</v>
      </c>
      <c r="F60" s="266">
        <v>45717</v>
      </c>
      <c r="G60" s="266">
        <v>45748</v>
      </c>
      <c r="H60" s="263">
        <f t="shared" si="8"/>
        <v>31</v>
      </c>
      <c r="I60" s="334">
        <v>11.6</v>
      </c>
      <c r="J60" s="333">
        <v>13.8</v>
      </c>
      <c r="K60" s="334">
        <f t="shared" si="1"/>
        <v>2.2000000000000011</v>
      </c>
      <c r="L60" s="335">
        <f t="shared" si="2"/>
        <v>195.8000000000001</v>
      </c>
      <c r="M60" s="337">
        <v>361.1</v>
      </c>
      <c r="N60" s="339">
        <v>400.08</v>
      </c>
      <c r="O60" s="337">
        <f t="shared" si="3"/>
        <v>38.979999999999961</v>
      </c>
      <c r="P60" s="338">
        <f t="shared" si="4"/>
        <v>311.83999999999969</v>
      </c>
      <c r="Q60" s="362">
        <f t="shared" si="5"/>
        <v>507.63999999999976</v>
      </c>
      <c r="R60" s="362">
        <f t="shared" si="6"/>
        <v>35.53479999999999</v>
      </c>
      <c r="S60" s="363">
        <f t="shared" si="7"/>
        <v>543.17479999999978</v>
      </c>
      <c r="T60" s="263" t="s">
        <v>267</v>
      </c>
      <c r="U60" s="364" t="s">
        <v>216</v>
      </c>
      <c r="V60" s="415" t="s">
        <v>671</v>
      </c>
      <c r="W60" s="284"/>
    </row>
    <row r="61" spans="1:30" ht="20.25">
      <c r="A61" s="262">
        <v>59</v>
      </c>
      <c r="B61" s="263" t="s">
        <v>583</v>
      </c>
      <c r="C61" s="267" t="s">
        <v>279</v>
      </c>
      <c r="D61" s="320" t="s">
        <v>277</v>
      </c>
      <c r="E61" s="321" t="s">
        <v>278</v>
      </c>
      <c r="F61" s="266">
        <v>45717</v>
      </c>
      <c r="G61" s="266">
        <v>45748</v>
      </c>
      <c r="H61" s="263">
        <f t="shared" si="8"/>
        <v>31</v>
      </c>
      <c r="I61" s="334">
        <v>30.5</v>
      </c>
      <c r="J61" s="333">
        <v>40.9</v>
      </c>
      <c r="K61" s="334">
        <f t="shared" si="1"/>
        <v>10.399999999999999</v>
      </c>
      <c r="L61" s="335">
        <f t="shared" si="2"/>
        <v>925.59999999999991</v>
      </c>
      <c r="M61" s="337">
        <v>534.78</v>
      </c>
      <c r="N61" s="339">
        <v>690.77</v>
      </c>
      <c r="O61" s="337">
        <f t="shared" si="3"/>
        <v>155.99</v>
      </c>
      <c r="P61" s="338">
        <f t="shared" si="4"/>
        <v>1247.92</v>
      </c>
      <c r="Q61" s="362">
        <f t="shared" si="5"/>
        <v>2173.52</v>
      </c>
      <c r="R61" s="362">
        <f t="shared" si="6"/>
        <v>152.1464</v>
      </c>
      <c r="S61" s="363">
        <f t="shared" si="7"/>
        <v>2325.6664000000001</v>
      </c>
      <c r="T61" s="263" t="s">
        <v>267</v>
      </c>
      <c r="U61" s="364" t="s">
        <v>216</v>
      </c>
      <c r="V61" s="415" t="s">
        <v>672</v>
      </c>
      <c r="W61" s="284"/>
    </row>
    <row r="62" spans="1:30" ht="20.25">
      <c r="A62" s="262">
        <v>60</v>
      </c>
      <c r="B62" s="263" t="s">
        <v>585</v>
      </c>
      <c r="C62" s="267" t="s">
        <v>424</v>
      </c>
      <c r="D62" s="320" t="s">
        <v>425</v>
      </c>
      <c r="E62" s="322" t="s">
        <v>426</v>
      </c>
      <c r="F62" s="266">
        <v>45717</v>
      </c>
      <c r="G62" s="266">
        <v>45748</v>
      </c>
      <c r="H62" s="263">
        <f t="shared" si="8"/>
        <v>31</v>
      </c>
      <c r="I62" s="334">
        <v>19.2</v>
      </c>
      <c r="J62" s="333">
        <v>24.9</v>
      </c>
      <c r="K62" s="334">
        <f t="shared" si="1"/>
        <v>5.6999999999999993</v>
      </c>
      <c r="L62" s="335">
        <f t="shared" si="2"/>
        <v>507.29999999999995</v>
      </c>
      <c r="M62" s="337">
        <v>1100.92</v>
      </c>
      <c r="N62" s="339">
        <v>1203.81</v>
      </c>
      <c r="O62" s="337">
        <f t="shared" si="3"/>
        <v>102.88999999999987</v>
      </c>
      <c r="P62" s="338">
        <f t="shared" si="4"/>
        <v>823.11999999999898</v>
      </c>
      <c r="Q62" s="362">
        <f t="shared" si="5"/>
        <v>1330.4199999999989</v>
      </c>
      <c r="R62" s="362">
        <f t="shared" si="6"/>
        <v>93.129399999999933</v>
      </c>
      <c r="S62" s="363">
        <f t="shared" si="7"/>
        <v>1423.549399999999</v>
      </c>
      <c r="T62" s="263" t="s">
        <v>267</v>
      </c>
      <c r="U62" s="364" t="s">
        <v>216</v>
      </c>
      <c r="V62" s="402"/>
      <c r="W62" s="284"/>
    </row>
    <row r="63" spans="1:30" ht="20.25">
      <c r="A63" s="262">
        <v>61</v>
      </c>
      <c r="B63" s="263" t="s">
        <v>587</v>
      </c>
      <c r="C63" s="267" t="s">
        <v>588</v>
      </c>
      <c r="D63" s="323" t="s">
        <v>589</v>
      </c>
      <c r="E63" s="521" t="s">
        <v>590</v>
      </c>
      <c r="F63" s="266">
        <v>45717</v>
      </c>
      <c r="G63" s="266">
        <v>45748</v>
      </c>
      <c r="H63" s="263">
        <f t="shared" si="8"/>
        <v>31</v>
      </c>
      <c r="I63" s="334">
        <v>19.7</v>
      </c>
      <c r="J63" s="333">
        <v>19.7</v>
      </c>
      <c r="K63" s="334">
        <f t="shared" si="1"/>
        <v>0</v>
      </c>
      <c r="L63" s="335">
        <f t="shared" si="2"/>
        <v>0</v>
      </c>
      <c r="M63" s="337">
        <v>398.34</v>
      </c>
      <c r="N63" s="339">
        <v>409.68</v>
      </c>
      <c r="O63" s="337">
        <f t="shared" si="3"/>
        <v>11.340000000000032</v>
      </c>
      <c r="P63" s="338">
        <f t="shared" si="4"/>
        <v>90.720000000000255</v>
      </c>
      <c r="Q63" s="362">
        <f t="shared" si="5"/>
        <v>90.720000000000255</v>
      </c>
      <c r="R63" s="362">
        <f t="shared" si="6"/>
        <v>6.3504000000000183</v>
      </c>
      <c r="S63" s="363">
        <f t="shared" si="7"/>
        <v>97.070400000000276</v>
      </c>
      <c r="T63" s="263"/>
      <c r="U63" s="364" t="s">
        <v>216</v>
      </c>
      <c r="V63" s="418" t="s">
        <v>707</v>
      </c>
      <c r="W63" s="284"/>
    </row>
    <row r="64" spans="1:30" ht="20.25">
      <c r="A64" s="262">
        <v>62</v>
      </c>
      <c r="B64" s="263" t="s">
        <v>592</v>
      </c>
      <c r="C64" s="267" t="s">
        <v>428</v>
      </c>
      <c r="D64" s="265" t="s">
        <v>429</v>
      </c>
      <c r="E64" s="325" t="s">
        <v>430</v>
      </c>
      <c r="F64" s="266">
        <v>45717</v>
      </c>
      <c r="G64" s="266">
        <v>45748</v>
      </c>
      <c r="H64" s="263">
        <f t="shared" si="8"/>
        <v>31</v>
      </c>
      <c r="I64" s="334">
        <v>14.3</v>
      </c>
      <c r="J64" s="333">
        <v>16</v>
      </c>
      <c r="K64" s="334">
        <f t="shared" si="1"/>
        <v>1.6999999999999993</v>
      </c>
      <c r="L64" s="335">
        <f t="shared" si="2"/>
        <v>151.29999999999993</v>
      </c>
      <c r="M64" s="337">
        <v>305.77999999999997</v>
      </c>
      <c r="N64" s="339">
        <v>349.13</v>
      </c>
      <c r="O64" s="337">
        <f t="shared" si="3"/>
        <v>43.350000000000023</v>
      </c>
      <c r="P64" s="338">
        <f t="shared" si="4"/>
        <v>346.80000000000018</v>
      </c>
      <c r="Q64" s="362">
        <f t="shared" si="5"/>
        <v>498.10000000000014</v>
      </c>
      <c r="R64" s="362">
        <f t="shared" si="6"/>
        <v>34.867000000000012</v>
      </c>
      <c r="S64" s="363">
        <f t="shared" si="7"/>
        <v>532.9670000000001</v>
      </c>
      <c r="T64" s="263" t="s">
        <v>267</v>
      </c>
      <c r="U64" s="364" t="s">
        <v>216</v>
      </c>
      <c r="V64" s="538" t="s">
        <v>708</v>
      </c>
      <c r="W64" s="284"/>
    </row>
    <row r="65" spans="1:30" ht="20.25">
      <c r="A65" s="539">
        <v>63</v>
      </c>
      <c r="B65" s="263" t="s">
        <v>594</v>
      </c>
      <c r="C65" s="267" t="s">
        <v>432</v>
      </c>
      <c r="D65" s="265" t="s">
        <v>433</v>
      </c>
      <c r="E65" s="325" t="s">
        <v>430</v>
      </c>
      <c r="F65" s="266">
        <v>45717</v>
      </c>
      <c r="G65" s="266">
        <v>45748</v>
      </c>
      <c r="H65" s="263">
        <f t="shared" si="8"/>
        <v>31</v>
      </c>
      <c r="I65" s="542">
        <v>47</v>
      </c>
      <c r="J65" s="333">
        <v>53.8</v>
      </c>
      <c r="K65" s="334">
        <f t="shared" si="1"/>
        <v>6.7999999999999972</v>
      </c>
      <c r="L65" s="335">
        <f t="shared" si="2"/>
        <v>605.1999999999997</v>
      </c>
      <c r="M65" s="337">
        <v>594.54</v>
      </c>
      <c r="N65" s="339">
        <v>648.14</v>
      </c>
      <c r="O65" s="337">
        <f t="shared" si="3"/>
        <v>53.600000000000023</v>
      </c>
      <c r="P65" s="338">
        <f t="shared" si="4"/>
        <v>428.80000000000018</v>
      </c>
      <c r="Q65" s="362">
        <f t="shared" si="5"/>
        <v>1034</v>
      </c>
      <c r="R65" s="362">
        <f t="shared" si="6"/>
        <v>72.38000000000001</v>
      </c>
      <c r="S65" s="363">
        <f t="shared" si="7"/>
        <v>1106.3800000000001</v>
      </c>
      <c r="T65" s="263" t="s">
        <v>267</v>
      </c>
      <c r="U65" s="364" t="s">
        <v>216</v>
      </c>
      <c r="V65" s="376" t="s">
        <v>622</v>
      </c>
      <c r="W65" s="409" t="s">
        <v>708</v>
      </c>
    </row>
    <row r="66" spans="1:30" ht="20.25">
      <c r="A66" s="262">
        <v>64</v>
      </c>
      <c r="B66" s="263" t="s">
        <v>596</v>
      </c>
      <c r="C66" s="267" t="s">
        <v>434</v>
      </c>
      <c r="D66" s="265" t="s">
        <v>435</v>
      </c>
      <c r="E66" s="326" t="s">
        <v>430</v>
      </c>
      <c r="F66" s="266">
        <v>45717</v>
      </c>
      <c r="G66" s="266">
        <v>45748</v>
      </c>
      <c r="H66" s="263">
        <f t="shared" si="8"/>
        <v>31</v>
      </c>
      <c r="I66" s="334">
        <v>27.2</v>
      </c>
      <c r="J66" s="333">
        <v>32.200000000000003</v>
      </c>
      <c r="K66" s="334">
        <f t="shared" si="1"/>
        <v>5.0000000000000036</v>
      </c>
      <c r="L66" s="335">
        <f t="shared" si="2"/>
        <v>445.00000000000034</v>
      </c>
      <c r="M66" s="337">
        <v>507.46</v>
      </c>
      <c r="N66" s="339">
        <v>593.92999999999995</v>
      </c>
      <c r="O66" s="337">
        <f t="shared" si="3"/>
        <v>86.46999999999997</v>
      </c>
      <c r="P66" s="338">
        <f t="shared" si="4"/>
        <v>691.75999999999976</v>
      </c>
      <c r="Q66" s="362">
        <f t="shared" si="5"/>
        <v>1136.7600000000002</v>
      </c>
      <c r="R66" s="362">
        <f t="shared" si="6"/>
        <v>79.573200000000028</v>
      </c>
      <c r="S66" s="363">
        <f t="shared" si="7"/>
        <v>1216.3332000000003</v>
      </c>
      <c r="T66" s="263" t="s">
        <v>267</v>
      </c>
      <c r="U66" s="364" t="s">
        <v>216</v>
      </c>
      <c r="V66" s="538" t="s">
        <v>708</v>
      </c>
      <c r="W66" s="284"/>
    </row>
    <row r="67" spans="1:30" ht="20.25">
      <c r="A67" s="262">
        <v>65</v>
      </c>
      <c r="B67" s="263" t="s">
        <v>598</v>
      </c>
      <c r="C67" s="267" t="s">
        <v>436</v>
      </c>
      <c r="D67" s="259" t="s">
        <v>437</v>
      </c>
      <c r="E67" s="283" t="s">
        <v>438</v>
      </c>
      <c r="F67" s="266">
        <v>45717</v>
      </c>
      <c r="G67" s="266">
        <v>45748</v>
      </c>
      <c r="H67" s="263">
        <f t="shared" si="8"/>
        <v>31</v>
      </c>
      <c r="I67" s="334">
        <v>36.200000000000003</v>
      </c>
      <c r="J67" s="333">
        <v>36.299999999999997</v>
      </c>
      <c r="K67" s="334">
        <f t="shared" si="1"/>
        <v>9.9999999999994316E-2</v>
      </c>
      <c r="L67" s="335">
        <f t="shared" si="2"/>
        <v>8.8999999999994941</v>
      </c>
      <c r="M67" s="522">
        <v>594.75</v>
      </c>
      <c r="N67" s="354">
        <v>645.29999999999995</v>
      </c>
      <c r="O67" s="337">
        <f t="shared" si="3"/>
        <v>50.549999999999955</v>
      </c>
      <c r="P67" s="338">
        <f t="shared" si="4"/>
        <v>404.39999999999964</v>
      </c>
      <c r="Q67" s="362">
        <f t="shared" si="5"/>
        <v>413.29999999999916</v>
      </c>
      <c r="R67" s="362">
        <f t="shared" si="6"/>
        <v>28.930999999999944</v>
      </c>
      <c r="S67" s="363">
        <f t="shared" si="7"/>
        <v>442.23099999999909</v>
      </c>
      <c r="T67" s="263" t="s">
        <v>267</v>
      </c>
      <c r="U67" s="364" t="s">
        <v>216</v>
      </c>
      <c r="V67" s="486"/>
      <c r="W67" s="284"/>
    </row>
    <row r="68" spans="1:30" ht="20.25">
      <c r="A68" s="262">
        <v>66</v>
      </c>
      <c r="B68" s="263" t="s">
        <v>599</v>
      </c>
      <c r="C68" s="267" t="s">
        <v>359</v>
      </c>
      <c r="D68" s="299" t="s">
        <v>439</v>
      </c>
      <c r="E68" s="268" t="s">
        <v>361</v>
      </c>
      <c r="F68" s="266">
        <v>45717</v>
      </c>
      <c r="G68" s="266">
        <v>45748</v>
      </c>
      <c r="H68" s="263">
        <f t="shared" si="8"/>
        <v>31</v>
      </c>
      <c r="I68" s="334">
        <v>6.6</v>
      </c>
      <c r="J68" s="333">
        <v>6.6</v>
      </c>
      <c r="K68" s="334">
        <f t="shared" si="1"/>
        <v>0</v>
      </c>
      <c r="L68" s="335">
        <f t="shared" si="2"/>
        <v>0</v>
      </c>
      <c r="M68" s="337">
        <v>465.46</v>
      </c>
      <c r="N68" s="339">
        <v>512.19000000000005</v>
      </c>
      <c r="O68" s="337">
        <f t="shared" si="3"/>
        <v>46.730000000000075</v>
      </c>
      <c r="P68" s="338">
        <f t="shared" si="4"/>
        <v>373.8400000000006</v>
      </c>
      <c r="Q68" s="362">
        <f t="shared" si="5"/>
        <v>373.8400000000006</v>
      </c>
      <c r="R68" s="362">
        <f t="shared" si="6"/>
        <v>26.168800000000044</v>
      </c>
      <c r="S68" s="363">
        <f t="shared" si="7"/>
        <v>400.00880000000063</v>
      </c>
      <c r="T68" s="263" t="s">
        <v>267</v>
      </c>
      <c r="U68" s="364" t="s">
        <v>216</v>
      </c>
      <c r="V68" s="396"/>
      <c r="W68" s="284"/>
    </row>
    <row r="69" spans="1:30" ht="20.25">
      <c r="A69" s="262">
        <v>67</v>
      </c>
      <c r="B69" s="263" t="s">
        <v>600</v>
      </c>
      <c r="C69" s="267" t="s">
        <v>362</v>
      </c>
      <c r="D69" s="299" t="s">
        <v>363</v>
      </c>
      <c r="E69" s="327" t="s">
        <v>709</v>
      </c>
      <c r="F69" s="266">
        <v>45717</v>
      </c>
      <c r="G69" s="266">
        <v>45748</v>
      </c>
      <c r="H69" s="263">
        <f t="shared" si="8"/>
        <v>31</v>
      </c>
      <c r="I69" s="334">
        <v>6.1</v>
      </c>
      <c r="J69" s="333">
        <v>8.1999999999999993</v>
      </c>
      <c r="K69" s="334">
        <f t="shared" si="1"/>
        <v>2.0999999999999996</v>
      </c>
      <c r="L69" s="335">
        <f t="shared" si="2"/>
        <v>186.89999999999998</v>
      </c>
      <c r="M69" s="522">
        <v>479.23</v>
      </c>
      <c r="N69" s="354">
        <v>548.98</v>
      </c>
      <c r="O69" s="337">
        <f t="shared" si="3"/>
        <v>69.75</v>
      </c>
      <c r="P69" s="338">
        <f t="shared" si="4"/>
        <v>558</v>
      </c>
      <c r="Q69" s="362">
        <f t="shared" si="5"/>
        <v>744.9</v>
      </c>
      <c r="R69" s="362">
        <f t="shared" si="6"/>
        <v>52.143000000000001</v>
      </c>
      <c r="S69" s="363">
        <f t="shared" si="7"/>
        <v>797.04300000000001</v>
      </c>
      <c r="T69" s="263" t="s">
        <v>267</v>
      </c>
      <c r="U69" s="364" t="s">
        <v>216</v>
      </c>
      <c r="V69" s="396"/>
      <c r="W69" s="284"/>
    </row>
    <row r="70" spans="1:30" ht="20.25">
      <c r="A70" s="262">
        <v>68</v>
      </c>
      <c r="B70" s="263" t="s">
        <v>601</v>
      </c>
      <c r="C70" s="267" t="s">
        <v>441</v>
      </c>
      <c r="D70" s="284" t="s">
        <v>442</v>
      </c>
      <c r="E70" s="540" t="s">
        <v>443</v>
      </c>
      <c r="F70" s="266">
        <v>45717</v>
      </c>
      <c r="G70" s="266">
        <v>45748</v>
      </c>
      <c r="H70" s="263">
        <f t="shared" si="8"/>
        <v>31</v>
      </c>
      <c r="I70" s="334">
        <v>29.5</v>
      </c>
      <c r="J70" s="333">
        <v>29.6</v>
      </c>
      <c r="K70" s="334">
        <f t="shared" si="1"/>
        <v>0.10000000000000142</v>
      </c>
      <c r="L70" s="335">
        <f t="shared" si="2"/>
        <v>8.9000000000001265</v>
      </c>
      <c r="M70" s="522">
        <v>517.29999999999995</v>
      </c>
      <c r="N70" s="354">
        <v>545.05999999999995</v>
      </c>
      <c r="O70" s="337">
        <f t="shared" si="3"/>
        <v>27.759999999999991</v>
      </c>
      <c r="P70" s="338">
        <f t="shared" si="4"/>
        <v>222.07999999999993</v>
      </c>
      <c r="Q70" s="362">
        <f t="shared" si="5"/>
        <v>230.98000000000005</v>
      </c>
      <c r="R70" s="362">
        <f t="shared" si="6"/>
        <v>16.168600000000005</v>
      </c>
      <c r="S70" s="363">
        <f t="shared" si="7"/>
        <v>247.14860000000004</v>
      </c>
      <c r="T70" s="263"/>
      <c r="U70" s="364" t="s">
        <v>216</v>
      </c>
      <c r="V70" s="402" t="s">
        <v>677</v>
      </c>
      <c r="W70" s="284"/>
    </row>
    <row r="71" spans="1:30" ht="20.25">
      <c r="A71" s="262">
        <v>69</v>
      </c>
      <c r="B71" s="263" t="s">
        <v>603</v>
      </c>
      <c r="C71" s="267" t="s">
        <v>260</v>
      </c>
      <c r="D71" s="420" t="s">
        <v>261</v>
      </c>
      <c r="E71" s="421" t="s">
        <v>262</v>
      </c>
      <c r="F71" s="266">
        <v>45717</v>
      </c>
      <c r="G71" s="266">
        <v>45748</v>
      </c>
      <c r="H71" s="263">
        <f t="shared" si="8"/>
        <v>31</v>
      </c>
      <c r="I71" s="334">
        <v>19</v>
      </c>
      <c r="J71" s="333">
        <v>21.9</v>
      </c>
      <c r="K71" s="334">
        <f t="shared" si="1"/>
        <v>2.8999999999999986</v>
      </c>
      <c r="L71" s="335">
        <f t="shared" si="2"/>
        <v>258.09999999999985</v>
      </c>
      <c r="M71" s="522">
        <v>489.23</v>
      </c>
      <c r="N71" s="354">
        <v>570.14</v>
      </c>
      <c r="O71" s="337">
        <f t="shared" si="3"/>
        <v>80.909999999999968</v>
      </c>
      <c r="P71" s="338">
        <f t="shared" si="4"/>
        <v>647.27999999999975</v>
      </c>
      <c r="Q71" s="362">
        <f t="shared" si="5"/>
        <v>905.37999999999965</v>
      </c>
      <c r="R71" s="362">
        <f t="shared" si="6"/>
        <v>63.376599999999982</v>
      </c>
      <c r="S71" s="363">
        <f t="shared" si="7"/>
        <v>968.75659999999959</v>
      </c>
      <c r="T71" s="263" t="s">
        <v>267</v>
      </c>
      <c r="U71" s="364" t="s">
        <v>216</v>
      </c>
      <c r="V71" s="396" t="s">
        <v>710</v>
      </c>
      <c r="W71" s="284"/>
    </row>
    <row r="72" spans="1:30" ht="20.25">
      <c r="A72" s="262">
        <v>70</v>
      </c>
      <c r="B72" s="263" t="s">
        <v>604</v>
      </c>
      <c r="C72" s="267" t="s">
        <v>444</v>
      </c>
      <c r="D72" s="313" t="s">
        <v>445</v>
      </c>
      <c r="E72" s="292" t="s">
        <v>446</v>
      </c>
      <c r="F72" s="266">
        <v>45717</v>
      </c>
      <c r="G72" s="266">
        <v>45748</v>
      </c>
      <c r="H72" s="263">
        <f t="shared" si="8"/>
        <v>31</v>
      </c>
      <c r="I72" s="334">
        <v>20</v>
      </c>
      <c r="J72" s="333">
        <v>20.2</v>
      </c>
      <c r="K72" s="334">
        <f t="shared" si="1"/>
        <v>0.19999999999999929</v>
      </c>
      <c r="L72" s="335">
        <f t="shared" si="2"/>
        <v>17.799999999999937</v>
      </c>
      <c r="M72" s="337">
        <v>401.2</v>
      </c>
      <c r="N72" s="339">
        <v>437.84</v>
      </c>
      <c r="O72" s="337">
        <f t="shared" si="3"/>
        <v>36.639999999999986</v>
      </c>
      <c r="P72" s="338">
        <f t="shared" si="4"/>
        <v>293.11999999999989</v>
      </c>
      <c r="Q72" s="362">
        <f t="shared" si="5"/>
        <v>310.91999999999985</v>
      </c>
      <c r="R72" s="362">
        <f t="shared" si="6"/>
        <v>21.764399999999991</v>
      </c>
      <c r="S72" s="363">
        <f t="shared" si="7"/>
        <v>332.68439999999981</v>
      </c>
      <c r="T72" s="263" t="s">
        <v>267</v>
      </c>
      <c r="U72" s="364" t="s">
        <v>216</v>
      </c>
      <c r="V72" s="402" t="s">
        <v>711</v>
      </c>
      <c r="W72" s="284"/>
    </row>
    <row r="73" spans="1:30" ht="20.25">
      <c r="A73" s="262">
        <v>71</v>
      </c>
      <c r="B73" s="263" t="s">
        <v>605</v>
      </c>
      <c r="C73" s="267" t="s">
        <v>447</v>
      </c>
      <c r="D73" s="265" t="s">
        <v>448</v>
      </c>
      <c r="E73" s="292" t="s">
        <v>449</v>
      </c>
      <c r="F73" s="266">
        <v>45717</v>
      </c>
      <c r="G73" s="266">
        <v>45748</v>
      </c>
      <c r="H73" s="263">
        <f t="shared" si="8"/>
        <v>31</v>
      </c>
      <c r="I73" s="334">
        <v>8.3000000000000007</v>
      </c>
      <c r="J73" s="333">
        <v>8.3000000000000007</v>
      </c>
      <c r="K73" s="334">
        <f t="shared" si="1"/>
        <v>0</v>
      </c>
      <c r="L73" s="335">
        <f t="shared" si="2"/>
        <v>0</v>
      </c>
      <c r="M73" s="337">
        <v>381.67</v>
      </c>
      <c r="N73" s="339">
        <v>418.97</v>
      </c>
      <c r="O73" s="337">
        <f t="shared" si="3"/>
        <v>37.300000000000011</v>
      </c>
      <c r="P73" s="338">
        <f t="shared" si="4"/>
        <v>298.40000000000009</v>
      </c>
      <c r="Q73" s="362">
        <f t="shared" si="5"/>
        <v>298.40000000000009</v>
      </c>
      <c r="R73" s="362">
        <f t="shared" si="6"/>
        <v>20.888000000000009</v>
      </c>
      <c r="S73" s="363">
        <f t="shared" si="7"/>
        <v>319.28800000000012</v>
      </c>
      <c r="T73" s="263" t="s">
        <v>267</v>
      </c>
      <c r="U73" s="364" t="s">
        <v>216</v>
      </c>
      <c r="V73" s="402" t="s">
        <v>711</v>
      </c>
      <c r="W73" s="284"/>
    </row>
    <row r="74" spans="1:30" ht="20.25">
      <c r="A74" s="262">
        <v>72</v>
      </c>
      <c r="B74" s="263" t="s">
        <v>606</v>
      </c>
      <c r="C74" s="267" t="s">
        <v>450</v>
      </c>
      <c r="D74" s="422" t="s">
        <v>451</v>
      </c>
      <c r="E74" s="291" t="s">
        <v>452</v>
      </c>
      <c r="F74" s="266">
        <v>45717</v>
      </c>
      <c r="G74" s="266">
        <v>45748</v>
      </c>
      <c r="H74" s="263">
        <f t="shared" si="8"/>
        <v>31</v>
      </c>
      <c r="I74" s="334">
        <v>54.8</v>
      </c>
      <c r="J74" s="333">
        <v>55.1</v>
      </c>
      <c r="K74" s="334">
        <f t="shared" si="1"/>
        <v>0.30000000000000426</v>
      </c>
      <c r="L74" s="335">
        <f t="shared" si="2"/>
        <v>26.700000000000379</v>
      </c>
      <c r="M74" s="523">
        <v>963.2</v>
      </c>
      <c r="N74" s="339">
        <v>1006.02</v>
      </c>
      <c r="O74" s="337">
        <f t="shared" si="3"/>
        <v>42.819999999999936</v>
      </c>
      <c r="P74" s="338">
        <f t="shared" si="4"/>
        <v>342.55999999999949</v>
      </c>
      <c r="Q74" s="362">
        <f t="shared" si="5"/>
        <v>369.25999999999988</v>
      </c>
      <c r="R74" s="362">
        <f t="shared" si="6"/>
        <v>25.848199999999995</v>
      </c>
      <c r="S74" s="363">
        <f t="shared" si="7"/>
        <v>395.1081999999999</v>
      </c>
      <c r="T74" s="263"/>
      <c r="U74" s="364" t="s">
        <v>216</v>
      </c>
      <c r="V74" s="402" t="s">
        <v>678</v>
      </c>
      <c r="W74" s="284"/>
    </row>
    <row r="75" spans="1:30" ht="20.25">
      <c r="A75" s="262">
        <v>73</v>
      </c>
      <c r="B75" s="263" t="s">
        <v>607</v>
      </c>
      <c r="C75" s="267" t="s">
        <v>204</v>
      </c>
      <c r="D75" s="259" t="s">
        <v>679</v>
      </c>
      <c r="E75" s="318" t="s">
        <v>206</v>
      </c>
      <c r="F75" s="266">
        <v>45717</v>
      </c>
      <c r="G75" s="266">
        <v>45748</v>
      </c>
      <c r="H75" s="263">
        <f t="shared" si="8"/>
        <v>31</v>
      </c>
      <c r="I75" s="334">
        <v>49.9</v>
      </c>
      <c r="J75" s="333">
        <v>49.9</v>
      </c>
      <c r="K75" s="334">
        <f t="shared" si="1"/>
        <v>0</v>
      </c>
      <c r="L75" s="335">
        <f t="shared" si="2"/>
        <v>0</v>
      </c>
      <c r="M75" s="337">
        <v>856.07</v>
      </c>
      <c r="N75" s="339">
        <v>911.23</v>
      </c>
      <c r="O75" s="337">
        <f t="shared" si="3"/>
        <v>55.159999999999968</v>
      </c>
      <c r="P75" s="338">
        <f t="shared" si="4"/>
        <v>441.27999999999975</v>
      </c>
      <c r="Q75" s="362">
        <f t="shared" si="5"/>
        <v>441.27999999999975</v>
      </c>
      <c r="R75" s="362">
        <f t="shared" si="6"/>
        <v>30.889599999999984</v>
      </c>
      <c r="S75" s="363">
        <f t="shared" si="7"/>
        <v>472.16959999999972</v>
      </c>
      <c r="T75" s="263" t="s">
        <v>267</v>
      </c>
      <c r="U75" s="364" t="s">
        <v>216</v>
      </c>
      <c r="V75" s="396"/>
      <c r="W75" s="284"/>
    </row>
    <row r="76" spans="1:30" ht="18.75" customHeight="1">
      <c r="A76" s="262">
        <v>74</v>
      </c>
      <c r="B76" s="263" t="s">
        <v>608</v>
      </c>
      <c r="C76" s="267" t="s">
        <v>455</v>
      </c>
      <c r="D76" s="281" t="s">
        <v>456</v>
      </c>
      <c r="E76" s="423" t="s">
        <v>457</v>
      </c>
      <c r="F76" s="266">
        <v>45717</v>
      </c>
      <c r="G76" s="266">
        <v>45748</v>
      </c>
      <c r="H76" s="424">
        <f t="shared" si="8"/>
        <v>31</v>
      </c>
      <c r="I76" s="334">
        <v>5.8</v>
      </c>
      <c r="J76" s="333">
        <v>5.8</v>
      </c>
      <c r="K76" s="334">
        <f t="shared" si="1"/>
        <v>0</v>
      </c>
      <c r="L76" s="335">
        <f t="shared" si="2"/>
        <v>0</v>
      </c>
      <c r="M76" s="525">
        <v>300.92</v>
      </c>
      <c r="N76" s="354">
        <v>335.45</v>
      </c>
      <c r="O76" s="337">
        <f t="shared" si="3"/>
        <v>34.529999999999973</v>
      </c>
      <c r="P76" s="338">
        <f t="shared" si="4"/>
        <v>276.23999999999978</v>
      </c>
      <c r="Q76" s="362">
        <f t="shared" si="5"/>
        <v>276.23999999999978</v>
      </c>
      <c r="R76" s="362">
        <f t="shared" si="6"/>
        <v>19.336799999999986</v>
      </c>
      <c r="S76" s="363">
        <f t="shared" si="7"/>
        <v>295.57679999999976</v>
      </c>
      <c r="T76" s="424"/>
      <c r="U76" s="436" t="s">
        <v>216</v>
      </c>
      <c r="V76" s="437" t="s">
        <v>680</v>
      </c>
      <c r="W76" s="431"/>
      <c r="X76" s="431"/>
      <c r="Y76" s="431"/>
      <c r="Z76" s="431"/>
      <c r="AA76" s="431"/>
      <c r="AB76" s="431"/>
      <c r="AC76" s="431"/>
      <c r="AD76" s="431"/>
    </row>
    <row r="77" spans="1:30" ht="20.25">
      <c r="A77" s="262">
        <v>75</v>
      </c>
      <c r="B77" s="263" t="s">
        <v>609</v>
      </c>
      <c r="C77" s="267" t="s">
        <v>207</v>
      </c>
      <c r="D77" s="265" t="s">
        <v>208</v>
      </c>
      <c r="E77" s="318" t="s">
        <v>610</v>
      </c>
      <c r="F77" s="266">
        <v>45717</v>
      </c>
      <c r="G77" s="266">
        <v>45748</v>
      </c>
      <c r="H77" s="263">
        <f t="shared" si="8"/>
        <v>31</v>
      </c>
      <c r="I77" s="334">
        <v>39.299999999999997</v>
      </c>
      <c r="J77" s="333">
        <v>41.7</v>
      </c>
      <c r="K77" s="334">
        <f t="shared" si="1"/>
        <v>2.4000000000000057</v>
      </c>
      <c r="L77" s="335">
        <f t="shared" si="2"/>
        <v>213.60000000000051</v>
      </c>
      <c r="M77" s="522">
        <v>982.49</v>
      </c>
      <c r="N77" s="354">
        <v>1058.25</v>
      </c>
      <c r="O77" s="337">
        <f t="shared" si="3"/>
        <v>75.759999999999991</v>
      </c>
      <c r="P77" s="338">
        <f t="shared" si="4"/>
        <v>606.07999999999993</v>
      </c>
      <c r="Q77" s="362">
        <f t="shared" si="5"/>
        <v>819.6800000000004</v>
      </c>
      <c r="R77" s="362">
        <f t="shared" si="6"/>
        <v>57.377600000000037</v>
      </c>
      <c r="S77" s="363">
        <f t="shared" si="7"/>
        <v>877.05760000000043</v>
      </c>
      <c r="T77" s="263" t="s">
        <v>267</v>
      </c>
      <c r="U77" s="364" t="s">
        <v>216</v>
      </c>
      <c r="V77" s="365"/>
      <c r="W77" s="284"/>
    </row>
    <row r="78" spans="1:30" ht="20.25">
      <c r="A78" s="262">
        <v>76</v>
      </c>
      <c r="B78" s="263" t="s">
        <v>612</v>
      </c>
      <c r="C78" s="272" t="s">
        <v>459</v>
      </c>
      <c r="D78" s="425" t="s">
        <v>460</v>
      </c>
      <c r="E78" s="426" t="s">
        <v>461</v>
      </c>
      <c r="F78" s="266">
        <v>45717</v>
      </c>
      <c r="G78" s="266">
        <v>45748</v>
      </c>
      <c r="H78" s="424">
        <f t="shared" si="8"/>
        <v>31</v>
      </c>
      <c r="I78" s="334">
        <v>22.8</v>
      </c>
      <c r="J78" s="333">
        <v>27.2</v>
      </c>
      <c r="K78" s="334">
        <f t="shared" si="1"/>
        <v>4.3999999999999986</v>
      </c>
      <c r="L78" s="335">
        <f t="shared" si="2"/>
        <v>391.59999999999985</v>
      </c>
      <c r="M78" s="523">
        <v>750.97</v>
      </c>
      <c r="N78" s="339">
        <v>858.46</v>
      </c>
      <c r="O78" s="337">
        <f t="shared" si="3"/>
        <v>107.49000000000001</v>
      </c>
      <c r="P78" s="338">
        <f t="shared" si="4"/>
        <v>859.92000000000007</v>
      </c>
      <c r="Q78" s="362">
        <f t="shared" si="5"/>
        <v>1251.52</v>
      </c>
      <c r="R78" s="362">
        <f t="shared" si="6"/>
        <v>87.606400000000008</v>
      </c>
      <c r="S78" s="363">
        <f t="shared" si="7"/>
        <v>1339.1264000000001</v>
      </c>
      <c r="T78" s="424" t="s">
        <v>267</v>
      </c>
      <c r="U78" s="436"/>
      <c r="V78" s="438"/>
      <c r="W78" s="431"/>
      <c r="X78" s="431"/>
      <c r="Y78" s="431"/>
      <c r="Z78" s="431"/>
      <c r="AA78" s="431"/>
      <c r="AB78" s="431"/>
      <c r="AC78" s="431"/>
      <c r="AD78" s="431"/>
    </row>
    <row r="79" spans="1:30" ht="20.25">
      <c r="A79" s="262" t="s">
        <v>712</v>
      </c>
      <c r="B79" s="263" t="s">
        <v>613</v>
      </c>
      <c r="C79" s="272" t="s">
        <v>463</v>
      </c>
      <c r="D79" s="314" t="s">
        <v>464</v>
      </c>
      <c r="E79" s="315" t="s">
        <v>465</v>
      </c>
      <c r="F79" s="266">
        <v>45717</v>
      </c>
      <c r="G79" s="266">
        <v>45748</v>
      </c>
      <c r="H79" s="263">
        <f t="shared" si="8"/>
        <v>31</v>
      </c>
      <c r="I79" s="334">
        <v>26.5</v>
      </c>
      <c r="J79" s="333">
        <v>32.799999999999997</v>
      </c>
      <c r="K79" s="334">
        <f t="shared" si="1"/>
        <v>6.2999999999999972</v>
      </c>
      <c r="L79" s="335">
        <f t="shared" si="2"/>
        <v>560.6999999999997</v>
      </c>
      <c r="M79" s="522">
        <v>513.64</v>
      </c>
      <c r="N79" s="354">
        <v>605.72</v>
      </c>
      <c r="O79" s="337">
        <f t="shared" si="3"/>
        <v>92.080000000000041</v>
      </c>
      <c r="P79" s="338">
        <f t="shared" si="4"/>
        <v>736.64000000000033</v>
      </c>
      <c r="Q79" s="362">
        <f t="shared" si="5"/>
        <v>1297.3400000000001</v>
      </c>
      <c r="R79" s="362">
        <f t="shared" si="6"/>
        <v>90.813800000000015</v>
      </c>
      <c r="S79" s="363">
        <f t="shared" si="7"/>
        <v>1388.1538</v>
      </c>
      <c r="T79" s="263" t="s">
        <v>267</v>
      </c>
      <c r="U79" s="364" t="s">
        <v>216</v>
      </c>
      <c r="V79" s="415" t="s">
        <v>681</v>
      </c>
      <c r="W79" s="284"/>
    </row>
    <row r="80" spans="1:30" ht="20.25">
      <c r="A80" s="541">
        <v>78</v>
      </c>
      <c r="B80" s="263" t="s">
        <v>615</v>
      </c>
      <c r="C80" s="267" t="s">
        <v>466</v>
      </c>
      <c r="D80" s="427" t="s">
        <v>467</v>
      </c>
      <c r="E80" s="428" t="s">
        <v>468</v>
      </c>
      <c r="F80" s="266">
        <v>45717</v>
      </c>
      <c r="G80" s="266">
        <v>45748</v>
      </c>
      <c r="H80" s="263">
        <f t="shared" si="8"/>
        <v>31</v>
      </c>
      <c r="I80" s="334">
        <v>7.3</v>
      </c>
      <c r="J80" s="333">
        <v>7.3</v>
      </c>
      <c r="K80" s="334">
        <f t="shared" si="1"/>
        <v>0</v>
      </c>
      <c r="L80" s="335">
        <f t="shared" si="2"/>
        <v>0</v>
      </c>
      <c r="M80" s="522">
        <v>316.19</v>
      </c>
      <c r="N80" s="354">
        <v>351.45</v>
      </c>
      <c r="O80" s="337">
        <f t="shared" si="3"/>
        <v>35.259999999999991</v>
      </c>
      <c r="P80" s="338">
        <f t="shared" si="4"/>
        <v>282.07999999999993</v>
      </c>
      <c r="Q80" s="362">
        <f t="shared" si="5"/>
        <v>282.07999999999993</v>
      </c>
      <c r="R80" s="362">
        <f t="shared" si="6"/>
        <v>19.745599999999996</v>
      </c>
      <c r="S80" s="363">
        <f t="shared" si="7"/>
        <v>301.82559999999989</v>
      </c>
      <c r="T80" s="263" t="s">
        <v>267</v>
      </c>
      <c r="U80" s="364" t="s">
        <v>216</v>
      </c>
      <c r="V80" s="365" t="s">
        <v>833</v>
      </c>
      <c r="W80" s="408">
        <v>45889</v>
      </c>
    </row>
    <row r="81" spans="1:23" ht="20.25">
      <c r="A81" s="284"/>
      <c r="B81" s="284"/>
      <c r="C81" s="429"/>
      <c r="D81" s="430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1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1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1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1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B86" s="284"/>
      <c r="C86" s="429"/>
      <c r="D86" s="284"/>
      <c r="E86" s="284"/>
      <c r="F86" s="432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B87" s="284"/>
      <c r="C87" s="429"/>
      <c r="D87" s="284"/>
      <c r="E87" s="284"/>
      <c r="F87" s="432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B88" s="284"/>
      <c r="C88" s="429"/>
      <c r="D88" s="284"/>
      <c r="E88" s="284"/>
      <c r="F88" s="432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/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 t="s">
        <v>713</v>
      </c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29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33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29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34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</row>
    <row r="917" spans="1:23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</row>
    <row r="918" spans="1:23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</row>
    <row r="919" spans="1:23" ht="20.25">
      <c r="A919" s="284"/>
      <c r="B919" s="284"/>
      <c r="C919" s="429"/>
      <c r="D919" s="284"/>
      <c r="E919" s="284"/>
      <c r="F919" s="431"/>
      <c r="G919" s="431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</row>
    <row r="920" spans="1:23" ht="20.25">
      <c r="A920" s="284"/>
      <c r="B920" s="284"/>
      <c r="C920" s="429"/>
      <c r="D920" s="284"/>
      <c r="E920" s="284"/>
      <c r="F920" s="431"/>
      <c r="G920" s="431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</row>
    <row r="921" spans="1:23" ht="20.25">
      <c r="A921" s="284"/>
      <c r="B921" s="284"/>
      <c r="C921" s="429"/>
      <c r="D921" s="284"/>
      <c r="E921" s="284"/>
      <c r="F921" s="431"/>
      <c r="G921" s="431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</row>
    <row r="922" spans="1:23" ht="20.25">
      <c r="A922" s="284"/>
      <c r="B922" s="284"/>
      <c r="C922" s="429"/>
      <c r="D922" s="284"/>
      <c r="E922" s="284"/>
      <c r="F922" s="431"/>
      <c r="G922" s="431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</row>
    <row r="923" spans="1:23" ht="20.25">
      <c r="A923" s="284"/>
      <c r="B923" s="284"/>
      <c r="C923" s="429"/>
      <c r="D923" s="284"/>
      <c r="E923" s="284"/>
      <c r="F923" s="431"/>
      <c r="G923" s="431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</row>
    <row r="924" spans="1:23" ht="20.25">
      <c r="A924" s="284"/>
      <c r="B924" s="284"/>
      <c r="C924" s="429"/>
      <c r="D924" s="284"/>
      <c r="E924" s="284"/>
      <c r="F924" s="431"/>
      <c r="G924" s="431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</row>
    <row r="925" spans="1:23" ht="20.25">
      <c r="A925" s="284"/>
      <c r="B925" s="284"/>
      <c r="C925" s="429"/>
      <c r="D925" s="284"/>
      <c r="E925" s="284"/>
      <c r="F925" s="431"/>
      <c r="G925" s="431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</row>
    <row r="926" spans="1:23" ht="20.25">
      <c r="A926" s="284"/>
      <c r="B926" s="284"/>
      <c r="C926" s="429"/>
      <c r="D926" s="284"/>
      <c r="E926" s="284"/>
      <c r="F926" s="431"/>
      <c r="G926" s="431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</row>
    <row r="927" spans="1:23" ht="20.25">
      <c r="A927" s="284"/>
      <c r="B927" s="284"/>
      <c r="C927" s="429"/>
      <c r="D927" s="284"/>
      <c r="E927" s="284"/>
      <c r="F927" s="431"/>
      <c r="G927" s="431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</row>
    <row r="928" spans="1:23" ht="20.25">
      <c r="A928" s="284"/>
      <c r="B928" s="284"/>
      <c r="C928" s="429"/>
      <c r="D928" s="284"/>
      <c r="E928" s="284"/>
      <c r="F928" s="431"/>
      <c r="G928" s="431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</row>
    <row r="929" spans="1:23" ht="20.25">
      <c r="A929" s="284"/>
      <c r="B929" s="284"/>
      <c r="C929" s="429"/>
      <c r="D929" s="284"/>
      <c r="E929" s="284"/>
      <c r="F929" s="431"/>
      <c r="G929" s="431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</row>
    <row r="930" spans="1:23" ht="20.25">
      <c r="A930" s="284"/>
      <c r="B930" s="284"/>
      <c r="C930" s="429"/>
      <c r="D930" s="284"/>
      <c r="E930" s="284"/>
      <c r="F930" s="431"/>
      <c r="G930" s="431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</row>
    <row r="931" spans="1:23" ht="20.25">
      <c r="A931" s="284"/>
      <c r="B931" s="284"/>
      <c r="C931" s="429"/>
      <c r="D931" s="284"/>
      <c r="E931" s="284"/>
      <c r="F931" s="431"/>
      <c r="G931" s="431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</row>
    <row r="932" spans="1:23" ht="20.25">
      <c r="A932" s="284"/>
      <c r="B932" s="284"/>
      <c r="C932" s="429"/>
      <c r="D932" s="284"/>
      <c r="E932" s="284"/>
      <c r="F932" s="431"/>
      <c r="G932" s="431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</row>
    <row r="933" spans="1:23" ht="20.25">
      <c r="A933" s="284"/>
      <c r="B933" s="284"/>
      <c r="C933" s="429"/>
      <c r="D933" s="284"/>
      <c r="E933" s="284"/>
      <c r="F933" s="431"/>
      <c r="G933" s="431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</row>
    <row r="934" spans="1:23" ht="20.25">
      <c r="A934" s="284"/>
      <c r="B934" s="284"/>
      <c r="C934" s="429"/>
      <c r="D934" s="284"/>
      <c r="E934" s="284"/>
      <c r="F934" s="431"/>
      <c r="G934" s="431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</row>
    <row r="935" spans="1:23" ht="20.25">
      <c r="A935" s="284"/>
      <c r="B935" s="284"/>
      <c r="C935" s="429"/>
      <c r="D935" s="284"/>
      <c r="E935" s="284"/>
      <c r="F935" s="431"/>
      <c r="G935" s="431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</row>
    <row r="936" spans="1:23" ht="20.25">
      <c r="A936" s="284"/>
      <c r="B936" s="284"/>
      <c r="C936" s="429"/>
      <c r="D936" s="284"/>
      <c r="E936" s="284"/>
      <c r="F936" s="431"/>
      <c r="G936" s="431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</row>
    <row r="937" spans="1:23" ht="20.25">
      <c r="A937" s="284"/>
      <c r="B937" s="284"/>
      <c r="C937" s="429"/>
      <c r="D937" s="284"/>
      <c r="E937" s="284"/>
      <c r="F937" s="431"/>
      <c r="G937" s="431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</row>
    <row r="938" spans="1:23" ht="20.25">
      <c r="A938" s="284"/>
      <c r="B938" s="284"/>
      <c r="C938" s="429"/>
      <c r="D938" s="284"/>
      <c r="E938" s="284"/>
      <c r="F938" s="431"/>
      <c r="G938" s="431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</row>
    <row r="939" spans="1:23" ht="20.25">
      <c r="A939" s="284"/>
      <c r="B939" s="284"/>
      <c r="C939" s="429"/>
      <c r="D939" s="284"/>
      <c r="E939" s="284"/>
      <c r="F939" s="431"/>
      <c r="G939" s="431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</row>
    <row r="940" spans="1:23" ht="20.25">
      <c r="A940" s="284"/>
      <c r="B940" s="284"/>
      <c r="C940" s="429"/>
      <c r="D940" s="284"/>
      <c r="E940" s="284"/>
      <c r="F940" s="431"/>
      <c r="G940" s="431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</row>
    <row r="941" spans="1:23" ht="20.25">
      <c r="A941" s="284"/>
      <c r="B941" s="284"/>
      <c r="C941" s="429"/>
      <c r="D941" s="284"/>
      <c r="E941" s="284"/>
      <c r="F941" s="431"/>
      <c r="G941" s="431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</row>
    <row r="942" spans="1:23" ht="20.25">
      <c r="A942" s="284"/>
      <c r="B942" s="284"/>
      <c r="C942" s="429"/>
      <c r="D942" s="284"/>
      <c r="E942" s="284"/>
      <c r="F942" s="431"/>
      <c r="G942" s="431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</row>
    <row r="943" spans="1:23" ht="20.25">
      <c r="A943" s="284"/>
      <c r="B943" s="284"/>
      <c r="C943" s="429"/>
      <c r="D943" s="284"/>
      <c r="E943" s="284"/>
      <c r="F943" s="431"/>
      <c r="G943" s="431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</row>
    <row r="944" spans="1:23" ht="20.25">
      <c r="A944" s="284"/>
      <c r="B944" s="284"/>
      <c r="C944" s="429"/>
      <c r="D944" s="284"/>
      <c r="E944" s="284"/>
      <c r="F944" s="431"/>
      <c r="G944" s="431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</row>
    <row r="945" spans="1:23" ht="20.25">
      <c r="A945" s="284"/>
      <c r="B945" s="284"/>
      <c r="C945" s="429"/>
      <c r="D945" s="284"/>
      <c r="E945" s="284"/>
      <c r="F945" s="431"/>
      <c r="G945" s="431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</row>
    <row r="946" spans="1:23" ht="20.25">
      <c r="A946" s="284"/>
      <c r="B946" s="284"/>
      <c r="C946" s="429"/>
      <c r="D946" s="284"/>
      <c r="E946" s="284"/>
      <c r="F946" s="431"/>
      <c r="G946" s="431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</row>
    <row r="947" spans="1:23" ht="20.25">
      <c r="A947" s="284"/>
      <c r="B947" s="284"/>
      <c r="C947" s="429"/>
      <c r="D947" s="284"/>
      <c r="E947" s="284"/>
      <c r="F947" s="431"/>
      <c r="G947" s="431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</row>
    <row r="948" spans="1:23" ht="20.25">
      <c r="A948" s="284"/>
      <c r="B948" s="284"/>
      <c r="C948" s="429"/>
      <c r="D948" s="284"/>
      <c r="E948" s="284"/>
      <c r="F948" s="431"/>
      <c r="G948" s="431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</row>
    <row r="949" spans="1:23" ht="20.25">
      <c r="A949" s="284"/>
      <c r="B949" s="284"/>
      <c r="C949" s="429"/>
      <c r="D949" s="284"/>
      <c r="E949" s="284"/>
      <c r="F949" s="431"/>
      <c r="G949" s="431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</row>
    <row r="950" spans="1:23" ht="20.25">
      <c r="A950" s="284"/>
      <c r="B950" s="284"/>
      <c r="C950" s="429"/>
      <c r="D950" s="284"/>
      <c r="E950" s="284"/>
      <c r="F950" s="431"/>
      <c r="G950" s="431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</row>
    <row r="951" spans="1:23" ht="20.25">
      <c r="A951" s="284"/>
      <c r="B951" s="284"/>
      <c r="C951" s="429"/>
      <c r="D951" s="284"/>
      <c r="E951" s="284"/>
      <c r="F951" s="431"/>
      <c r="G951" s="431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</row>
    <row r="952" spans="1:23" ht="20.25">
      <c r="A952" s="284"/>
      <c r="B952" s="284"/>
      <c r="C952" s="429"/>
      <c r="D952" s="284"/>
      <c r="E952" s="284"/>
      <c r="F952" s="431"/>
      <c r="G952" s="431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</row>
    <row r="953" spans="1:23" ht="20.25">
      <c r="A953" s="284"/>
      <c r="B953" s="284"/>
      <c r="C953" s="429"/>
      <c r="D953" s="284"/>
      <c r="E953" s="284"/>
      <c r="F953" s="431"/>
      <c r="G953" s="431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</row>
    <row r="954" spans="1:23" ht="20.25">
      <c r="A954" s="284"/>
      <c r="B954" s="284"/>
      <c r="C954" s="429"/>
      <c r="D954" s="284"/>
      <c r="E954" s="284"/>
      <c r="F954" s="431"/>
      <c r="G954" s="431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</row>
    <row r="955" spans="1:23" ht="20.25">
      <c r="A955" s="284"/>
      <c r="B955" s="284"/>
      <c r="C955" s="429"/>
      <c r="D955" s="284"/>
      <c r="E955" s="284"/>
      <c r="F955" s="431"/>
      <c r="G955" s="431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</row>
    <row r="956" spans="1:23" ht="20.25">
      <c r="A956" s="284"/>
      <c r="B956" s="284"/>
      <c r="C956" s="429"/>
      <c r="D956" s="284"/>
      <c r="E956" s="284"/>
      <c r="F956" s="431"/>
      <c r="G956" s="431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</row>
    <row r="957" spans="1:23" ht="20.25">
      <c r="A957" s="284"/>
      <c r="B957" s="284"/>
      <c r="C957" s="429"/>
      <c r="D957" s="284"/>
      <c r="E957" s="284"/>
      <c r="F957" s="431"/>
      <c r="G957" s="431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</row>
    <row r="958" spans="1:23" ht="20.25">
      <c r="A958" s="284"/>
      <c r="B958" s="284"/>
      <c r="C958" s="429"/>
      <c r="D958" s="284"/>
      <c r="E958" s="284"/>
      <c r="F958" s="431"/>
      <c r="G958" s="431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</row>
    <row r="959" spans="1:23" ht="20.25">
      <c r="A959" s="284"/>
      <c r="B959" s="284"/>
      <c r="C959" s="429"/>
      <c r="D959" s="284"/>
      <c r="E959" s="284"/>
      <c r="F959" s="431"/>
      <c r="G959" s="431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</row>
    <row r="960" spans="1:23" ht="20.25">
      <c r="A960" s="284"/>
      <c r="B960" s="284"/>
      <c r="C960" s="429"/>
      <c r="D960" s="284"/>
      <c r="E960" s="284"/>
      <c r="F960" s="431"/>
      <c r="G960" s="431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</row>
    <row r="961" spans="1:23" ht="20.25">
      <c r="A961" s="284"/>
      <c r="B961" s="284"/>
      <c r="C961" s="429"/>
      <c r="D961" s="284"/>
      <c r="E961" s="284"/>
      <c r="F961" s="431"/>
      <c r="G961" s="431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</row>
    <row r="962" spans="1:23" ht="20.25">
      <c r="A962" s="284"/>
      <c r="B962" s="284"/>
      <c r="C962" s="429"/>
      <c r="D962" s="284"/>
      <c r="E962" s="284"/>
      <c r="F962" s="431"/>
      <c r="G962" s="431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</row>
    <row r="963" spans="1:23" ht="20.25">
      <c r="A963" s="284"/>
      <c r="B963" s="284"/>
      <c r="C963" s="429"/>
      <c r="D963" s="284"/>
      <c r="E963" s="284"/>
      <c r="F963" s="431"/>
      <c r="G963" s="431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</row>
    <row r="964" spans="1:23" ht="20.25">
      <c r="A964" s="284"/>
      <c r="B964" s="284"/>
      <c r="C964" s="429"/>
      <c r="D964" s="284"/>
      <c r="E964" s="284"/>
      <c r="F964" s="431"/>
      <c r="G964" s="431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</row>
    <row r="965" spans="1:23" ht="20.25">
      <c r="A965" s="284"/>
      <c r="B965" s="284"/>
      <c r="C965" s="429"/>
      <c r="D965" s="284"/>
      <c r="E965" s="284"/>
      <c r="F965" s="431"/>
      <c r="G965" s="431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</row>
    <row r="966" spans="1:23" ht="20.25">
      <c r="A966" s="284"/>
      <c r="B966" s="284"/>
      <c r="C966" s="429"/>
      <c r="D966" s="284"/>
      <c r="E966" s="284"/>
      <c r="F966" s="431"/>
      <c r="G966" s="431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</row>
    <row r="967" spans="1:23" ht="20.25">
      <c r="A967" s="284"/>
      <c r="B967" s="284"/>
      <c r="C967" s="429"/>
      <c r="D967" s="284"/>
      <c r="E967" s="284"/>
      <c r="F967" s="431"/>
      <c r="G967" s="431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</row>
    <row r="968" spans="1:23" ht="20.25">
      <c r="A968" s="284"/>
      <c r="B968" s="284"/>
      <c r="C968" s="429"/>
      <c r="D968" s="284"/>
      <c r="E968" s="284"/>
      <c r="F968" s="431"/>
      <c r="G968" s="431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</row>
    <row r="969" spans="1:23" ht="20.25">
      <c r="A969" s="284"/>
      <c r="B969" s="284"/>
      <c r="C969" s="429"/>
      <c r="D969" s="284"/>
      <c r="E969" s="284"/>
      <c r="F969" s="431"/>
      <c r="G969" s="431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</row>
    <row r="970" spans="1:23" ht="20.25">
      <c r="A970" s="284"/>
      <c r="B970" s="284"/>
      <c r="C970" s="429"/>
      <c r="D970" s="284"/>
      <c r="E970" s="284"/>
      <c r="F970" s="431"/>
      <c r="G970" s="431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</row>
    <row r="971" spans="1:23" ht="20.25">
      <c r="A971" s="284"/>
      <c r="B971" s="284"/>
      <c r="C971" s="429"/>
      <c r="D971" s="284"/>
      <c r="E971" s="284"/>
      <c r="F971" s="431"/>
      <c r="G971" s="431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</row>
    <row r="972" spans="1:23" ht="20.25">
      <c r="A972" s="284"/>
      <c r="B972" s="284"/>
      <c r="C972" s="429"/>
      <c r="D972" s="284"/>
      <c r="E972" s="284"/>
      <c r="F972" s="431"/>
      <c r="G972" s="431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</row>
    <row r="973" spans="1:23" ht="20.25">
      <c r="A973" s="284"/>
      <c r="B973" s="284"/>
      <c r="C973" s="429"/>
      <c r="D973" s="284"/>
      <c r="E973" s="284"/>
      <c r="F973" s="431"/>
      <c r="G973" s="431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</row>
    <row r="974" spans="1:23" ht="20.25">
      <c r="A974" s="284"/>
      <c r="B974" s="284"/>
      <c r="C974" s="429"/>
      <c r="D974" s="284"/>
      <c r="E974" s="284"/>
      <c r="F974" s="431"/>
      <c r="G974" s="431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</row>
    <row r="975" spans="1:23" ht="20.25">
      <c r="A975" s="284"/>
      <c r="B975" s="284"/>
      <c r="C975" s="429"/>
      <c r="D975" s="284"/>
      <c r="E975" s="284"/>
      <c r="F975" s="431"/>
      <c r="G975" s="431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</row>
    <row r="976" spans="1:23" ht="20.25">
      <c r="A976" s="284"/>
      <c r="B976" s="284"/>
      <c r="C976" s="429"/>
      <c r="D976" s="284"/>
      <c r="E976" s="284"/>
      <c r="F976" s="431"/>
      <c r="G976" s="431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</row>
    <row r="977" spans="1:23" ht="20.25">
      <c r="A977" s="284"/>
      <c r="B977" s="284"/>
      <c r="C977" s="429"/>
      <c r="D977" s="284"/>
      <c r="E977" s="284"/>
      <c r="F977" s="431"/>
      <c r="G977" s="431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</row>
    <row r="978" spans="1:23" ht="20.25">
      <c r="A978" s="284"/>
      <c r="B978" s="284"/>
      <c r="C978" s="429"/>
      <c r="D978" s="284"/>
      <c r="E978" s="284"/>
      <c r="F978" s="431"/>
      <c r="G978" s="431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</row>
    <row r="979" spans="1:23" ht="20.25">
      <c r="A979" s="284"/>
      <c r="B979" s="284"/>
      <c r="C979" s="429"/>
      <c r="D979" s="284"/>
      <c r="E979" s="284"/>
      <c r="F979" s="431"/>
      <c r="G979" s="431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</row>
    <row r="980" spans="1:23" ht="20.25">
      <c r="A980" s="284"/>
      <c r="B980" s="284"/>
      <c r="C980" s="429"/>
      <c r="D980" s="284"/>
      <c r="E980" s="284"/>
      <c r="F980" s="431"/>
      <c r="G980" s="431"/>
      <c r="H980" s="284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</row>
    <row r="981" spans="1:23" ht="20.25">
      <c r="A981" s="284"/>
      <c r="B981" s="284"/>
      <c r="C981" s="429"/>
      <c r="D981" s="284"/>
      <c r="E981" s="284"/>
      <c r="F981" s="431"/>
      <c r="G981" s="431"/>
      <c r="H981" s="284"/>
      <c r="I981" s="284"/>
      <c r="J981" s="284"/>
      <c r="K981" s="284"/>
      <c r="L981" s="284"/>
      <c r="M981" s="284"/>
      <c r="N981" s="284"/>
      <c r="O981" s="284"/>
      <c r="P981" s="284"/>
      <c r="Q981" s="284"/>
      <c r="R981" s="284"/>
      <c r="S981" s="284"/>
      <c r="T981" s="284"/>
      <c r="U981" s="284"/>
      <c r="V981" s="284"/>
      <c r="W981" s="284"/>
    </row>
    <row r="982" spans="1:23" ht="20.25">
      <c r="A982" s="284"/>
      <c r="B982" s="284"/>
      <c r="C982" s="429"/>
      <c r="D982" s="284"/>
      <c r="E982" s="284"/>
      <c r="F982" s="431"/>
      <c r="G982" s="431"/>
      <c r="H982" s="284"/>
      <c r="I982" s="284"/>
      <c r="J982" s="284"/>
      <c r="K982" s="284"/>
      <c r="L982" s="284"/>
      <c r="M982" s="284"/>
      <c r="N982" s="284"/>
      <c r="O982" s="284"/>
      <c r="P982" s="284"/>
      <c r="Q982" s="284"/>
      <c r="R982" s="284"/>
      <c r="S982" s="284"/>
      <c r="T982" s="284"/>
      <c r="U982" s="284"/>
      <c r="V982" s="284"/>
      <c r="W982" s="284"/>
    </row>
    <row r="983" spans="1:23" ht="20.25">
      <c r="A983" s="284"/>
      <c r="B983" s="284"/>
      <c r="C983" s="429"/>
      <c r="D983" s="284"/>
      <c r="E983" s="284"/>
      <c r="F983" s="431"/>
      <c r="G983" s="431"/>
      <c r="H983" s="284"/>
      <c r="I983" s="284"/>
      <c r="J983" s="284"/>
      <c r="K983" s="284"/>
      <c r="L983" s="284"/>
      <c r="M983" s="284"/>
      <c r="N983" s="284"/>
      <c r="O983" s="284"/>
      <c r="P983" s="284"/>
      <c r="Q983" s="284"/>
      <c r="R983" s="284"/>
      <c r="S983" s="284"/>
      <c r="T983" s="284"/>
      <c r="U983" s="284"/>
      <c r="V983" s="284"/>
      <c r="W983" s="284"/>
    </row>
    <row r="984" spans="1:23" ht="20.25">
      <c r="A984" s="284"/>
      <c r="B984" s="284"/>
      <c r="C984" s="429"/>
      <c r="F984" s="431"/>
      <c r="G984" s="431"/>
      <c r="T984" s="284"/>
      <c r="U984" s="284"/>
      <c r="V984" s="284"/>
      <c r="W984" s="284"/>
    </row>
    <row r="985" spans="1:23" ht="20.25">
      <c r="A985" s="284"/>
      <c r="B985" s="284"/>
      <c r="C985" s="429"/>
      <c r="F985" s="431"/>
      <c r="G985" s="431"/>
      <c r="T985" s="284"/>
      <c r="U985" s="284"/>
      <c r="V985" s="284"/>
      <c r="W985" s="284"/>
    </row>
    <row r="986" spans="1:23" ht="20.25">
      <c r="A986" s="284"/>
      <c r="B986" s="284"/>
      <c r="C986" s="429"/>
      <c r="F986" s="431"/>
      <c r="G986" s="431"/>
      <c r="T986" s="284"/>
      <c r="U986" s="284"/>
      <c r="V986" s="284"/>
      <c r="W986" s="284"/>
    </row>
    <row r="987" spans="1:23" ht="20.25">
      <c r="A987" s="284"/>
      <c r="B987" s="284"/>
      <c r="C987" s="429"/>
      <c r="F987" s="431"/>
      <c r="G987" s="431"/>
      <c r="T987" s="284"/>
      <c r="U987" s="284"/>
      <c r="V987" s="284"/>
      <c r="W987" s="284"/>
    </row>
    <row r="988" spans="1:23" ht="20.25">
      <c r="A988" s="284"/>
      <c r="B988" s="284"/>
      <c r="C988" s="429"/>
      <c r="F988" s="431"/>
      <c r="G988" s="431"/>
    </row>
    <row r="989" spans="1:23" ht="20.25">
      <c r="A989" s="284"/>
      <c r="B989" s="284"/>
      <c r="C989" s="429"/>
      <c r="F989" s="431"/>
      <c r="G989" s="431"/>
    </row>
    <row r="990" spans="1:23" ht="20.25">
      <c r="A990" s="284"/>
      <c r="B990" s="284"/>
      <c r="C990" s="429"/>
      <c r="F990" s="431"/>
      <c r="G990" s="431"/>
    </row>
    <row r="991" spans="1:23" ht="20.25">
      <c r="A991" s="284"/>
      <c r="B991" s="284"/>
      <c r="F991" s="431"/>
      <c r="G991" s="431"/>
    </row>
    <row r="992" spans="1:23" ht="20.25">
      <c r="A992" s="284"/>
      <c r="B992" s="284"/>
      <c r="F992" s="431"/>
      <c r="G992" s="431"/>
    </row>
    <row r="993" spans="1:7" ht="20.25">
      <c r="A993" s="284"/>
      <c r="B993" s="284"/>
      <c r="F993" s="431"/>
      <c r="G993" s="431"/>
    </row>
    <row r="994" spans="1:7" ht="20.25">
      <c r="A994" s="284"/>
      <c r="B994" s="284"/>
      <c r="F994" s="431"/>
      <c r="G994" s="431"/>
    </row>
    <row r="995" spans="1:7" ht="20.25">
      <c r="A995" s="284"/>
      <c r="B995" s="284"/>
      <c r="F995" s="431"/>
      <c r="G995" s="431"/>
    </row>
    <row r="996" spans="1:7" ht="20.25">
      <c r="A996" s="284"/>
      <c r="B996" s="284"/>
      <c r="F996" s="431"/>
      <c r="G996" s="431"/>
    </row>
    <row r="997" spans="1:7" ht="20.25">
      <c r="A997" s="284"/>
      <c r="B997" s="284"/>
      <c r="F997" s="431"/>
      <c r="G997" s="431"/>
    </row>
    <row r="998" spans="1:7" ht="20.25">
      <c r="A998" s="284"/>
      <c r="B998" s="284"/>
      <c r="F998" s="431"/>
      <c r="G998" s="431"/>
    </row>
    <row r="999" spans="1:7" ht="20.25">
      <c r="A999" s="284"/>
      <c r="B999" s="284"/>
      <c r="F999" s="431"/>
      <c r="G999" s="431"/>
    </row>
    <row r="1000" spans="1:7" ht="20.25">
      <c r="A1000" s="284"/>
      <c r="B1000" s="284"/>
      <c r="F1000" s="431"/>
      <c r="G1000" s="431"/>
    </row>
    <row r="1001" spans="1:7" ht="20.25">
      <c r="A1001" s="284"/>
      <c r="B1001" s="284"/>
      <c r="F1001" s="431"/>
      <c r="G1001" s="431"/>
    </row>
    <row r="1002" spans="1:7" ht="20.25">
      <c r="A1002" s="284"/>
      <c r="B1002" s="284"/>
      <c r="F1002" s="431"/>
      <c r="G1002" s="431"/>
    </row>
    <row r="1003" spans="1:7" ht="20.25">
      <c r="A1003" s="284"/>
      <c r="B1003" s="284"/>
      <c r="F1003" s="431"/>
      <c r="G1003" s="431"/>
    </row>
    <row r="1004" spans="1:7" ht="20.25">
      <c r="A1004" s="284"/>
      <c r="B1004" s="284"/>
      <c r="F1004" s="431"/>
      <c r="G1004" s="431"/>
    </row>
    <row r="1005" spans="1:7" ht="20.25">
      <c r="A1005" s="284"/>
      <c r="B1005" s="284"/>
      <c r="F1005" s="431"/>
      <c r="G1005" s="431"/>
    </row>
    <row r="1006" spans="1:7" ht="20.25">
      <c r="A1006" s="284"/>
      <c r="B1006" s="284"/>
      <c r="F1006" s="431"/>
      <c r="G1006" s="431"/>
    </row>
    <row r="1007" spans="1:7" ht="20.25">
      <c r="A1007" s="284"/>
      <c r="B1007" s="284"/>
      <c r="F1007" s="431"/>
      <c r="G1007" s="431"/>
    </row>
    <row r="1008" spans="1:7" ht="20.25">
      <c r="A1008" s="284"/>
      <c r="B1008" s="284"/>
      <c r="F1008" s="431"/>
      <c r="G1008" s="431"/>
    </row>
  </sheetData>
  <mergeCells count="14">
    <mergeCell ref="Q1:Q2"/>
    <mergeCell ref="S1:S2"/>
    <mergeCell ref="U1:U2"/>
    <mergeCell ref="V1:V2"/>
    <mergeCell ref="A1:A2"/>
    <mergeCell ref="C1:C2"/>
    <mergeCell ref="D1:D2"/>
    <mergeCell ref="E1:E2"/>
    <mergeCell ref="H1:H2"/>
    <mergeCell ref="F1:G1"/>
    <mergeCell ref="I1:J1"/>
    <mergeCell ref="K1:L1"/>
    <mergeCell ref="M1:N1"/>
    <mergeCell ref="O1:P1"/>
  </mergeCells>
  <dataValidations count="2">
    <dataValidation type="list" allowBlank="1" showErrorMessage="1" sqref="T3:T80" xr:uid="{00000000-0002-0000-0D00-000000000000}">
      <formula1>"whats app,email,LGP,email+Whats app,Whats app to Agent"</formula1>
    </dataValidation>
    <dataValidation type="list" allowBlank="1" showErrorMessage="1" sqref="U3:U80" xr:uid="{00000000-0002-0000-0D00-000001000000}">
      <formula1>"PAID,Pending,partly paid"</formula1>
    </dataValidation>
  </dataValidations>
  <hyperlinks>
    <hyperlink ref="E7" r:id="rId1" xr:uid="{00000000-0004-0000-0D00-000000000000}"/>
    <hyperlink ref="E26" r:id="rId2" xr:uid="{00000000-0004-0000-0D00-000001000000}"/>
    <hyperlink ref="E18" r:id="rId3" xr:uid="{00000000-0004-0000-0D00-000002000000}"/>
    <hyperlink ref="E6" r:id="rId4" xr:uid="{00000000-0004-0000-0D00-000003000000}"/>
    <hyperlink ref="E10" r:id="rId5" xr:uid="{00000000-0004-0000-0D00-000004000000}"/>
    <hyperlink ref="E11" r:id="rId6" xr:uid="{00000000-0004-0000-0D00-000005000000}"/>
    <hyperlink ref="E12" r:id="rId7" xr:uid="{00000000-0004-0000-0D00-000006000000}"/>
    <hyperlink ref="E14" r:id="rId8" xr:uid="{00000000-0004-0000-0D00-000007000000}"/>
    <hyperlink ref="E15" r:id="rId9" xr:uid="{00000000-0004-0000-0D00-000008000000}"/>
    <hyperlink ref="E17" r:id="rId10" xr:uid="{00000000-0004-0000-0D00-000009000000}"/>
    <hyperlink ref="E19" r:id="rId11" xr:uid="{00000000-0004-0000-0D00-00000A000000}"/>
    <hyperlink ref="E20" r:id="rId12" xr:uid="{00000000-0004-0000-0D00-00000B000000}"/>
    <hyperlink ref="E21" r:id="rId13" xr:uid="{00000000-0004-0000-0D00-00000C000000}"/>
    <hyperlink ref="E46" r:id="rId14" xr:uid="{00000000-0004-0000-0D00-00000D000000}"/>
    <hyperlink ref="E22" r:id="rId15" xr:uid="{00000000-0004-0000-0D00-00000E000000}"/>
    <hyperlink ref="E23" r:id="rId16" xr:uid="{00000000-0004-0000-0D00-00000F000000}"/>
    <hyperlink ref="E24" r:id="rId17" xr:uid="{00000000-0004-0000-0D00-000010000000}"/>
    <hyperlink ref="E25" r:id="rId18" xr:uid="{00000000-0004-0000-0D00-000011000000}"/>
    <hyperlink ref="E27" r:id="rId19" xr:uid="{00000000-0004-0000-0D00-000012000000}"/>
    <hyperlink ref="E28" r:id="rId20" xr:uid="{00000000-0004-0000-0D00-000013000000}"/>
    <hyperlink ref="E30" r:id="rId21" xr:uid="{00000000-0004-0000-0D00-000014000000}"/>
    <hyperlink ref="E32" r:id="rId22" xr:uid="{00000000-0004-0000-0D00-000015000000}"/>
    <hyperlink ref="E35" r:id="rId23" xr:uid="{00000000-0004-0000-0D00-000016000000}"/>
    <hyperlink ref="E36" r:id="rId24" xr:uid="{00000000-0004-0000-0D00-000017000000}"/>
    <hyperlink ref="E40" r:id="rId25" xr:uid="{00000000-0004-0000-0D00-000018000000}"/>
    <hyperlink ref="E41" r:id="rId26" xr:uid="{00000000-0004-0000-0D00-000019000000}"/>
    <hyperlink ref="E43" r:id="rId27" xr:uid="{00000000-0004-0000-0D00-00001A000000}"/>
    <hyperlink ref="E47" r:id="rId28" xr:uid="{00000000-0004-0000-0D00-00001B000000}"/>
    <hyperlink ref="E52" r:id="rId29" xr:uid="{00000000-0004-0000-0D00-00001C000000}"/>
    <hyperlink ref="E53" r:id="rId30" xr:uid="{00000000-0004-0000-0D00-00001D000000}"/>
    <hyperlink ref="E55" r:id="rId31" xr:uid="{00000000-0004-0000-0D00-00001E000000}"/>
    <hyperlink ref="E56" r:id="rId32" xr:uid="{00000000-0004-0000-0D00-00001F000000}"/>
    <hyperlink ref="E57" r:id="rId33" xr:uid="{00000000-0004-0000-0D00-000020000000}"/>
    <hyperlink ref="E58" r:id="rId34" xr:uid="{00000000-0004-0000-0D00-000021000000}"/>
    <hyperlink ref="E59" r:id="rId35" xr:uid="{00000000-0004-0000-0D00-000022000000}"/>
    <hyperlink ref="E60" r:id="rId36" xr:uid="{00000000-0004-0000-0D00-000023000000}"/>
    <hyperlink ref="E61" r:id="rId37" xr:uid="{00000000-0004-0000-0D00-000024000000}"/>
    <hyperlink ref="E67" r:id="rId38" xr:uid="{00000000-0004-0000-0D00-000025000000}"/>
    <hyperlink ref="E68" r:id="rId39" xr:uid="{00000000-0004-0000-0D00-000026000000}"/>
    <hyperlink ref="E69" r:id="rId40" xr:uid="{00000000-0004-0000-0D00-000027000000}"/>
    <hyperlink ref="E71" r:id="rId41" xr:uid="{00000000-0004-0000-0D00-000028000000}"/>
    <hyperlink ref="E72" r:id="rId42" xr:uid="{00000000-0004-0000-0D00-000029000000}"/>
    <hyperlink ref="E73" r:id="rId43" xr:uid="{00000000-0004-0000-0D00-00002A000000}"/>
    <hyperlink ref="E74" r:id="rId44" xr:uid="{00000000-0004-0000-0D00-00002B000000}"/>
    <hyperlink ref="E75" r:id="rId45" xr:uid="{00000000-0004-0000-0D00-00002C000000}"/>
    <hyperlink ref="E76" r:id="rId46" xr:uid="{00000000-0004-0000-0D00-00002D000000}"/>
    <hyperlink ref="E77" r:id="rId47" xr:uid="{00000000-0004-0000-0D00-00002E000000}"/>
    <hyperlink ref="E78" r:id="rId48" xr:uid="{00000000-0004-0000-0D00-00002F000000}"/>
    <hyperlink ref="E79" r:id="rId49" xr:uid="{00000000-0004-0000-0D00-000030000000}"/>
    <hyperlink ref="E80" r:id="rId50" xr:uid="{00000000-0004-0000-0D00-000031000000}"/>
    <hyperlink ref="E49" r:id="rId51" xr:uid="{00000000-0004-0000-0D00-000032000000}"/>
    <hyperlink ref="E50" r:id="rId52" xr:uid="{00000000-0004-0000-0D00-000033000000}"/>
    <hyperlink ref="E34" r:id="rId53" xr:uid="{00000000-0004-0000-0D00-000034000000}"/>
    <hyperlink ref="E39" r:id="rId54" xr:uid="{00000000-0004-0000-0D00-000035000000}"/>
    <hyperlink ref="E13" r:id="rId55" xr:uid="{00000000-0004-0000-0D00-000036000000}"/>
    <hyperlink ref="E16" r:id="rId56" xr:uid="{00000000-0004-0000-0D00-000037000000}"/>
    <hyperlink ref="E29" r:id="rId57" xr:uid="{00000000-0004-0000-0D00-000038000000}"/>
    <hyperlink ref="E62" r:id="rId58" xr:uid="{00000000-0004-0000-0D00-000039000000}"/>
    <hyperlink ref="E45" r:id="rId59" xr:uid="{00000000-0004-0000-0D00-00003A000000}"/>
    <hyperlink ref="E31" r:id="rId60" xr:uid="{00000000-0004-0000-0D00-00003B000000}"/>
    <hyperlink ref="E54" r:id="rId61" xr:uid="{00000000-0004-0000-0D00-00003C000000}"/>
    <hyperlink ref="E9" r:id="rId62" xr:uid="{00000000-0004-0000-0D00-00003D000000}"/>
  </hyperlinks>
  <printOptions horizontalCentered="1" gridLines="1"/>
  <pageMargins left="0.25" right="0.25" top="0.75" bottom="0.75" header="0.3" footer="0.3"/>
  <pageSetup paperSize="9" scale="50" fitToWidth="2" fitToHeight="0" pageOrder="overThenDown" orientation="landscape" cellComments="atEnd"/>
  <legacyDrawing r:id="rId6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5"/>
  <sheetViews>
    <sheetView zoomScale="50" zoomScaleNormal="50" zoomScaleSheetLayoutView="40" workbookViewId="0">
      <pane ySplit="1" topLeftCell="A53" activePane="bottomLeft" state="frozen"/>
      <selection pane="bottomLeft" activeCell="E98" sqref="E98"/>
    </sheetView>
  </sheetViews>
  <sheetFormatPr defaultColWidth="12.5703125" defaultRowHeight="15.75" customHeight="1"/>
  <cols>
    <col min="1" max="2" width="10" style="259" customWidth="1"/>
    <col min="3" max="3" width="12.5703125" style="259"/>
    <col min="4" max="4" width="33.5703125" style="259" customWidth="1"/>
    <col min="5" max="5" width="49.5703125" style="259" customWidth="1"/>
    <col min="6" max="6" width="28.28515625" style="259" customWidth="1"/>
    <col min="7" max="7" width="24.28515625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4.28515625" style="259" customWidth="1"/>
    <col min="13" max="13" width="12.42578125" style="259" customWidth="1"/>
    <col min="14" max="14" width="14.42578125" style="259" customWidth="1"/>
    <col min="15" max="15" width="13" style="259" customWidth="1"/>
    <col min="16" max="16" width="18.42578125" style="259" customWidth="1"/>
    <col min="17" max="17" width="15.85546875" style="259" customWidth="1"/>
    <col min="18" max="18" width="13.14062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24" width="12.5703125" style="259"/>
    <col min="25" max="26" width="17.5703125" style="259" customWidth="1"/>
    <col min="27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45748</v>
      </c>
      <c r="J2" s="329">
        <v>45778</v>
      </c>
      <c r="K2" s="330" t="s">
        <v>90</v>
      </c>
      <c r="L2" s="330">
        <v>89</v>
      </c>
      <c r="M2" s="331">
        <v>45748</v>
      </c>
      <c r="N2" s="331">
        <v>45778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ht="20.25">
      <c r="A3" s="262">
        <v>1</v>
      </c>
      <c r="B3" s="263" t="s">
        <v>470</v>
      </c>
      <c r="C3" s="264" t="s">
        <v>179</v>
      </c>
      <c r="D3" s="265" t="s">
        <v>180</v>
      </c>
      <c r="E3" s="265" t="s">
        <v>181</v>
      </c>
      <c r="F3" s="266">
        <v>45748</v>
      </c>
      <c r="G3" s="266">
        <v>45778</v>
      </c>
      <c r="H3" s="263">
        <f t="shared" ref="H3:H7" si="0">DATEDIF(F3,G3,"d")</f>
        <v>30</v>
      </c>
      <c r="I3" s="333">
        <v>84.5</v>
      </c>
      <c r="J3" s="333">
        <v>87.1</v>
      </c>
      <c r="K3" s="334">
        <f t="shared" ref="K3:K77" si="1">J3-I3</f>
        <v>2.5999999999999943</v>
      </c>
      <c r="L3" s="335">
        <f t="shared" ref="L3:L77" si="2">89*K3</f>
        <v>231.39999999999949</v>
      </c>
      <c r="M3" s="336">
        <v>2381.4</v>
      </c>
      <c r="N3" s="336">
        <v>2564.1</v>
      </c>
      <c r="O3" s="337">
        <f t="shared" ref="O3:O77" si="3">N3-M3</f>
        <v>182.69999999999982</v>
      </c>
      <c r="P3" s="338">
        <f t="shared" ref="P3:P77" si="4">8*O3</f>
        <v>1461.5999999999985</v>
      </c>
      <c r="Q3" s="362">
        <f>L3+P3</f>
        <v>1692.999999999998</v>
      </c>
      <c r="R3" s="362">
        <f>Q3*7%</f>
        <v>118.50999999999986</v>
      </c>
      <c r="S3" s="363">
        <f>Q3+R3</f>
        <v>1811.5099999999977</v>
      </c>
      <c r="T3" s="263"/>
      <c r="U3" s="364"/>
      <c r="V3" s="365"/>
      <c r="W3" s="284"/>
    </row>
    <row r="4" spans="1:30" ht="20.25">
      <c r="A4" s="262">
        <v>2</v>
      </c>
      <c r="B4" s="263" t="s">
        <v>471</v>
      </c>
      <c r="C4" s="264" t="s">
        <v>182</v>
      </c>
      <c r="D4" s="265" t="s">
        <v>180</v>
      </c>
      <c r="E4" s="265" t="s">
        <v>181</v>
      </c>
      <c r="F4" s="266">
        <v>45748</v>
      </c>
      <c r="G4" s="266">
        <v>45778</v>
      </c>
      <c r="H4" s="263">
        <f t="shared" si="0"/>
        <v>30</v>
      </c>
      <c r="I4" s="333">
        <v>86.5</v>
      </c>
      <c r="J4" s="333">
        <v>89.5</v>
      </c>
      <c r="K4" s="334">
        <f t="shared" si="1"/>
        <v>3</v>
      </c>
      <c r="L4" s="335">
        <f t="shared" si="2"/>
        <v>267</v>
      </c>
      <c r="M4" s="339">
        <v>2977.87</v>
      </c>
      <c r="N4" s="339">
        <v>3124.24</v>
      </c>
      <c r="O4" s="337">
        <f t="shared" si="3"/>
        <v>146.36999999999989</v>
      </c>
      <c r="P4" s="338">
        <f t="shared" si="4"/>
        <v>1170.9599999999991</v>
      </c>
      <c r="Q4" s="362">
        <f t="shared" ref="Q4:Q77" si="5">L4+P4</f>
        <v>1437.9599999999991</v>
      </c>
      <c r="R4" s="362">
        <f t="shared" ref="R4:R77" si="6">Q4*7%</f>
        <v>100.65719999999995</v>
      </c>
      <c r="S4" s="363">
        <f t="shared" ref="S4:S77" si="7">Q4+R4</f>
        <v>1538.617199999999</v>
      </c>
      <c r="T4" s="263"/>
      <c r="U4" s="364"/>
      <c r="V4" s="365"/>
      <c r="W4" s="284"/>
    </row>
    <row r="5" spans="1:30" ht="20.25">
      <c r="A5" s="262">
        <v>3</v>
      </c>
      <c r="B5" s="263" t="s">
        <v>472</v>
      </c>
      <c r="C5" s="264" t="s">
        <v>183</v>
      </c>
      <c r="D5" s="265" t="s">
        <v>184</v>
      </c>
      <c r="E5" s="265" t="s">
        <v>181</v>
      </c>
      <c r="F5" s="266">
        <v>45748</v>
      </c>
      <c r="G5" s="266">
        <v>45778</v>
      </c>
      <c r="H5" s="263">
        <f t="shared" si="0"/>
        <v>30</v>
      </c>
      <c r="I5" s="333">
        <v>108.4</v>
      </c>
      <c r="J5" s="333">
        <v>120.9</v>
      </c>
      <c r="K5" s="334">
        <f t="shared" si="1"/>
        <v>12.5</v>
      </c>
      <c r="L5" s="335">
        <f t="shared" si="2"/>
        <v>1112.5</v>
      </c>
      <c r="M5" s="339">
        <v>2854.59</v>
      </c>
      <c r="N5" s="339">
        <v>3106.8</v>
      </c>
      <c r="O5" s="337">
        <f t="shared" si="3"/>
        <v>252.21000000000004</v>
      </c>
      <c r="P5" s="338">
        <f t="shared" si="4"/>
        <v>2017.6800000000003</v>
      </c>
      <c r="Q5" s="362">
        <f t="shared" si="5"/>
        <v>3130.1800000000003</v>
      </c>
      <c r="R5" s="362">
        <f t="shared" si="6"/>
        <v>219.11260000000004</v>
      </c>
      <c r="S5" s="363">
        <f t="shared" si="7"/>
        <v>3349.2926000000002</v>
      </c>
      <c r="T5" s="263"/>
      <c r="U5" s="364"/>
      <c r="V5" s="365"/>
      <c r="W5" s="284"/>
    </row>
    <row r="6" spans="1:30" ht="20.25">
      <c r="A6" s="262">
        <v>4</v>
      </c>
      <c r="B6" s="263" t="s">
        <v>473</v>
      </c>
      <c r="C6" s="267" t="s">
        <v>367</v>
      </c>
      <c r="D6" s="265" t="s">
        <v>368</v>
      </c>
      <c r="E6" s="268" t="s">
        <v>619</v>
      </c>
      <c r="F6" s="266">
        <v>45748</v>
      </c>
      <c r="G6" s="266">
        <v>45778</v>
      </c>
      <c r="H6" s="263">
        <f t="shared" si="0"/>
        <v>30</v>
      </c>
      <c r="I6" s="333">
        <v>73.5</v>
      </c>
      <c r="J6" s="333">
        <v>81.3</v>
      </c>
      <c r="K6" s="334">
        <f t="shared" si="1"/>
        <v>7.7999999999999972</v>
      </c>
      <c r="L6" s="335">
        <f t="shared" si="2"/>
        <v>694.1999999999997</v>
      </c>
      <c r="M6" s="339">
        <v>1075.02</v>
      </c>
      <c r="N6" s="339">
        <v>1233.94</v>
      </c>
      <c r="O6" s="337">
        <f t="shared" si="3"/>
        <v>158.92000000000007</v>
      </c>
      <c r="P6" s="338">
        <f t="shared" si="4"/>
        <v>1271.3600000000006</v>
      </c>
      <c r="Q6" s="362">
        <f t="shared" si="5"/>
        <v>1965.5600000000004</v>
      </c>
      <c r="R6" s="362">
        <f t="shared" si="6"/>
        <v>137.58920000000003</v>
      </c>
      <c r="S6" s="363">
        <f t="shared" si="7"/>
        <v>2103.1492000000003</v>
      </c>
      <c r="T6" s="263" t="s">
        <v>267</v>
      </c>
      <c r="U6" s="364" t="s">
        <v>216</v>
      </c>
      <c r="V6" s="365" t="s">
        <v>714</v>
      </c>
      <c r="W6" s="284"/>
    </row>
    <row r="7" spans="1:30" ht="20.25">
      <c r="A7" s="262">
        <v>5</v>
      </c>
      <c r="B7" s="263" t="s">
        <v>474</v>
      </c>
      <c r="C7" s="267" t="s">
        <v>370</v>
      </c>
      <c r="D7" s="265" t="s">
        <v>371</v>
      </c>
      <c r="E7" s="488" t="s">
        <v>621</v>
      </c>
      <c r="F7" s="266">
        <v>45748</v>
      </c>
      <c r="G7" s="266">
        <v>45778</v>
      </c>
      <c r="H7" s="263">
        <f t="shared" si="0"/>
        <v>30</v>
      </c>
      <c r="I7" s="333">
        <v>51.3</v>
      </c>
      <c r="J7" s="333">
        <v>52.4</v>
      </c>
      <c r="K7" s="334">
        <f t="shared" si="1"/>
        <v>1.1000000000000014</v>
      </c>
      <c r="L7" s="335">
        <f t="shared" si="2"/>
        <v>97.900000000000119</v>
      </c>
      <c r="M7" s="339">
        <v>696.68</v>
      </c>
      <c r="N7" s="339">
        <v>756.53</v>
      </c>
      <c r="O7" s="337">
        <f t="shared" si="3"/>
        <v>59.850000000000023</v>
      </c>
      <c r="P7" s="338">
        <f t="shared" si="4"/>
        <v>478.80000000000018</v>
      </c>
      <c r="Q7" s="362">
        <f t="shared" si="5"/>
        <v>576.70000000000027</v>
      </c>
      <c r="R7" s="362">
        <f t="shared" si="6"/>
        <v>40.369000000000021</v>
      </c>
      <c r="S7" s="363">
        <f t="shared" si="7"/>
        <v>617.0690000000003</v>
      </c>
      <c r="T7" s="263" t="s">
        <v>218</v>
      </c>
      <c r="U7" s="364"/>
      <c r="V7" s="365" t="s">
        <v>715</v>
      </c>
      <c r="W7" s="284"/>
    </row>
    <row r="8" spans="1:30" s="257" customFormat="1" ht="76.5" customHeight="1">
      <c r="A8" s="270">
        <v>6</v>
      </c>
      <c r="B8" s="271" t="s">
        <v>475</v>
      </c>
      <c r="C8" s="272" t="s">
        <v>129</v>
      </c>
      <c r="D8" s="273" t="s">
        <v>131</v>
      </c>
      <c r="E8" s="274" t="s">
        <v>376</v>
      </c>
      <c r="F8" s="266">
        <v>45748</v>
      </c>
      <c r="G8" s="266">
        <v>45778</v>
      </c>
      <c r="H8" s="271">
        <f t="shared" ref="H8:H77" si="8">DATEDIF(F8,G8,"D")</f>
        <v>30</v>
      </c>
      <c r="I8" s="333">
        <v>55.7</v>
      </c>
      <c r="J8" s="333">
        <v>71.400000000000006</v>
      </c>
      <c r="K8" s="334">
        <f t="shared" si="1"/>
        <v>15.700000000000003</v>
      </c>
      <c r="L8" s="335">
        <f t="shared" si="2"/>
        <v>1397.3000000000002</v>
      </c>
      <c r="M8" s="339">
        <v>931.66</v>
      </c>
      <c r="N8" s="339">
        <v>1092.17</v>
      </c>
      <c r="O8" s="337">
        <f t="shared" si="3"/>
        <v>160.5100000000001</v>
      </c>
      <c r="P8" s="338">
        <f t="shared" si="4"/>
        <v>1284.0800000000008</v>
      </c>
      <c r="Q8" s="362">
        <f t="shared" si="5"/>
        <v>2681.380000000001</v>
      </c>
      <c r="R8" s="362">
        <f t="shared" si="6"/>
        <v>187.6966000000001</v>
      </c>
      <c r="S8" s="363">
        <f t="shared" si="7"/>
        <v>2869.0766000000012</v>
      </c>
      <c r="T8" s="271" t="s">
        <v>232</v>
      </c>
      <c r="U8" s="367" t="s">
        <v>216</v>
      </c>
      <c r="V8" s="506" t="s">
        <v>716</v>
      </c>
      <c r="W8" s="476" t="s">
        <v>717</v>
      </c>
      <c r="X8" s="370"/>
      <c r="Y8" s="370" t="s">
        <v>715</v>
      </c>
      <c r="Z8" s="294"/>
      <c r="AA8" s="294"/>
      <c r="AB8" s="294"/>
      <c r="AC8" s="294"/>
      <c r="AD8" s="294"/>
    </row>
    <row r="9" spans="1:30" s="257" customFormat="1" ht="20.25">
      <c r="A9" s="489">
        <v>7</v>
      </c>
      <c r="B9" s="276" t="s">
        <v>478</v>
      </c>
      <c r="C9" s="277" t="s">
        <v>340</v>
      </c>
      <c r="D9" s="278" t="s">
        <v>341</v>
      </c>
      <c r="E9" s="279" t="s">
        <v>342</v>
      </c>
      <c r="F9" s="266">
        <v>45748</v>
      </c>
      <c r="G9" s="266">
        <v>45778</v>
      </c>
      <c r="H9" s="280">
        <f t="shared" si="8"/>
        <v>30</v>
      </c>
      <c r="I9" s="340">
        <v>3.3</v>
      </c>
      <c r="J9" s="340">
        <v>21.9</v>
      </c>
      <c r="K9" s="340">
        <f t="shared" si="1"/>
        <v>18.599999999999998</v>
      </c>
      <c r="L9" s="341">
        <f t="shared" si="2"/>
        <v>1655.3999999999999</v>
      </c>
      <c r="M9" s="342">
        <v>2991.7</v>
      </c>
      <c r="N9" s="342">
        <v>3329.04</v>
      </c>
      <c r="O9" s="342">
        <f t="shared" si="3"/>
        <v>337.34000000000015</v>
      </c>
      <c r="P9" s="343">
        <f t="shared" si="4"/>
        <v>2698.7200000000012</v>
      </c>
      <c r="Q9" s="371">
        <f t="shared" si="5"/>
        <v>4354.1200000000008</v>
      </c>
      <c r="R9" s="371">
        <f t="shared" si="6"/>
        <v>304.78840000000008</v>
      </c>
      <c r="S9" s="372">
        <f t="shared" si="7"/>
        <v>4658.9084000000012</v>
      </c>
      <c r="T9" s="280"/>
      <c r="U9" s="373" t="s">
        <v>216</v>
      </c>
      <c r="V9" s="457" t="s">
        <v>718</v>
      </c>
      <c r="W9" s="375"/>
      <c r="X9" s="278"/>
      <c r="Y9" s="278"/>
      <c r="Z9" s="278"/>
      <c r="AA9" s="278"/>
      <c r="AB9" s="278"/>
      <c r="AC9" s="278"/>
      <c r="AD9" s="278"/>
    </row>
    <row r="10" spans="1:30" ht="20.25">
      <c r="A10" s="262">
        <v>8</v>
      </c>
      <c r="B10" s="263" t="s">
        <v>479</v>
      </c>
      <c r="C10" s="267" t="s">
        <v>221</v>
      </c>
      <c r="D10" s="281" t="s">
        <v>222</v>
      </c>
      <c r="E10" s="283" t="s">
        <v>223</v>
      </c>
      <c r="F10" s="266">
        <v>45748</v>
      </c>
      <c r="G10" s="266">
        <v>45778</v>
      </c>
      <c r="H10" s="263">
        <f t="shared" si="8"/>
        <v>30</v>
      </c>
      <c r="I10" s="333">
        <v>61.9</v>
      </c>
      <c r="J10" s="333">
        <v>66</v>
      </c>
      <c r="K10" s="334">
        <f t="shared" si="1"/>
        <v>4.1000000000000014</v>
      </c>
      <c r="L10" s="335">
        <f t="shared" si="2"/>
        <v>364.90000000000015</v>
      </c>
      <c r="M10" s="339">
        <v>689.71</v>
      </c>
      <c r="N10" s="339">
        <v>734.03</v>
      </c>
      <c r="O10" s="337">
        <f t="shared" si="3"/>
        <v>44.319999999999936</v>
      </c>
      <c r="P10" s="338">
        <f t="shared" si="4"/>
        <v>354.55999999999949</v>
      </c>
      <c r="Q10" s="362">
        <f t="shared" si="5"/>
        <v>719.45999999999958</v>
      </c>
      <c r="R10" s="362">
        <f t="shared" si="6"/>
        <v>50.362199999999973</v>
      </c>
      <c r="S10" s="363">
        <f t="shared" si="7"/>
        <v>769.82219999999961</v>
      </c>
      <c r="T10" s="263" t="s">
        <v>232</v>
      </c>
      <c r="U10" s="364" t="s">
        <v>216</v>
      </c>
      <c r="V10" s="376" t="s">
        <v>622</v>
      </c>
      <c r="W10" s="377" t="s">
        <v>285</v>
      </c>
    </row>
    <row r="11" spans="1:30" ht="20.25">
      <c r="A11" s="262">
        <v>9</v>
      </c>
      <c r="B11" s="263" t="s">
        <v>481</v>
      </c>
      <c r="C11" s="267" t="s">
        <v>14</v>
      </c>
      <c r="D11" s="265" t="s">
        <v>623</v>
      </c>
      <c r="E11" s="283" t="s">
        <v>624</v>
      </c>
      <c r="F11" s="266">
        <v>45748</v>
      </c>
      <c r="G11" s="266">
        <v>45778</v>
      </c>
      <c r="H11" s="263">
        <f t="shared" si="8"/>
        <v>30</v>
      </c>
      <c r="I11" s="333">
        <v>38.4</v>
      </c>
      <c r="J11" s="333">
        <v>39.1</v>
      </c>
      <c r="K11" s="334">
        <f t="shared" si="1"/>
        <v>0.70000000000000284</v>
      </c>
      <c r="L11" s="335">
        <f t="shared" si="2"/>
        <v>62.300000000000253</v>
      </c>
      <c r="M11" s="339">
        <v>1287.53</v>
      </c>
      <c r="N11" s="339">
        <v>1338.15</v>
      </c>
      <c r="O11" s="337">
        <f t="shared" si="3"/>
        <v>50.620000000000118</v>
      </c>
      <c r="P11" s="338">
        <f t="shared" si="4"/>
        <v>404.96000000000095</v>
      </c>
      <c r="Q11" s="362">
        <f t="shared" si="5"/>
        <v>467.26000000000118</v>
      </c>
      <c r="R11" s="362">
        <f t="shared" si="6"/>
        <v>32.708200000000083</v>
      </c>
      <c r="S11" s="363">
        <f t="shared" si="7"/>
        <v>499.96820000000127</v>
      </c>
      <c r="T11" s="263" t="s">
        <v>267</v>
      </c>
      <c r="U11" s="364" t="s">
        <v>216</v>
      </c>
      <c r="V11" s="378">
        <v>45779</v>
      </c>
      <c r="W11" s="379"/>
    </row>
    <row r="12" spans="1:30" ht="20.25">
      <c r="A12" s="262">
        <v>10</v>
      </c>
      <c r="B12" s="263" t="s">
        <v>484</v>
      </c>
      <c r="C12" s="267" t="s">
        <v>303</v>
      </c>
      <c r="D12" s="265" t="s">
        <v>378</v>
      </c>
      <c r="E12" s="470" t="s">
        <v>305</v>
      </c>
      <c r="F12" s="266">
        <v>45748</v>
      </c>
      <c r="G12" s="266">
        <v>45778</v>
      </c>
      <c r="H12" s="263">
        <f t="shared" si="8"/>
        <v>30</v>
      </c>
      <c r="I12" s="333">
        <v>8.4</v>
      </c>
      <c r="J12" s="333">
        <v>12</v>
      </c>
      <c r="K12" s="334">
        <f t="shared" si="1"/>
        <v>3.5999999999999996</v>
      </c>
      <c r="L12" s="335">
        <f t="shared" si="2"/>
        <v>320.39999999999998</v>
      </c>
      <c r="M12" s="339">
        <v>438.56</v>
      </c>
      <c r="N12" s="339">
        <v>532.89</v>
      </c>
      <c r="O12" s="337">
        <f t="shared" si="3"/>
        <v>94.329999999999984</v>
      </c>
      <c r="P12" s="338">
        <f t="shared" si="4"/>
        <v>754.63999999999987</v>
      </c>
      <c r="Q12" s="362">
        <f t="shared" si="5"/>
        <v>1075.04</v>
      </c>
      <c r="R12" s="362">
        <f t="shared" si="6"/>
        <v>75.252800000000008</v>
      </c>
      <c r="S12" s="363">
        <f t="shared" si="7"/>
        <v>1150.2927999999999</v>
      </c>
      <c r="T12" s="263" t="s">
        <v>267</v>
      </c>
      <c r="U12" s="364" t="s">
        <v>216</v>
      </c>
      <c r="V12" s="378">
        <v>45796</v>
      </c>
      <c r="W12" s="284" t="s">
        <v>379</v>
      </c>
    </row>
    <row r="13" spans="1:30" s="257" customFormat="1" ht="20.25">
      <c r="A13" s="270">
        <v>11</v>
      </c>
      <c r="B13" s="271" t="s">
        <v>485</v>
      </c>
      <c r="C13" s="286" t="s">
        <v>228</v>
      </c>
      <c r="D13" s="287" t="s">
        <v>229</v>
      </c>
      <c r="E13" s="288" t="s">
        <v>230</v>
      </c>
      <c r="F13" s="266">
        <v>45748</v>
      </c>
      <c r="G13" s="266">
        <v>45778</v>
      </c>
      <c r="H13" s="289">
        <f t="shared" si="8"/>
        <v>30</v>
      </c>
      <c r="I13" s="333">
        <v>4.7</v>
      </c>
      <c r="J13" s="333">
        <v>4.9000000000000004</v>
      </c>
      <c r="K13" s="344">
        <f t="shared" si="1"/>
        <v>0.20000000000000018</v>
      </c>
      <c r="L13" s="345">
        <f t="shared" si="2"/>
        <v>17.800000000000015</v>
      </c>
      <c r="M13" s="339">
        <v>493.14</v>
      </c>
      <c r="N13" s="339">
        <v>526.04999999999995</v>
      </c>
      <c r="O13" s="346">
        <f t="shared" si="3"/>
        <v>32.909999999999968</v>
      </c>
      <c r="P13" s="347">
        <f t="shared" si="4"/>
        <v>263.27999999999975</v>
      </c>
      <c r="Q13" s="380">
        <f t="shared" si="5"/>
        <v>281.07999999999976</v>
      </c>
      <c r="R13" s="380">
        <f t="shared" si="6"/>
        <v>19.675599999999985</v>
      </c>
      <c r="S13" s="381">
        <f t="shared" si="7"/>
        <v>300.75559999999973</v>
      </c>
      <c r="T13" s="289"/>
      <c r="U13" s="382" t="s">
        <v>216</v>
      </c>
      <c r="V13" s="383" t="s">
        <v>685</v>
      </c>
      <c r="W13" s="384"/>
      <c r="X13" s="384"/>
      <c r="Y13" s="384"/>
      <c r="Z13" s="384"/>
      <c r="AA13" s="384"/>
      <c r="AB13" s="384"/>
      <c r="AC13" s="384"/>
      <c r="AD13" s="384"/>
    </row>
    <row r="14" spans="1:30" ht="20.25">
      <c r="A14" s="262">
        <v>12</v>
      </c>
      <c r="B14" s="263" t="s">
        <v>487</v>
      </c>
      <c r="C14" s="267" t="s">
        <v>186</v>
      </c>
      <c r="D14" s="290" t="s">
        <v>187</v>
      </c>
      <c r="E14" s="291" t="s">
        <v>269</v>
      </c>
      <c r="F14" s="266">
        <v>45748</v>
      </c>
      <c r="G14" s="266">
        <v>45778</v>
      </c>
      <c r="H14" s="263">
        <f t="shared" si="8"/>
        <v>30</v>
      </c>
      <c r="I14" s="333">
        <v>21.4</v>
      </c>
      <c r="J14" s="333">
        <v>24.9</v>
      </c>
      <c r="K14" s="334">
        <f t="shared" si="1"/>
        <v>3.5</v>
      </c>
      <c r="L14" s="335">
        <f t="shared" si="2"/>
        <v>311.5</v>
      </c>
      <c r="M14" s="339">
        <v>807.73</v>
      </c>
      <c r="N14" s="339">
        <v>889.2</v>
      </c>
      <c r="O14" s="337">
        <f t="shared" si="3"/>
        <v>81.470000000000027</v>
      </c>
      <c r="P14" s="338">
        <f t="shared" si="4"/>
        <v>651.76000000000022</v>
      </c>
      <c r="Q14" s="362">
        <f t="shared" si="5"/>
        <v>963.26000000000022</v>
      </c>
      <c r="R14" s="362">
        <f t="shared" si="6"/>
        <v>67.428200000000018</v>
      </c>
      <c r="S14" s="363">
        <f t="shared" si="7"/>
        <v>1030.6882000000003</v>
      </c>
      <c r="T14" s="263" t="s">
        <v>267</v>
      </c>
      <c r="U14" s="364" t="s">
        <v>216</v>
      </c>
      <c r="V14" s="396">
        <v>45779</v>
      </c>
      <c r="W14" s="284"/>
    </row>
    <row r="15" spans="1:30" ht="20.25">
      <c r="A15" s="262">
        <v>13</v>
      </c>
      <c r="B15" s="263" t="s">
        <v>488</v>
      </c>
      <c r="C15" s="267" t="s">
        <v>489</v>
      </c>
      <c r="D15" s="284" t="s">
        <v>490</v>
      </c>
      <c r="E15" s="292" t="s">
        <v>491</v>
      </c>
      <c r="F15" s="266">
        <v>45748</v>
      </c>
      <c r="G15" s="266">
        <v>45778</v>
      </c>
      <c r="H15" s="263">
        <f t="shared" si="8"/>
        <v>30</v>
      </c>
      <c r="I15" s="333">
        <v>24.1</v>
      </c>
      <c r="J15" s="333">
        <v>30.3</v>
      </c>
      <c r="K15" s="334">
        <f t="shared" si="1"/>
        <v>6.1999999999999993</v>
      </c>
      <c r="L15" s="335">
        <f t="shared" si="2"/>
        <v>551.79999999999995</v>
      </c>
      <c r="M15" s="339">
        <v>646.72</v>
      </c>
      <c r="N15" s="339">
        <v>700.6</v>
      </c>
      <c r="O15" s="337">
        <f t="shared" si="3"/>
        <v>53.879999999999995</v>
      </c>
      <c r="P15" s="338">
        <f t="shared" si="4"/>
        <v>431.03999999999996</v>
      </c>
      <c r="Q15" s="362">
        <f t="shared" si="5"/>
        <v>982.83999999999992</v>
      </c>
      <c r="R15" s="362">
        <f t="shared" si="6"/>
        <v>68.7988</v>
      </c>
      <c r="S15" s="363">
        <f t="shared" si="7"/>
        <v>1051.6387999999999</v>
      </c>
      <c r="T15" s="263" t="s">
        <v>267</v>
      </c>
      <c r="U15" s="364" t="s">
        <v>216</v>
      </c>
      <c r="V15" s="386" t="s">
        <v>719</v>
      </c>
      <c r="W15" s="387"/>
      <c r="X15" s="388"/>
    </row>
    <row r="16" spans="1:30" s="258" customFormat="1" ht="20.25">
      <c r="A16" s="262">
        <v>14</v>
      </c>
      <c r="B16" s="293" t="s">
        <v>493</v>
      </c>
      <c r="C16" s="272" t="s">
        <v>494</v>
      </c>
      <c r="D16" s="294" t="s">
        <v>495</v>
      </c>
      <c r="E16" s="295" t="s">
        <v>496</v>
      </c>
      <c r="F16" s="266">
        <v>45748</v>
      </c>
      <c r="G16" s="266">
        <v>45778</v>
      </c>
      <c r="H16" s="296">
        <f t="shared" si="8"/>
        <v>30</v>
      </c>
      <c r="I16" s="348">
        <v>13.5</v>
      </c>
      <c r="J16" s="348">
        <v>13.5</v>
      </c>
      <c r="K16" s="349">
        <f t="shared" si="1"/>
        <v>0</v>
      </c>
      <c r="L16" s="350">
        <f t="shared" si="2"/>
        <v>0</v>
      </c>
      <c r="M16" s="351">
        <v>641.79</v>
      </c>
      <c r="N16" s="351">
        <v>689.11</v>
      </c>
      <c r="O16" s="352">
        <f t="shared" si="3"/>
        <v>47.32000000000005</v>
      </c>
      <c r="P16" s="353">
        <f t="shared" si="4"/>
        <v>378.5600000000004</v>
      </c>
      <c r="Q16" s="389">
        <f t="shared" si="5"/>
        <v>378.5600000000004</v>
      </c>
      <c r="R16" s="389">
        <f t="shared" si="6"/>
        <v>26.49920000000003</v>
      </c>
      <c r="S16" s="390">
        <f t="shared" si="7"/>
        <v>405.05920000000043</v>
      </c>
      <c r="T16" s="296" t="s">
        <v>232</v>
      </c>
      <c r="U16" s="392" t="s">
        <v>216</v>
      </c>
      <c r="V16" s="393" t="s">
        <v>686</v>
      </c>
      <c r="W16" s="394"/>
      <c r="X16" s="294"/>
      <c r="Y16" s="294"/>
      <c r="Z16" s="419"/>
      <c r="AA16" s="419"/>
      <c r="AB16" s="419"/>
      <c r="AC16" s="419"/>
      <c r="AD16" s="419"/>
    </row>
    <row r="17" spans="1:30" ht="20.25">
      <c r="A17" s="262">
        <v>15</v>
      </c>
      <c r="B17" s="263" t="s">
        <v>497</v>
      </c>
      <c r="C17" s="267" t="s">
        <v>382</v>
      </c>
      <c r="D17" s="265" t="s">
        <v>383</v>
      </c>
      <c r="E17" s="292" t="s">
        <v>384</v>
      </c>
      <c r="F17" s="266">
        <v>45748</v>
      </c>
      <c r="G17" s="266">
        <v>45778</v>
      </c>
      <c r="H17" s="263">
        <f t="shared" si="8"/>
        <v>30</v>
      </c>
      <c r="I17" s="333">
        <v>83.4</v>
      </c>
      <c r="J17" s="333">
        <v>89.5</v>
      </c>
      <c r="K17" s="334">
        <f t="shared" si="1"/>
        <v>6.0999999999999943</v>
      </c>
      <c r="L17" s="335">
        <f t="shared" si="2"/>
        <v>542.89999999999952</v>
      </c>
      <c r="M17" s="339">
        <v>1546.99</v>
      </c>
      <c r="N17" s="339">
        <v>1634.3</v>
      </c>
      <c r="O17" s="337">
        <f t="shared" si="3"/>
        <v>87.309999999999945</v>
      </c>
      <c r="P17" s="338">
        <f t="shared" si="4"/>
        <v>698.47999999999956</v>
      </c>
      <c r="Q17" s="362">
        <f t="shared" si="5"/>
        <v>1241.3799999999992</v>
      </c>
      <c r="R17" s="362">
        <f t="shared" si="6"/>
        <v>86.89659999999995</v>
      </c>
      <c r="S17" s="363">
        <f t="shared" si="7"/>
        <v>1328.2765999999992</v>
      </c>
      <c r="T17" s="263" t="s">
        <v>218</v>
      </c>
      <c r="U17" s="364" t="s">
        <v>216</v>
      </c>
      <c r="V17" s="378">
        <v>45790</v>
      </c>
      <c r="W17" s="379"/>
    </row>
    <row r="18" spans="1:30" ht="20.25">
      <c r="A18" s="262">
        <v>16</v>
      </c>
      <c r="B18" s="263" t="s">
        <v>627</v>
      </c>
      <c r="C18" s="297" t="s">
        <v>628</v>
      </c>
      <c r="D18" s="265" t="s">
        <v>629</v>
      </c>
      <c r="E18" s="298" t="s">
        <v>630</v>
      </c>
      <c r="F18" s="266">
        <v>45748</v>
      </c>
      <c r="G18" s="266">
        <v>45778</v>
      </c>
      <c r="H18" s="263">
        <f t="shared" si="8"/>
        <v>30</v>
      </c>
      <c r="I18" s="333">
        <v>34.299999999999997</v>
      </c>
      <c r="J18" s="333">
        <v>37.799999999999997</v>
      </c>
      <c r="K18" s="334">
        <f t="shared" si="1"/>
        <v>3.5</v>
      </c>
      <c r="L18" s="335">
        <f t="shared" si="2"/>
        <v>311.5</v>
      </c>
      <c r="M18" s="339">
        <v>822.17</v>
      </c>
      <c r="N18" s="339">
        <v>907.93</v>
      </c>
      <c r="O18" s="337">
        <f t="shared" si="3"/>
        <v>85.759999999999991</v>
      </c>
      <c r="P18" s="338">
        <f t="shared" si="4"/>
        <v>686.07999999999993</v>
      </c>
      <c r="Q18" s="362">
        <f t="shared" si="5"/>
        <v>997.57999999999993</v>
      </c>
      <c r="R18" s="362">
        <f t="shared" si="6"/>
        <v>69.830600000000004</v>
      </c>
      <c r="S18" s="363">
        <f t="shared" si="7"/>
        <v>1067.4105999999999</v>
      </c>
      <c r="T18" s="263" t="s">
        <v>267</v>
      </c>
      <c r="U18" s="364" t="s">
        <v>216</v>
      </c>
      <c r="V18" s="396">
        <v>45779</v>
      </c>
      <c r="W18" s="379"/>
    </row>
    <row r="19" spans="1:30" ht="20.25">
      <c r="A19" s="262">
        <v>17</v>
      </c>
      <c r="B19" s="263" t="s">
        <v>498</v>
      </c>
      <c r="C19" s="267" t="s">
        <v>136</v>
      </c>
      <c r="D19" s="299" t="s">
        <v>138</v>
      </c>
      <c r="E19" s="283" t="s">
        <v>499</v>
      </c>
      <c r="F19" s="266">
        <v>45748</v>
      </c>
      <c r="G19" s="266">
        <v>45778</v>
      </c>
      <c r="H19" s="263">
        <f t="shared" si="8"/>
        <v>30</v>
      </c>
      <c r="I19" s="333">
        <v>25.2</v>
      </c>
      <c r="J19" s="333">
        <v>25.2</v>
      </c>
      <c r="K19" s="334">
        <f t="shared" si="1"/>
        <v>0</v>
      </c>
      <c r="L19" s="335">
        <f t="shared" si="2"/>
        <v>0</v>
      </c>
      <c r="M19" s="339">
        <v>979.32</v>
      </c>
      <c r="N19" s="339">
        <v>1025.69</v>
      </c>
      <c r="O19" s="337">
        <f t="shared" si="3"/>
        <v>46.370000000000005</v>
      </c>
      <c r="P19" s="338">
        <f t="shared" si="4"/>
        <v>370.96000000000004</v>
      </c>
      <c r="Q19" s="362">
        <f t="shared" si="5"/>
        <v>370.96000000000004</v>
      </c>
      <c r="R19" s="362">
        <f t="shared" si="6"/>
        <v>25.967200000000005</v>
      </c>
      <c r="S19" s="363">
        <f t="shared" si="7"/>
        <v>396.92720000000003</v>
      </c>
      <c r="T19" s="263" t="s">
        <v>267</v>
      </c>
      <c r="U19" s="364" t="s">
        <v>216</v>
      </c>
      <c r="V19" s="396">
        <v>45791</v>
      </c>
      <c r="W19" s="379" t="s">
        <v>720</v>
      </c>
    </row>
    <row r="20" spans="1:30" ht="25.5">
      <c r="A20" s="262">
        <v>18</v>
      </c>
      <c r="B20" s="263" t="s">
        <v>500</v>
      </c>
      <c r="C20" s="272" t="s">
        <v>140</v>
      </c>
      <c r="D20" s="300" t="s">
        <v>141</v>
      </c>
      <c r="E20" s="301" t="s">
        <v>385</v>
      </c>
      <c r="F20" s="266">
        <v>45748</v>
      </c>
      <c r="G20" s="266">
        <v>45778</v>
      </c>
      <c r="H20" s="293">
        <f t="shared" si="8"/>
        <v>30</v>
      </c>
      <c r="I20" s="348">
        <v>38.799999999999997</v>
      </c>
      <c r="J20" s="348">
        <v>39</v>
      </c>
      <c r="K20" s="334">
        <f t="shared" si="1"/>
        <v>0.20000000000000284</v>
      </c>
      <c r="L20" s="350">
        <f t="shared" si="2"/>
        <v>17.800000000000253</v>
      </c>
      <c r="M20" s="351">
        <v>1020.92</v>
      </c>
      <c r="N20" s="351">
        <v>1069.71</v>
      </c>
      <c r="O20" s="337">
        <f t="shared" si="3"/>
        <v>48.790000000000077</v>
      </c>
      <c r="P20" s="353">
        <f t="shared" si="4"/>
        <v>390.32000000000062</v>
      </c>
      <c r="Q20" s="389">
        <f t="shared" si="5"/>
        <v>408.12000000000086</v>
      </c>
      <c r="R20" s="389">
        <f t="shared" si="6"/>
        <v>28.568400000000064</v>
      </c>
      <c r="S20" s="390">
        <f t="shared" si="7"/>
        <v>436.68840000000091</v>
      </c>
      <c r="T20" s="293" t="s">
        <v>267</v>
      </c>
      <c r="U20" s="364" t="s">
        <v>216</v>
      </c>
      <c r="V20" s="399">
        <v>45789</v>
      </c>
      <c r="W20" s="400"/>
      <c r="X20" s="400"/>
      <c r="Y20" s="400"/>
      <c r="Z20" s="400"/>
      <c r="AA20" s="400"/>
      <c r="AB20" s="400"/>
      <c r="AC20" s="400"/>
      <c r="AD20" s="400"/>
    </row>
    <row r="21" spans="1:30" ht="20.25">
      <c r="A21" s="262">
        <v>19</v>
      </c>
      <c r="B21" s="263" t="s">
        <v>501</v>
      </c>
      <c r="C21" s="267" t="s">
        <v>171</v>
      </c>
      <c r="D21" s="302" t="s">
        <v>172</v>
      </c>
      <c r="E21" s="283" t="s">
        <v>236</v>
      </c>
      <c r="F21" s="266">
        <v>45748</v>
      </c>
      <c r="G21" s="266">
        <v>45778</v>
      </c>
      <c r="H21" s="263">
        <f t="shared" si="8"/>
        <v>30</v>
      </c>
      <c r="I21" s="333">
        <v>67.099999999999994</v>
      </c>
      <c r="J21" s="333">
        <v>68.3</v>
      </c>
      <c r="K21" s="334">
        <f t="shared" si="1"/>
        <v>1.2000000000000028</v>
      </c>
      <c r="L21" s="335">
        <f t="shared" si="2"/>
        <v>106.80000000000025</v>
      </c>
      <c r="M21" s="354">
        <v>1319.4</v>
      </c>
      <c r="N21" s="354">
        <v>1442.53</v>
      </c>
      <c r="O21" s="337">
        <f t="shared" si="3"/>
        <v>123.12999999999988</v>
      </c>
      <c r="P21" s="338">
        <f t="shared" si="4"/>
        <v>985.03999999999905</v>
      </c>
      <c r="Q21" s="362">
        <f t="shared" si="5"/>
        <v>1091.8399999999992</v>
      </c>
      <c r="R21" s="362">
        <f t="shared" si="6"/>
        <v>76.428799999999953</v>
      </c>
      <c r="S21" s="363">
        <f t="shared" si="7"/>
        <v>1168.2687999999991</v>
      </c>
      <c r="T21" s="263" t="s">
        <v>267</v>
      </c>
      <c r="U21" s="364" t="s">
        <v>216</v>
      </c>
      <c r="V21" s="365" t="s">
        <v>632</v>
      </c>
      <c r="W21" s="408">
        <v>45790</v>
      </c>
    </row>
    <row r="22" spans="1:30" ht="20.25">
      <c r="A22" s="262">
        <v>20</v>
      </c>
      <c r="B22" s="263" t="s">
        <v>503</v>
      </c>
      <c r="C22" s="267" t="s">
        <v>237</v>
      </c>
      <c r="D22" s="299" t="s">
        <v>238</v>
      </c>
      <c r="E22" s="283" t="s">
        <v>721</v>
      </c>
      <c r="F22" s="266">
        <v>45748</v>
      </c>
      <c r="G22" s="266">
        <v>45778</v>
      </c>
      <c r="H22" s="263">
        <f t="shared" si="8"/>
        <v>30</v>
      </c>
      <c r="I22" s="333">
        <v>90.3</v>
      </c>
      <c r="J22" s="333">
        <v>105.8</v>
      </c>
      <c r="K22" s="334">
        <f t="shared" si="1"/>
        <v>15.5</v>
      </c>
      <c r="L22" s="335">
        <f t="shared" si="2"/>
        <v>1379.5</v>
      </c>
      <c r="M22" s="339">
        <v>1736.79</v>
      </c>
      <c r="N22" s="339">
        <v>1977.03</v>
      </c>
      <c r="O22" s="337">
        <f t="shared" si="3"/>
        <v>240.24</v>
      </c>
      <c r="P22" s="338">
        <f t="shared" si="4"/>
        <v>1921.92</v>
      </c>
      <c r="Q22" s="362">
        <f t="shared" si="5"/>
        <v>3301.42</v>
      </c>
      <c r="R22" s="362">
        <f t="shared" si="6"/>
        <v>231.09940000000003</v>
      </c>
      <c r="S22" s="363">
        <f t="shared" si="7"/>
        <v>3532.5194000000001</v>
      </c>
      <c r="T22" s="263" t="s">
        <v>232</v>
      </c>
      <c r="U22" s="364" t="s">
        <v>216</v>
      </c>
      <c r="V22" s="366" t="s">
        <v>688</v>
      </c>
      <c r="W22" s="366" t="s">
        <v>688</v>
      </c>
      <c r="X22" s="259" t="s">
        <v>689</v>
      </c>
      <c r="Z22" s="468">
        <v>45793</v>
      </c>
    </row>
    <row r="23" spans="1:30" ht="20.25">
      <c r="A23" s="490">
        <v>21</v>
      </c>
      <c r="B23" s="491" t="s">
        <v>505</v>
      </c>
      <c r="C23" s="492" t="s">
        <v>20</v>
      </c>
      <c r="D23" s="493" t="s">
        <v>143</v>
      </c>
      <c r="E23" s="494" t="s">
        <v>388</v>
      </c>
      <c r="F23" s="495">
        <v>45748</v>
      </c>
      <c r="G23" s="495">
        <v>45778</v>
      </c>
      <c r="H23" s="491">
        <f t="shared" si="8"/>
        <v>30</v>
      </c>
      <c r="I23" s="492">
        <v>31.2</v>
      </c>
      <c r="J23" s="492">
        <v>33.1</v>
      </c>
      <c r="K23" s="498">
        <f t="shared" si="1"/>
        <v>1.9000000000000021</v>
      </c>
      <c r="L23" s="499">
        <f t="shared" si="2"/>
        <v>169.10000000000019</v>
      </c>
      <c r="M23" s="500">
        <v>672.15</v>
      </c>
      <c r="N23" s="500">
        <v>713.48</v>
      </c>
      <c r="O23" s="501">
        <f t="shared" si="3"/>
        <v>41.330000000000041</v>
      </c>
      <c r="P23" s="502">
        <f t="shared" si="4"/>
        <v>330.64000000000033</v>
      </c>
      <c r="Q23" s="507">
        <f t="shared" si="5"/>
        <v>499.74000000000052</v>
      </c>
      <c r="R23" s="507">
        <f t="shared" si="6"/>
        <v>34.981800000000042</v>
      </c>
      <c r="S23" s="508">
        <f t="shared" si="7"/>
        <v>534.7218000000006</v>
      </c>
      <c r="T23" s="491" t="s">
        <v>267</v>
      </c>
      <c r="U23" s="509" t="s">
        <v>216</v>
      </c>
      <c r="V23" s="510">
        <v>45779</v>
      </c>
      <c r="W23" s="284" t="s">
        <v>722</v>
      </c>
    </row>
    <row r="24" spans="1:30" ht="20.25">
      <c r="A24" s="262">
        <v>22</v>
      </c>
      <c r="B24" s="263" t="s">
        <v>507</v>
      </c>
      <c r="C24" s="267" t="s">
        <v>23</v>
      </c>
      <c r="D24" s="265" t="s">
        <v>111</v>
      </c>
      <c r="E24" s="283" t="s">
        <v>633</v>
      </c>
      <c r="F24" s="266">
        <v>45748</v>
      </c>
      <c r="G24" s="266">
        <v>45778</v>
      </c>
      <c r="H24" s="263">
        <f t="shared" si="8"/>
        <v>30</v>
      </c>
      <c r="I24" s="333">
        <v>74</v>
      </c>
      <c r="J24" s="333">
        <v>79.900000000000006</v>
      </c>
      <c r="K24" s="334">
        <f t="shared" si="1"/>
        <v>5.9000000000000057</v>
      </c>
      <c r="L24" s="335">
        <f t="shared" si="2"/>
        <v>525.10000000000048</v>
      </c>
      <c r="M24" s="339">
        <v>1084.8699999999999</v>
      </c>
      <c r="N24" s="339">
        <v>1183.5</v>
      </c>
      <c r="O24" s="337">
        <f t="shared" si="3"/>
        <v>98.630000000000109</v>
      </c>
      <c r="P24" s="338">
        <f t="shared" si="4"/>
        <v>789.04000000000087</v>
      </c>
      <c r="Q24" s="362">
        <f t="shared" si="5"/>
        <v>1314.1400000000012</v>
      </c>
      <c r="R24" s="362">
        <f t="shared" si="6"/>
        <v>91.989800000000102</v>
      </c>
      <c r="S24" s="363">
        <f t="shared" si="7"/>
        <v>1406.1298000000013</v>
      </c>
      <c r="T24" s="263"/>
      <c r="U24" s="364" t="s">
        <v>216</v>
      </c>
      <c r="V24" s="402" t="s">
        <v>634</v>
      </c>
      <c r="W24" s="284"/>
    </row>
    <row r="25" spans="1:30" ht="20.25">
      <c r="A25" s="262">
        <v>23</v>
      </c>
      <c r="B25" s="263" t="s">
        <v>509</v>
      </c>
      <c r="C25" s="267" t="s">
        <v>32</v>
      </c>
      <c r="D25" s="265" t="s">
        <v>147</v>
      </c>
      <c r="E25" s="283" t="s">
        <v>510</v>
      </c>
      <c r="F25" s="266">
        <v>45748</v>
      </c>
      <c r="G25" s="266">
        <v>45778</v>
      </c>
      <c r="H25" s="263">
        <f t="shared" si="8"/>
        <v>30</v>
      </c>
      <c r="I25" s="333">
        <v>127.6</v>
      </c>
      <c r="J25" s="333">
        <v>138</v>
      </c>
      <c r="K25" s="334">
        <f t="shared" si="1"/>
        <v>10.400000000000006</v>
      </c>
      <c r="L25" s="335">
        <f t="shared" si="2"/>
        <v>925.60000000000048</v>
      </c>
      <c r="M25" s="339">
        <v>2709.59</v>
      </c>
      <c r="N25" s="339">
        <v>2932.28</v>
      </c>
      <c r="O25" s="337">
        <f t="shared" si="3"/>
        <v>222.69000000000005</v>
      </c>
      <c r="P25" s="338">
        <f t="shared" si="4"/>
        <v>1781.5200000000004</v>
      </c>
      <c r="Q25" s="362">
        <f t="shared" si="5"/>
        <v>2707.1200000000008</v>
      </c>
      <c r="R25" s="362">
        <f t="shared" si="6"/>
        <v>189.49840000000006</v>
      </c>
      <c r="S25" s="363">
        <f t="shared" si="7"/>
        <v>2896.6184000000007</v>
      </c>
      <c r="T25" s="263" t="s">
        <v>267</v>
      </c>
      <c r="U25" s="364" t="s">
        <v>216</v>
      </c>
      <c r="V25" s="396">
        <v>45779</v>
      </c>
      <c r="W25" s="284"/>
    </row>
    <row r="26" spans="1:30" ht="20.25">
      <c r="A26" s="262">
        <v>24</v>
      </c>
      <c r="B26" s="263" t="s">
        <v>511</v>
      </c>
      <c r="C26" s="267" t="s">
        <v>197</v>
      </c>
      <c r="D26" s="305" t="s">
        <v>198</v>
      </c>
      <c r="E26" s="306" t="s">
        <v>636</v>
      </c>
      <c r="F26" s="266">
        <v>45748</v>
      </c>
      <c r="G26" s="266">
        <v>45778</v>
      </c>
      <c r="H26" s="263">
        <f t="shared" si="8"/>
        <v>30</v>
      </c>
      <c r="I26" s="333">
        <v>26.7</v>
      </c>
      <c r="J26" s="333">
        <v>26.7</v>
      </c>
      <c r="K26" s="334">
        <f t="shared" si="1"/>
        <v>0</v>
      </c>
      <c r="L26" s="335">
        <f t="shared" si="2"/>
        <v>0</v>
      </c>
      <c r="M26" s="339">
        <v>775.82</v>
      </c>
      <c r="N26" s="339">
        <v>822.85</v>
      </c>
      <c r="O26" s="337">
        <f t="shared" si="3"/>
        <v>47.029999999999973</v>
      </c>
      <c r="P26" s="338">
        <f t="shared" si="4"/>
        <v>376.23999999999978</v>
      </c>
      <c r="Q26" s="362">
        <f t="shared" si="5"/>
        <v>376.23999999999978</v>
      </c>
      <c r="R26" s="362">
        <f t="shared" si="6"/>
        <v>26.336799999999986</v>
      </c>
      <c r="S26" s="363">
        <f t="shared" si="7"/>
        <v>402.57679999999976</v>
      </c>
      <c r="T26" s="263" t="s">
        <v>267</v>
      </c>
      <c r="U26" s="364" t="s">
        <v>216</v>
      </c>
      <c r="V26" s="403" t="s">
        <v>723</v>
      </c>
      <c r="W26" s="284"/>
    </row>
    <row r="27" spans="1:30" ht="20.25">
      <c r="A27" s="262">
        <v>25</v>
      </c>
      <c r="B27" s="263" t="s">
        <v>512</v>
      </c>
      <c r="C27" s="267" t="s">
        <v>347</v>
      </c>
      <c r="D27" s="299" t="s">
        <v>348</v>
      </c>
      <c r="E27" s="307" t="s">
        <v>349</v>
      </c>
      <c r="F27" s="266">
        <v>45748</v>
      </c>
      <c r="G27" s="266">
        <v>45778</v>
      </c>
      <c r="H27" s="263">
        <f t="shared" si="8"/>
        <v>30</v>
      </c>
      <c r="I27" s="333">
        <v>21.9</v>
      </c>
      <c r="J27" s="333">
        <v>21.9</v>
      </c>
      <c r="K27" s="334">
        <f t="shared" si="1"/>
        <v>0</v>
      </c>
      <c r="L27" s="335">
        <f t="shared" si="2"/>
        <v>0</v>
      </c>
      <c r="M27" s="339">
        <v>909.97</v>
      </c>
      <c r="N27" s="339">
        <v>923.6</v>
      </c>
      <c r="O27" s="337">
        <f t="shared" si="3"/>
        <v>13.629999999999995</v>
      </c>
      <c r="P27" s="338">
        <f t="shared" si="4"/>
        <v>109.03999999999996</v>
      </c>
      <c r="Q27" s="362">
        <f t="shared" si="5"/>
        <v>109.03999999999996</v>
      </c>
      <c r="R27" s="362">
        <f t="shared" si="6"/>
        <v>7.6327999999999978</v>
      </c>
      <c r="S27" s="363">
        <f t="shared" si="7"/>
        <v>116.67279999999997</v>
      </c>
      <c r="T27" s="263" t="s">
        <v>267</v>
      </c>
      <c r="U27" s="364" t="s">
        <v>216</v>
      </c>
      <c r="V27" s="482">
        <v>45782</v>
      </c>
      <c r="W27" s="284"/>
    </row>
    <row r="28" spans="1:30" ht="20.25">
      <c r="A28" s="262">
        <v>26</v>
      </c>
      <c r="B28" s="263" t="s">
        <v>514</v>
      </c>
      <c r="C28" s="267" t="s">
        <v>35</v>
      </c>
      <c r="D28" s="265" t="s">
        <v>36</v>
      </c>
      <c r="E28" s="283" t="s">
        <v>149</v>
      </c>
      <c r="F28" s="266">
        <v>45748</v>
      </c>
      <c r="G28" s="266">
        <v>45778</v>
      </c>
      <c r="H28" s="263">
        <f t="shared" si="8"/>
        <v>30</v>
      </c>
      <c r="I28" s="333">
        <v>57.2</v>
      </c>
      <c r="J28" s="333">
        <v>62.6</v>
      </c>
      <c r="K28" s="334">
        <f t="shared" si="1"/>
        <v>5.3999999999999986</v>
      </c>
      <c r="L28" s="335">
        <f t="shared" si="2"/>
        <v>480.59999999999985</v>
      </c>
      <c r="M28" s="339">
        <v>1188</v>
      </c>
      <c r="N28" s="339">
        <v>1297.3399999999999</v>
      </c>
      <c r="O28" s="337">
        <f t="shared" si="3"/>
        <v>109.33999999999992</v>
      </c>
      <c r="P28" s="338">
        <f t="shared" si="4"/>
        <v>874.71999999999935</v>
      </c>
      <c r="Q28" s="362">
        <f t="shared" si="5"/>
        <v>1355.3199999999993</v>
      </c>
      <c r="R28" s="362">
        <f t="shared" si="6"/>
        <v>94.872399999999956</v>
      </c>
      <c r="S28" s="363">
        <f t="shared" si="7"/>
        <v>1450.1923999999992</v>
      </c>
      <c r="T28" s="263" t="s">
        <v>267</v>
      </c>
      <c r="U28" s="364" t="s">
        <v>216</v>
      </c>
      <c r="V28" s="365" t="s">
        <v>724</v>
      </c>
      <c r="W28" s="284"/>
    </row>
    <row r="29" spans="1:30" ht="20.25">
      <c r="A29" s="262">
        <v>27</v>
      </c>
      <c r="B29" s="263" t="s">
        <v>516</v>
      </c>
      <c r="C29" s="267" t="s">
        <v>27</v>
      </c>
      <c r="D29" s="265" t="s">
        <v>344</v>
      </c>
      <c r="E29" s="307" t="s">
        <v>393</v>
      </c>
      <c r="F29" s="266">
        <v>45748</v>
      </c>
      <c r="G29" s="266">
        <v>45778</v>
      </c>
      <c r="H29" s="263">
        <f t="shared" si="8"/>
        <v>30</v>
      </c>
      <c r="I29" s="333">
        <v>34.6</v>
      </c>
      <c r="J29" s="333">
        <v>42.4</v>
      </c>
      <c r="K29" s="334">
        <f t="shared" si="1"/>
        <v>7.7999999999999972</v>
      </c>
      <c r="L29" s="335">
        <f t="shared" si="2"/>
        <v>694.1999999999997</v>
      </c>
      <c r="M29" s="339">
        <v>1116.45</v>
      </c>
      <c r="N29" s="339">
        <v>1221.83</v>
      </c>
      <c r="O29" s="337">
        <f t="shared" si="3"/>
        <v>105.37999999999988</v>
      </c>
      <c r="P29" s="338">
        <f t="shared" si="4"/>
        <v>843.03999999999905</v>
      </c>
      <c r="Q29" s="362">
        <f t="shared" si="5"/>
        <v>1537.2399999999989</v>
      </c>
      <c r="R29" s="362">
        <f t="shared" si="6"/>
        <v>107.60679999999994</v>
      </c>
      <c r="S29" s="363">
        <f t="shared" si="7"/>
        <v>1644.8467999999989</v>
      </c>
      <c r="T29" s="263" t="s">
        <v>267</v>
      </c>
      <c r="U29" s="364" t="s">
        <v>216</v>
      </c>
      <c r="V29" s="378">
        <v>45784</v>
      </c>
      <c r="W29" s="284"/>
    </row>
    <row r="30" spans="1:30" ht="20.25">
      <c r="A30" s="262">
        <v>28</v>
      </c>
      <c r="B30" s="263" t="s">
        <v>518</v>
      </c>
      <c r="C30" s="267" t="s">
        <v>40</v>
      </c>
      <c r="D30" s="265" t="s">
        <v>344</v>
      </c>
      <c r="E30" s="307" t="s">
        <v>393</v>
      </c>
      <c r="F30" s="266">
        <v>45748</v>
      </c>
      <c r="G30" s="266">
        <v>45778</v>
      </c>
      <c r="H30" s="263">
        <f t="shared" si="8"/>
        <v>30</v>
      </c>
      <c r="I30" s="355">
        <v>45.2</v>
      </c>
      <c r="J30" s="355">
        <v>47.9</v>
      </c>
      <c r="K30" s="355">
        <f t="shared" si="1"/>
        <v>2.6999999999999957</v>
      </c>
      <c r="L30" s="356">
        <f t="shared" si="2"/>
        <v>240.29999999999961</v>
      </c>
      <c r="M30" s="337">
        <v>1399.93</v>
      </c>
      <c r="N30" s="337">
        <v>1490.05</v>
      </c>
      <c r="O30" s="337">
        <f t="shared" si="3"/>
        <v>90.119999999999891</v>
      </c>
      <c r="P30" s="338">
        <f t="shared" si="4"/>
        <v>720.95999999999913</v>
      </c>
      <c r="Q30" s="362">
        <f t="shared" si="5"/>
        <v>961.25999999999874</v>
      </c>
      <c r="R30" s="362">
        <f t="shared" si="6"/>
        <v>67.288199999999918</v>
      </c>
      <c r="S30" s="363">
        <f t="shared" si="7"/>
        <v>1028.5481999999986</v>
      </c>
      <c r="T30" s="263" t="s">
        <v>267</v>
      </c>
      <c r="U30" s="364" t="s">
        <v>216</v>
      </c>
      <c r="V30" s="378">
        <v>45784</v>
      </c>
      <c r="W30" s="284"/>
    </row>
    <row r="31" spans="1:30" ht="30.75" customHeight="1">
      <c r="A31" s="262">
        <v>29</v>
      </c>
      <c r="B31" s="263" t="s">
        <v>519</v>
      </c>
      <c r="C31" s="303" t="s">
        <v>42</v>
      </c>
      <c r="D31" s="265" t="s">
        <v>174</v>
      </c>
      <c r="E31" s="283" t="s">
        <v>520</v>
      </c>
      <c r="F31" s="266">
        <v>45748</v>
      </c>
      <c r="G31" s="266">
        <v>45778</v>
      </c>
      <c r="H31" s="263">
        <f t="shared" si="8"/>
        <v>30</v>
      </c>
      <c r="I31" s="355">
        <v>6.2</v>
      </c>
      <c r="J31" s="355">
        <v>6.3</v>
      </c>
      <c r="K31" s="355">
        <f t="shared" si="1"/>
        <v>9.9999999999999645E-2</v>
      </c>
      <c r="L31" s="356">
        <f t="shared" si="2"/>
        <v>8.8999999999999684</v>
      </c>
      <c r="M31" s="337">
        <v>903.12</v>
      </c>
      <c r="N31" s="337">
        <v>959.78</v>
      </c>
      <c r="O31" s="337">
        <f t="shared" si="3"/>
        <v>56.659999999999968</v>
      </c>
      <c r="P31" s="357">
        <f t="shared" si="4"/>
        <v>453.27999999999975</v>
      </c>
      <c r="Q31" s="405">
        <f t="shared" si="5"/>
        <v>462.17999999999972</v>
      </c>
      <c r="R31" s="405">
        <f t="shared" si="6"/>
        <v>32.352599999999981</v>
      </c>
      <c r="S31" s="406">
        <f t="shared" si="7"/>
        <v>494.53259999999972</v>
      </c>
      <c r="T31" s="263"/>
      <c r="U31" s="364" t="s">
        <v>216</v>
      </c>
      <c r="V31" s="402" t="s">
        <v>641</v>
      </c>
      <c r="W31" s="1057" t="s">
        <v>725</v>
      </c>
      <c r="X31" s="284"/>
      <c r="Y31" s="284"/>
      <c r="Z31" s="284"/>
      <c r="AA31" s="284"/>
      <c r="AB31" s="284"/>
      <c r="AC31" s="284"/>
      <c r="AD31" s="284"/>
    </row>
    <row r="32" spans="1:30" ht="20.25">
      <c r="A32" s="262">
        <v>30</v>
      </c>
      <c r="B32" s="263" t="s">
        <v>521</v>
      </c>
      <c r="C32" s="267" t="s">
        <v>45</v>
      </c>
      <c r="D32" s="265" t="s">
        <v>174</v>
      </c>
      <c r="E32" s="283" t="s">
        <v>520</v>
      </c>
      <c r="F32" s="266">
        <v>45748</v>
      </c>
      <c r="G32" s="266">
        <v>45778</v>
      </c>
      <c r="H32" s="263">
        <f t="shared" si="8"/>
        <v>30</v>
      </c>
      <c r="I32" s="333">
        <v>13</v>
      </c>
      <c r="J32" s="333">
        <v>13.2</v>
      </c>
      <c r="K32" s="334">
        <f t="shared" si="1"/>
        <v>0.19999999999999929</v>
      </c>
      <c r="L32" s="335">
        <f t="shared" si="2"/>
        <v>17.799999999999937</v>
      </c>
      <c r="M32" s="354">
        <v>848.4</v>
      </c>
      <c r="N32" s="354">
        <v>901.88</v>
      </c>
      <c r="O32" s="337">
        <f t="shared" si="3"/>
        <v>53.480000000000018</v>
      </c>
      <c r="P32" s="338">
        <f t="shared" si="4"/>
        <v>427.84000000000015</v>
      </c>
      <c r="Q32" s="362">
        <f t="shared" si="5"/>
        <v>445.6400000000001</v>
      </c>
      <c r="R32" s="362">
        <f t="shared" si="6"/>
        <v>31.194800000000011</v>
      </c>
      <c r="S32" s="363">
        <f t="shared" si="7"/>
        <v>476.83480000000009</v>
      </c>
      <c r="T32" s="263"/>
      <c r="U32" s="364" t="s">
        <v>216</v>
      </c>
      <c r="V32" s="402" t="s">
        <v>641</v>
      </c>
      <c r="W32" s="1057"/>
    </row>
    <row r="33" spans="1:30" ht="20.25">
      <c r="A33" s="262">
        <v>31</v>
      </c>
      <c r="B33" s="263" t="s">
        <v>523</v>
      </c>
      <c r="C33" s="267" t="s">
        <v>524</v>
      </c>
      <c r="D33" s="265" t="s">
        <v>525</v>
      </c>
      <c r="E33" s="265" t="s">
        <v>520</v>
      </c>
      <c r="F33" s="266">
        <v>45748</v>
      </c>
      <c r="G33" s="266">
        <v>45778</v>
      </c>
      <c r="H33" s="263">
        <f t="shared" si="8"/>
        <v>30</v>
      </c>
      <c r="I33" s="333">
        <v>32</v>
      </c>
      <c r="J33" s="333">
        <v>32.200000000000003</v>
      </c>
      <c r="K33" s="334">
        <f t="shared" si="1"/>
        <v>0.20000000000000284</v>
      </c>
      <c r="L33" s="335">
        <f t="shared" si="2"/>
        <v>17.800000000000253</v>
      </c>
      <c r="M33" s="354">
        <v>386.38</v>
      </c>
      <c r="N33" s="354">
        <v>423.51</v>
      </c>
      <c r="O33" s="337">
        <f t="shared" si="3"/>
        <v>37.129999999999995</v>
      </c>
      <c r="P33" s="338">
        <f t="shared" si="4"/>
        <v>297.03999999999996</v>
      </c>
      <c r="Q33" s="362">
        <f t="shared" si="5"/>
        <v>314.8400000000002</v>
      </c>
      <c r="R33" s="362">
        <f t="shared" si="6"/>
        <v>22.038800000000016</v>
      </c>
      <c r="S33" s="363">
        <f t="shared" si="7"/>
        <v>336.87880000000024</v>
      </c>
      <c r="T33" s="263"/>
      <c r="U33" s="364" t="s">
        <v>216</v>
      </c>
      <c r="V33" s="402" t="s">
        <v>641</v>
      </c>
      <c r="W33" s="1057"/>
    </row>
    <row r="34" spans="1:30" ht="20.25">
      <c r="A34" s="262">
        <v>32</v>
      </c>
      <c r="B34" s="263" t="s">
        <v>526</v>
      </c>
      <c r="C34" s="267" t="s">
        <v>47</v>
      </c>
      <c r="D34" s="265" t="s">
        <v>692</v>
      </c>
      <c r="E34" s="283" t="s">
        <v>693</v>
      </c>
      <c r="F34" s="266">
        <v>45748</v>
      </c>
      <c r="G34" s="266">
        <v>45778</v>
      </c>
      <c r="H34" s="263">
        <f t="shared" si="8"/>
        <v>30</v>
      </c>
      <c r="I34" s="333">
        <v>11.2</v>
      </c>
      <c r="J34" s="333">
        <v>13.4</v>
      </c>
      <c r="K34" s="334">
        <f t="shared" si="1"/>
        <v>2.2000000000000011</v>
      </c>
      <c r="L34" s="335">
        <f t="shared" si="2"/>
        <v>195.8000000000001</v>
      </c>
      <c r="M34" s="354">
        <v>561.83000000000004</v>
      </c>
      <c r="N34" s="354">
        <v>618.27</v>
      </c>
      <c r="O34" s="475">
        <f t="shared" si="3"/>
        <v>56.439999999999941</v>
      </c>
      <c r="P34" s="338">
        <f t="shared" si="4"/>
        <v>451.51999999999953</v>
      </c>
      <c r="Q34" s="362">
        <f t="shared" si="5"/>
        <v>647.3199999999996</v>
      </c>
      <c r="R34" s="362">
        <f t="shared" si="6"/>
        <v>45.312399999999975</v>
      </c>
      <c r="S34" s="363">
        <f t="shared" si="7"/>
        <v>692.63239999999962</v>
      </c>
      <c r="T34" s="263" t="s">
        <v>267</v>
      </c>
      <c r="U34" s="364" t="s">
        <v>216</v>
      </c>
      <c r="V34" s="417" t="s">
        <v>726</v>
      </c>
      <c r="W34" s="466" t="s">
        <v>274</v>
      </c>
    </row>
    <row r="35" spans="1:30" ht="20.25">
      <c r="A35" s="490">
        <v>33</v>
      </c>
      <c r="B35" s="491" t="s">
        <v>528</v>
      </c>
      <c r="C35" s="492" t="s">
        <v>49</v>
      </c>
      <c r="D35" s="493" t="s">
        <v>50</v>
      </c>
      <c r="E35" s="494" t="s">
        <v>245</v>
      </c>
      <c r="F35" s="495">
        <v>45748</v>
      </c>
      <c r="G35" s="495">
        <v>45778</v>
      </c>
      <c r="H35" s="491">
        <f t="shared" si="8"/>
        <v>30</v>
      </c>
      <c r="I35" s="503">
        <v>15.7</v>
      </c>
      <c r="J35" s="503">
        <v>15.7</v>
      </c>
      <c r="K35" s="503">
        <f t="shared" si="1"/>
        <v>0</v>
      </c>
      <c r="L35" s="504">
        <f t="shared" si="2"/>
        <v>0</v>
      </c>
      <c r="M35" s="505">
        <v>620.09</v>
      </c>
      <c r="N35" s="505">
        <v>650.03</v>
      </c>
      <c r="O35" s="505">
        <f t="shared" si="3"/>
        <v>29.939999999999941</v>
      </c>
      <c r="P35" s="502">
        <f t="shared" si="4"/>
        <v>239.51999999999953</v>
      </c>
      <c r="Q35" s="507">
        <f t="shared" si="5"/>
        <v>239.51999999999953</v>
      </c>
      <c r="R35" s="507">
        <f t="shared" si="6"/>
        <v>16.766399999999969</v>
      </c>
      <c r="S35" s="508">
        <f t="shared" si="7"/>
        <v>256.2863999999995</v>
      </c>
      <c r="T35" s="491" t="s">
        <v>267</v>
      </c>
      <c r="U35" s="509"/>
      <c r="V35" s="511"/>
      <c r="W35" s="284" t="s">
        <v>722</v>
      </c>
    </row>
    <row r="36" spans="1:30" ht="20.25">
      <c r="A36" s="262">
        <v>34</v>
      </c>
      <c r="B36" s="263" t="s">
        <v>643</v>
      </c>
      <c r="C36" s="267" t="s">
        <v>644</v>
      </c>
      <c r="D36" s="265" t="s">
        <v>645</v>
      </c>
      <c r="E36" s="283" t="s">
        <v>646</v>
      </c>
      <c r="F36" s="266">
        <v>45748</v>
      </c>
      <c r="G36" s="266">
        <v>45778</v>
      </c>
      <c r="H36" s="263">
        <f t="shared" si="8"/>
        <v>30</v>
      </c>
      <c r="I36" s="333">
        <v>6.7</v>
      </c>
      <c r="J36" s="333">
        <v>6.7</v>
      </c>
      <c r="K36" s="334">
        <f t="shared" si="1"/>
        <v>0</v>
      </c>
      <c r="L36" s="335">
        <f t="shared" si="2"/>
        <v>0</v>
      </c>
      <c r="M36" s="339">
        <v>1293.1099999999999</v>
      </c>
      <c r="N36" s="339">
        <v>1371.89</v>
      </c>
      <c r="O36" s="337">
        <f t="shared" si="3"/>
        <v>78.7800000000002</v>
      </c>
      <c r="P36" s="338">
        <f t="shared" si="4"/>
        <v>630.2400000000016</v>
      </c>
      <c r="Q36" s="362">
        <f t="shared" si="5"/>
        <v>630.2400000000016</v>
      </c>
      <c r="R36" s="362">
        <f t="shared" si="6"/>
        <v>44.116800000000119</v>
      </c>
      <c r="S36" s="363">
        <f t="shared" si="7"/>
        <v>674.35680000000173</v>
      </c>
      <c r="T36" s="263" t="s">
        <v>267</v>
      </c>
      <c r="U36" s="364" t="s">
        <v>216</v>
      </c>
      <c r="V36" s="407" t="s">
        <v>727</v>
      </c>
      <c r="W36" s="408">
        <v>45784</v>
      </c>
    </row>
    <row r="37" spans="1:30" ht="20.25">
      <c r="A37" s="262">
        <v>35</v>
      </c>
      <c r="B37" s="263" t="s">
        <v>529</v>
      </c>
      <c r="C37" s="267" t="s">
        <v>57</v>
      </c>
      <c r="D37" s="265" t="s">
        <v>113</v>
      </c>
      <c r="E37" s="265" t="s">
        <v>728</v>
      </c>
      <c r="F37" s="266">
        <v>45748</v>
      </c>
      <c r="G37" s="266">
        <v>45778</v>
      </c>
      <c r="H37" s="263">
        <f t="shared" si="8"/>
        <v>30</v>
      </c>
      <c r="I37" s="333">
        <v>27.6</v>
      </c>
      <c r="J37" s="333">
        <v>27.6</v>
      </c>
      <c r="K37" s="334">
        <f t="shared" si="1"/>
        <v>0</v>
      </c>
      <c r="L37" s="335">
        <f t="shared" si="2"/>
        <v>0</v>
      </c>
      <c r="M37" s="354">
        <v>1166.52</v>
      </c>
      <c r="N37" s="354">
        <v>1214.93</v>
      </c>
      <c r="O37" s="337">
        <f t="shared" si="3"/>
        <v>48.410000000000082</v>
      </c>
      <c r="P37" s="338">
        <f t="shared" si="4"/>
        <v>387.28000000000065</v>
      </c>
      <c r="Q37" s="362">
        <f t="shared" si="5"/>
        <v>387.28000000000065</v>
      </c>
      <c r="R37" s="362">
        <f t="shared" si="6"/>
        <v>27.10960000000005</v>
      </c>
      <c r="S37" s="363">
        <f t="shared" si="7"/>
        <v>414.38960000000071</v>
      </c>
      <c r="T37" s="263"/>
      <c r="U37" s="364" t="s">
        <v>216</v>
      </c>
      <c r="V37" s="402" t="s">
        <v>247</v>
      </c>
      <c r="W37" s="284"/>
    </row>
    <row r="38" spans="1:30" ht="27" customHeight="1">
      <c r="A38" s="262">
        <v>36</v>
      </c>
      <c r="B38" s="263" t="s">
        <v>531</v>
      </c>
      <c r="C38" s="267" t="s">
        <v>60</v>
      </c>
      <c r="D38" s="265" t="s">
        <v>61</v>
      </c>
      <c r="E38" s="283" t="s">
        <v>115</v>
      </c>
      <c r="F38" s="266">
        <v>45748</v>
      </c>
      <c r="G38" s="266">
        <v>45778</v>
      </c>
      <c r="H38" s="263">
        <f t="shared" si="8"/>
        <v>30</v>
      </c>
      <c r="I38" s="333">
        <v>38.200000000000003</v>
      </c>
      <c r="J38" s="333">
        <v>38.4</v>
      </c>
      <c r="K38" s="334">
        <f t="shared" si="1"/>
        <v>0.19999999999999574</v>
      </c>
      <c r="L38" s="335">
        <f t="shared" si="2"/>
        <v>17.799999999999621</v>
      </c>
      <c r="M38" s="354">
        <v>1135.55</v>
      </c>
      <c r="N38" s="354">
        <v>1194.31</v>
      </c>
      <c r="O38" s="337">
        <f t="shared" si="3"/>
        <v>58.759999999999991</v>
      </c>
      <c r="P38" s="338">
        <f t="shared" si="4"/>
        <v>470.07999999999993</v>
      </c>
      <c r="Q38" s="362">
        <f t="shared" si="5"/>
        <v>487.87999999999954</v>
      </c>
      <c r="R38" s="362">
        <f t="shared" si="6"/>
        <v>34.151599999999974</v>
      </c>
      <c r="S38" s="363">
        <f t="shared" si="7"/>
        <v>522.03159999999957</v>
      </c>
      <c r="T38" s="263"/>
      <c r="U38" s="364" t="s">
        <v>216</v>
      </c>
      <c r="V38" s="402" t="s">
        <v>647</v>
      </c>
      <c r="W38" s="284"/>
    </row>
    <row r="39" spans="1:30" ht="27" customHeight="1">
      <c r="A39" s="496">
        <v>37</v>
      </c>
      <c r="B39" s="263" t="s">
        <v>695</v>
      </c>
      <c r="C39" s="267" t="s">
        <v>63</v>
      </c>
      <c r="D39" s="265" t="s">
        <v>696</v>
      </c>
      <c r="E39" s="308" t="s">
        <v>729</v>
      </c>
      <c r="F39" s="266">
        <v>45748</v>
      </c>
      <c r="G39" s="266">
        <v>45778</v>
      </c>
      <c r="H39" s="263">
        <f t="shared" si="8"/>
        <v>30</v>
      </c>
      <c r="I39" s="333">
        <v>72.599999999999994</v>
      </c>
      <c r="J39" s="333">
        <v>73.400000000000006</v>
      </c>
      <c r="K39" s="334">
        <f t="shared" si="1"/>
        <v>0.80000000000001137</v>
      </c>
      <c r="L39" s="335">
        <f t="shared" si="2"/>
        <v>71.200000000001012</v>
      </c>
      <c r="M39" s="354">
        <v>2103.9</v>
      </c>
      <c r="N39" s="354">
        <v>2373.89</v>
      </c>
      <c r="O39" s="337">
        <f t="shared" si="3"/>
        <v>269.98999999999978</v>
      </c>
      <c r="P39" s="338">
        <f t="shared" si="4"/>
        <v>2159.9199999999983</v>
      </c>
      <c r="Q39" s="362">
        <f t="shared" si="5"/>
        <v>2231.1199999999994</v>
      </c>
      <c r="R39" s="362">
        <f t="shared" si="6"/>
        <v>156.17839999999998</v>
      </c>
      <c r="S39" s="363">
        <f t="shared" si="7"/>
        <v>2387.2983999999992</v>
      </c>
      <c r="T39" s="263" t="s">
        <v>267</v>
      </c>
      <c r="U39" s="364" t="s">
        <v>216</v>
      </c>
      <c r="V39" s="395">
        <v>45810</v>
      </c>
      <c r="W39" s="284"/>
    </row>
    <row r="40" spans="1:30" ht="20.25">
      <c r="A40" s="262">
        <v>38</v>
      </c>
      <c r="B40" s="263" t="s">
        <v>533</v>
      </c>
      <c r="C40" s="267" t="s">
        <v>351</v>
      </c>
      <c r="D40" s="299" t="s">
        <v>648</v>
      </c>
      <c r="E40" s="268" t="s">
        <v>353</v>
      </c>
      <c r="F40" s="266">
        <v>45748</v>
      </c>
      <c r="G40" s="266">
        <v>45778</v>
      </c>
      <c r="H40" s="263">
        <f t="shared" si="8"/>
        <v>30</v>
      </c>
      <c r="I40" s="333">
        <v>76.8</v>
      </c>
      <c r="J40" s="333">
        <v>86.5</v>
      </c>
      <c r="K40" s="334">
        <f t="shared" si="1"/>
        <v>9.7000000000000028</v>
      </c>
      <c r="L40" s="335">
        <f t="shared" si="2"/>
        <v>863.3000000000003</v>
      </c>
      <c r="M40" s="339">
        <v>1810.37</v>
      </c>
      <c r="N40" s="339">
        <v>1909.96</v>
      </c>
      <c r="O40" s="337">
        <f t="shared" si="3"/>
        <v>99.590000000000146</v>
      </c>
      <c r="P40" s="338">
        <f t="shared" si="4"/>
        <v>796.72000000000116</v>
      </c>
      <c r="Q40" s="362">
        <f t="shared" si="5"/>
        <v>1660.0200000000013</v>
      </c>
      <c r="R40" s="362">
        <f t="shared" si="6"/>
        <v>116.20140000000011</v>
      </c>
      <c r="S40" s="363">
        <f t="shared" si="7"/>
        <v>1776.2214000000015</v>
      </c>
      <c r="T40" s="263" t="s">
        <v>267</v>
      </c>
      <c r="U40" s="364" t="s">
        <v>216</v>
      </c>
      <c r="V40" s="365"/>
      <c r="W40" s="284"/>
    </row>
    <row r="41" spans="1:30" ht="20.25">
      <c r="A41" s="262">
        <v>39</v>
      </c>
      <c r="B41" s="263" t="s">
        <v>535</v>
      </c>
      <c r="C41" s="267" t="s">
        <v>536</v>
      </c>
      <c r="D41" s="284" t="s">
        <v>650</v>
      </c>
      <c r="E41" s="309" t="s">
        <v>538</v>
      </c>
      <c r="F41" s="266">
        <v>45748</v>
      </c>
      <c r="G41" s="266">
        <v>45778</v>
      </c>
      <c r="H41" s="263">
        <f t="shared" si="8"/>
        <v>30</v>
      </c>
      <c r="I41" s="333">
        <v>38.6</v>
      </c>
      <c r="J41" s="333">
        <v>38.6</v>
      </c>
      <c r="K41" s="334">
        <f t="shared" si="1"/>
        <v>0</v>
      </c>
      <c r="L41" s="335">
        <f t="shared" si="2"/>
        <v>0</v>
      </c>
      <c r="M41" s="339">
        <v>657.45</v>
      </c>
      <c r="N41" s="339">
        <v>786.29</v>
      </c>
      <c r="O41" s="337">
        <f t="shared" si="3"/>
        <v>128.83999999999992</v>
      </c>
      <c r="P41" s="338">
        <f t="shared" si="4"/>
        <v>1030.7199999999993</v>
      </c>
      <c r="Q41" s="362">
        <f t="shared" si="5"/>
        <v>1030.7199999999993</v>
      </c>
      <c r="R41" s="362">
        <f t="shared" si="6"/>
        <v>72.150399999999962</v>
      </c>
      <c r="S41" s="363">
        <f t="shared" si="7"/>
        <v>1102.8703999999993</v>
      </c>
      <c r="T41" s="263" t="s">
        <v>267</v>
      </c>
      <c r="U41" s="364" t="s">
        <v>216</v>
      </c>
      <c r="V41" s="410">
        <v>45803</v>
      </c>
      <c r="W41" s="284"/>
    </row>
    <row r="42" spans="1:30" ht="20.25">
      <c r="A42" s="262">
        <v>40</v>
      </c>
      <c r="B42" s="263" t="s">
        <v>539</v>
      </c>
      <c r="C42" s="267" t="s">
        <v>404</v>
      </c>
      <c r="D42" s="310" t="s">
        <v>405</v>
      </c>
      <c r="E42" s="311" t="s">
        <v>406</v>
      </c>
      <c r="F42" s="266">
        <v>45748</v>
      </c>
      <c r="G42" s="266">
        <v>45778</v>
      </c>
      <c r="H42" s="263">
        <f t="shared" si="8"/>
        <v>30</v>
      </c>
      <c r="I42" s="333">
        <v>25.4</v>
      </c>
      <c r="J42" s="333">
        <v>25.4</v>
      </c>
      <c r="K42" s="334">
        <f t="shared" si="1"/>
        <v>0</v>
      </c>
      <c r="L42" s="335">
        <f t="shared" si="2"/>
        <v>0</v>
      </c>
      <c r="M42" s="339">
        <v>448.35</v>
      </c>
      <c r="N42" s="339">
        <v>485.31</v>
      </c>
      <c r="O42" s="337">
        <f t="shared" si="3"/>
        <v>36.95999999999998</v>
      </c>
      <c r="P42" s="338">
        <f t="shared" si="4"/>
        <v>295.67999999999984</v>
      </c>
      <c r="Q42" s="362">
        <f t="shared" si="5"/>
        <v>295.67999999999984</v>
      </c>
      <c r="R42" s="362">
        <f t="shared" si="6"/>
        <v>20.697599999999991</v>
      </c>
      <c r="S42" s="363">
        <f t="shared" si="7"/>
        <v>316.3775999999998</v>
      </c>
      <c r="T42" s="263" t="s">
        <v>267</v>
      </c>
      <c r="U42" s="364" t="s">
        <v>216</v>
      </c>
      <c r="V42" s="410">
        <v>45791</v>
      </c>
      <c r="W42" s="284"/>
    </row>
    <row r="43" spans="1:30" ht="20.25">
      <c r="A43" s="262">
        <v>41</v>
      </c>
      <c r="B43" s="263" t="s">
        <v>656</v>
      </c>
      <c r="C43" s="267" t="s">
        <v>657</v>
      </c>
      <c r="D43" s="310" t="s">
        <v>645</v>
      </c>
      <c r="E43" s="268" t="s">
        <v>658</v>
      </c>
      <c r="F43" s="266">
        <v>45748</v>
      </c>
      <c r="G43" s="266">
        <v>45778</v>
      </c>
      <c r="H43" s="263">
        <f t="shared" si="8"/>
        <v>30</v>
      </c>
      <c r="I43" s="333">
        <v>12.9</v>
      </c>
      <c r="J43" s="333">
        <v>12.9</v>
      </c>
      <c r="K43" s="334">
        <f t="shared" si="1"/>
        <v>0</v>
      </c>
      <c r="L43" s="335">
        <f t="shared" si="2"/>
        <v>0</v>
      </c>
      <c r="M43" s="339">
        <v>141.83000000000001</v>
      </c>
      <c r="N43" s="339">
        <v>233</v>
      </c>
      <c r="O43" s="337">
        <f t="shared" si="3"/>
        <v>91.169999999999987</v>
      </c>
      <c r="P43" s="338">
        <f t="shared" si="4"/>
        <v>729.3599999999999</v>
      </c>
      <c r="Q43" s="362">
        <f t="shared" si="5"/>
        <v>729.3599999999999</v>
      </c>
      <c r="R43" s="362">
        <f t="shared" si="6"/>
        <v>51.055199999999999</v>
      </c>
      <c r="S43" s="363">
        <f t="shared" si="7"/>
        <v>780.41519999999991</v>
      </c>
      <c r="T43" s="263" t="s">
        <v>267</v>
      </c>
      <c r="U43" s="364" t="s">
        <v>216</v>
      </c>
      <c r="V43" s="407" t="s">
        <v>698</v>
      </c>
      <c r="W43" s="408">
        <v>45784</v>
      </c>
    </row>
    <row r="44" spans="1:30" ht="20.25">
      <c r="A44" s="262">
        <v>42</v>
      </c>
      <c r="B44" s="263" t="s">
        <v>540</v>
      </c>
      <c r="C44" s="267" t="s">
        <v>541</v>
      </c>
      <c r="D44" s="312" t="s">
        <v>542</v>
      </c>
      <c r="E44" s="307" t="s">
        <v>543</v>
      </c>
      <c r="F44" s="266">
        <v>45748</v>
      </c>
      <c r="G44" s="266">
        <v>45778</v>
      </c>
      <c r="H44" s="263">
        <f t="shared" si="8"/>
        <v>30</v>
      </c>
      <c r="I44" s="333">
        <v>31.4</v>
      </c>
      <c r="J44" s="333">
        <v>31.5</v>
      </c>
      <c r="K44" s="334">
        <f t="shared" si="1"/>
        <v>0.10000000000000142</v>
      </c>
      <c r="L44" s="335">
        <f t="shared" si="2"/>
        <v>8.9000000000001265</v>
      </c>
      <c r="M44" s="339">
        <v>666.28</v>
      </c>
      <c r="N44" s="339">
        <v>740.61</v>
      </c>
      <c r="O44" s="337">
        <f t="shared" si="3"/>
        <v>74.330000000000041</v>
      </c>
      <c r="P44" s="338">
        <f t="shared" si="4"/>
        <v>594.64000000000033</v>
      </c>
      <c r="Q44" s="362">
        <f t="shared" si="5"/>
        <v>603.54000000000042</v>
      </c>
      <c r="R44" s="362">
        <f t="shared" si="6"/>
        <v>42.247800000000034</v>
      </c>
      <c r="S44" s="363">
        <f t="shared" si="7"/>
        <v>645.7878000000004</v>
      </c>
      <c r="T44" s="263"/>
      <c r="U44" s="364" t="s">
        <v>216</v>
      </c>
      <c r="V44" s="402" t="s">
        <v>659</v>
      </c>
      <c r="W44" s="284"/>
    </row>
    <row r="45" spans="1:30" ht="20.25">
      <c r="A45" s="262">
        <v>43</v>
      </c>
      <c r="B45" s="263" t="s">
        <v>544</v>
      </c>
      <c r="C45" s="267" t="s">
        <v>321</v>
      </c>
      <c r="D45" s="284" t="s">
        <v>322</v>
      </c>
      <c r="E45" s="307" t="s">
        <v>323</v>
      </c>
      <c r="F45" s="266">
        <v>45748</v>
      </c>
      <c r="G45" s="266">
        <v>45778</v>
      </c>
      <c r="H45" s="263">
        <f t="shared" si="8"/>
        <v>30</v>
      </c>
      <c r="I45" s="333">
        <v>32.799999999999997</v>
      </c>
      <c r="J45" s="333">
        <v>33</v>
      </c>
      <c r="K45" s="334">
        <f t="shared" si="1"/>
        <v>0.20000000000000284</v>
      </c>
      <c r="L45" s="335">
        <f t="shared" si="2"/>
        <v>17.800000000000253</v>
      </c>
      <c r="M45" s="339">
        <v>568.11</v>
      </c>
      <c r="N45" s="339">
        <v>604.29</v>
      </c>
      <c r="O45" s="337">
        <f t="shared" si="3"/>
        <v>36.17999999999995</v>
      </c>
      <c r="P45" s="338">
        <f t="shared" si="4"/>
        <v>289.4399999999996</v>
      </c>
      <c r="Q45" s="362">
        <f t="shared" si="5"/>
        <v>307.23999999999984</v>
      </c>
      <c r="R45" s="362">
        <f t="shared" si="6"/>
        <v>21.506799999999991</v>
      </c>
      <c r="S45" s="363">
        <f t="shared" si="7"/>
        <v>328.74679999999984</v>
      </c>
      <c r="T45" s="263"/>
      <c r="U45" s="364" t="s">
        <v>216</v>
      </c>
      <c r="V45" s="402" t="s">
        <v>660</v>
      </c>
      <c r="W45" s="284"/>
    </row>
    <row r="46" spans="1:30" ht="20.25">
      <c r="A46" s="262">
        <v>44</v>
      </c>
      <c r="B46" s="263" t="s">
        <v>546</v>
      </c>
      <c r="C46" s="267" t="s">
        <v>318</v>
      </c>
      <c r="D46" s="313" t="s">
        <v>172</v>
      </c>
      <c r="E46" s="283" t="s">
        <v>319</v>
      </c>
      <c r="F46" s="266">
        <v>45748</v>
      </c>
      <c r="G46" s="266">
        <v>45778</v>
      </c>
      <c r="H46" s="263">
        <f t="shared" si="8"/>
        <v>30</v>
      </c>
      <c r="I46" s="333">
        <v>43.5</v>
      </c>
      <c r="J46" s="333">
        <v>45.2</v>
      </c>
      <c r="K46" s="334">
        <f t="shared" si="1"/>
        <v>1.7000000000000028</v>
      </c>
      <c r="L46" s="335">
        <f t="shared" si="2"/>
        <v>151.30000000000024</v>
      </c>
      <c r="M46" s="339">
        <v>585.65</v>
      </c>
      <c r="N46" s="339">
        <v>627.30999999999995</v>
      </c>
      <c r="O46" s="337">
        <f t="shared" si="3"/>
        <v>41.659999999999968</v>
      </c>
      <c r="P46" s="338">
        <f t="shared" si="4"/>
        <v>333.27999999999975</v>
      </c>
      <c r="Q46" s="362">
        <f t="shared" si="5"/>
        <v>484.58</v>
      </c>
      <c r="R46" s="362">
        <f t="shared" si="6"/>
        <v>33.9206</v>
      </c>
      <c r="S46" s="363">
        <f t="shared" si="7"/>
        <v>518.50059999999996</v>
      </c>
      <c r="T46" s="263" t="s">
        <v>267</v>
      </c>
      <c r="U46" s="364" t="s">
        <v>216</v>
      </c>
      <c r="V46" s="365" t="s">
        <v>661</v>
      </c>
      <c r="W46" s="408">
        <v>45789</v>
      </c>
    </row>
    <row r="47" spans="1:30" ht="81">
      <c r="A47" s="262">
        <v>45</v>
      </c>
      <c r="B47" s="293" t="s">
        <v>552</v>
      </c>
      <c r="C47" s="272" t="s">
        <v>408</v>
      </c>
      <c r="D47" s="314" t="s">
        <v>409</v>
      </c>
      <c r="E47" s="314" t="s">
        <v>553</v>
      </c>
      <c r="F47" s="266">
        <v>45748</v>
      </c>
      <c r="G47" s="266">
        <v>45778</v>
      </c>
      <c r="H47" s="293">
        <f t="shared" si="8"/>
        <v>30</v>
      </c>
      <c r="I47" s="348">
        <v>16</v>
      </c>
      <c r="J47" s="348">
        <v>16</v>
      </c>
      <c r="K47" s="349">
        <f t="shared" si="1"/>
        <v>0</v>
      </c>
      <c r="L47" s="350">
        <f t="shared" si="2"/>
        <v>0</v>
      </c>
      <c r="M47" s="358">
        <v>321.37</v>
      </c>
      <c r="N47" s="358">
        <v>361.37</v>
      </c>
      <c r="O47" s="352">
        <f t="shared" si="3"/>
        <v>40</v>
      </c>
      <c r="P47" s="353">
        <f t="shared" si="4"/>
        <v>320</v>
      </c>
      <c r="Q47" s="389">
        <f t="shared" si="5"/>
        <v>320</v>
      </c>
      <c r="R47" s="389">
        <f t="shared" si="6"/>
        <v>22.400000000000002</v>
      </c>
      <c r="S47" s="390">
        <f t="shared" si="7"/>
        <v>342.4</v>
      </c>
      <c r="T47" s="293"/>
      <c r="U47" s="364" t="s">
        <v>216</v>
      </c>
      <c r="V47" s="411" t="s">
        <v>663</v>
      </c>
      <c r="W47" s="412"/>
      <c r="X47" s="400"/>
      <c r="Y47" s="400"/>
      <c r="Z47" s="400"/>
      <c r="AA47" s="400"/>
      <c r="AB47" s="400"/>
      <c r="AC47" s="400"/>
      <c r="AD47" s="400"/>
    </row>
    <row r="48" spans="1:30" ht="20.25">
      <c r="A48" s="262">
        <v>46</v>
      </c>
      <c r="B48" s="263" t="s">
        <v>554</v>
      </c>
      <c r="C48" s="272" t="s">
        <v>336</v>
      </c>
      <c r="D48" s="314" t="s">
        <v>337</v>
      </c>
      <c r="E48" s="315" t="s">
        <v>705</v>
      </c>
      <c r="F48" s="266">
        <v>45748</v>
      </c>
      <c r="G48" s="266">
        <v>45778</v>
      </c>
      <c r="H48" s="293">
        <f t="shared" si="8"/>
        <v>30</v>
      </c>
      <c r="I48" s="348">
        <v>5.5</v>
      </c>
      <c r="J48" s="348">
        <v>5.5</v>
      </c>
      <c r="K48" s="334">
        <f t="shared" si="1"/>
        <v>0</v>
      </c>
      <c r="L48" s="350">
        <f t="shared" si="2"/>
        <v>0</v>
      </c>
      <c r="M48" s="351">
        <v>312.58999999999997</v>
      </c>
      <c r="N48" s="351">
        <v>348.32</v>
      </c>
      <c r="O48" s="337">
        <f t="shared" si="3"/>
        <v>35.730000000000018</v>
      </c>
      <c r="P48" s="353">
        <f t="shared" si="4"/>
        <v>285.84000000000015</v>
      </c>
      <c r="Q48" s="389">
        <f t="shared" si="5"/>
        <v>285.84000000000015</v>
      </c>
      <c r="R48" s="389">
        <f t="shared" si="6"/>
        <v>20.008800000000011</v>
      </c>
      <c r="S48" s="390">
        <f t="shared" si="7"/>
        <v>305.84880000000015</v>
      </c>
      <c r="T48" s="293"/>
      <c r="U48" s="413" t="s">
        <v>216</v>
      </c>
      <c r="V48" s="402" t="s">
        <v>664</v>
      </c>
      <c r="W48" s="400"/>
      <c r="X48" s="400"/>
      <c r="Y48" s="400"/>
      <c r="Z48" s="400"/>
      <c r="AA48" s="400"/>
      <c r="AB48" s="400"/>
      <c r="AC48" s="400"/>
      <c r="AD48" s="400"/>
    </row>
    <row r="49" spans="1:25" ht="20.25">
      <c r="A49" s="262">
        <v>47</v>
      </c>
      <c r="B49" s="263" t="s">
        <v>556</v>
      </c>
      <c r="C49" s="267" t="s">
        <v>256</v>
      </c>
      <c r="D49" s="284" t="s">
        <v>257</v>
      </c>
      <c r="E49" s="316" t="s">
        <v>315</v>
      </c>
      <c r="F49" s="266">
        <v>45748</v>
      </c>
      <c r="G49" s="266">
        <v>45778</v>
      </c>
      <c r="H49" s="263">
        <f t="shared" si="8"/>
        <v>30</v>
      </c>
      <c r="I49" s="333">
        <v>61.5</v>
      </c>
      <c r="J49" s="333">
        <v>69.7</v>
      </c>
      <c r="K49" s="334">
        <f t="shared" si="1"/>
        <v>8.2000000000000028</v>
      </c>
      <c r="L49" s="335">
        <f t="shared" si="2"/>
        <v>729.8000000000003</v>
      </c>
      <c r="M49" s="354">
        <v>915.86</v>
      </c>
      <c r="N49" s="354">
        <v>1049.45</v>
      </c>
      <c r="O49" s="337">
        <f t="shared" si="3"/>
        <v>133.59000000000003</v>
      </c>
      <c r="P49" s="338">
        <f t="shared" si="4"/>
        <v>1068.7200000000003</v>
      </c>
      <c r="Q49" s="362">
        <f t="shared" si="5"/>
        <v>1798.5200000000004</v>
      </c>
      <c r="R49" s="362">
        <f t="shared" si="6"/>
        <v>125.89640000000004</v>
      </c>
      <c r="S49" s="363">
        <f t="shared" si="7"/>
        <v>1924.4164000000005</v>
      </c>
      <c r="T49" s="263" t="s">
        <v>267</v>
      </c>
      <c r="U49" s="364" t="s">
        <v>216</v>
      </c>
      <c r="V49" s="378">
        <v>45783</v>
      </c>
      <c r="W49" s="284"/>
    </row>
    <row r="50" spans="1:25" ht="20.25">
      <c r="A50" s="262">
        <v>48</v>
      </c>
      <c r="B50" s="263" t="s">
        <v>563</v>
      </c>
      <c r="C50" s="267" t="s">
        <v>564</v>
      </c>
      <c r="D50" s="284" t="s">
        <v>565</v>
      </c>
      <c r="E50" s="497" t="s">
        <v>566</v>
      </c>
      <c r="F50" s="449">
        <v>45748</v>
      </c>
      <c r="G50" s="449">
        <v>45762</v>
      </c>
      <c r="H50" s="263">
        <f t="shared" si="8"/>
        <v>14</v>
      </c>
      <c r="I50" s="333">
        <v>20.399999999999999</v>
      </c>
      <c r="J50" s="333">
        <v>22.5</v>
      </c>
      <c r="K50" s="334">
        <f t="shared" si="1"/>
        <v>2.1000000000000014</v>
      </c>
      <c r="L50" s="335">
        <f t="shared" si="2"/>
        <v>186.90000000000012</v>
      </c>
      <c r="M50" s="354">
        <v>419.06</v>
      </c>
      <c r="N50" s="354">
        <v>451.13</v>
      </c>
      <c r="O50" s="337">
        <f t="shared" si="3"/>
        <v>32.069999999999993</v>
      </c>
      <c r="P50" s="338">
        <f t="shared" si="4"/>
        <v>256.55999999999995</v>
      </c>
      <c r="Q50" s="362">
        <f t="shared" si="5"/>
        <v>443.46000000000004</v>
      </c>
      <c r="R50" s="362">
        <f t="shared" si="6"/>
        <v>31.042200000000005</v>
      </c>
      <c r="S50" s="363">
        <f t="shared" si="7"/>
        <v>474.50220000000002</v>
      </c>
      <c r="T50" s="263" t="s">
        <v>267</v>
      </c>
      <c r="U50" s="364" t="s">
        <v>216</v>
      </c>
      <c r="V50" s="378">
        <v>45782</v>
      </c>
      <c r="W50" s="512" t="s">
        <v>730</v>
      </c>
    </row>
    <row r="51" spans="1:25" ht="20.25">
      <c r="A51" s="262">
        <v>49</v>
      </c>
      <c r="B51" s="263" t="s">
        <v>567</v>
      </c>
      <c r="C51" s="267" t="s">
        <v>414</v>
      </c>
      <c r="D51" s="313" t="s">
        <v>415</v>
      </c>
      <c r="E51" s="471" t="s">
        <v>416</v>
      </c>
      <c r="F51" s="266">
        <v>45748</v>
      </c>
      <c r="G51" s="266">
        <v>45778</v>
      </c>
      <c r="H51" s="263">
        <f t="shared" si="8"/>
        <v>30</v>
      </c>
      <c r="I51" s="333">
        <v>71.599999999999994</v>
      </c>
      <c r="J51" s="333">
        <v>74.8</v>
      </c>
      <c r="K51" s="334">
        <f t="shared" si="1"/>
        <v>3.2000000000000028</v>
      </c>
      <c r="L51" s="335">
        <f t="shared" si="2"/>
        <v>284.80000000000024</v>
      </c>
      <c r="M51" s="354">
        <v>677.69</v>
      </c>
      <c r="N51" s="354">
        <v>759.05</v>
      </c>
      <c r="O51" s="337">
        <f t="shared" si="3"/>
        <v>81.3599999999999</v>
      </c>
      <c r="P51" s="338">
        <f t="shared" si="4"/>
        <v>650.8799999999992</v>
      </c>
      <c r="Q51" s="362">
        <f t="shared" si="5"/>
        <v>935.67999999999938</v>
      </c>
      <c r="R51" s="362">
        <f t="shared" si="6"/>
        <v>65.497599999999963</v>
      </c>
      <c r="S51" s="363">
        <f t="shared" si="7"/>
        <v>1001.1775999999993</v>
      </c>
      <c r="T51" s="263"/>
      <c r="U51" s="364" t="s">
        <v>216</v>
      </c>
      <c r="V51" s="402" t="s">
        <v>665</v>
      </c>
      <c r="W51" s="284"/>
    </row>
    <row r="52" spans="1:25" ht="20.25">
      <c r="A52" s="262">
        <v>50</v>
      </c>
      <c r="B52" s="263" t="s">
        <v>569</v>
      </c>
      <c r="C52" s="267" t="s">
        <v>418</v>
      </c>
      <c r="D52" s="265" t="s">
        <v>419</v>
      </c>
      <c r="E52" s="307" t="s">
        <v>731</v>
      </c>
      <c r="F52" s="266">
        <v>45748</v>
      </c>
      <c r="G52" s="266">
        <v>45778</v>
      </c>
      <c r="H52" s="263">
        <f t="shared" si="8"/>
        <v>30</v>
      </c>
      <c r="I52" s="333">
        <v>18.100000000000001</v>
      </c>
      <c r="J52" s="333">
        <v>19</v>
      </c>
      <c r="K52" s="334">
        <f t="shared" si="1"/>
        <v>0.89999999999999858</v>
      </c>
      <c r="L52" s="335">
        <f t="shared" si="2"/>
        <v>80.099999999999881</v>
      </c>
      <c r="M52" s="339">
        <v>486.88</v>
      </c>
      <c r="N52" s="339">
        <v>560.21</v>
      </c>
      <c r="O52" s="337">
        <f t="shared" si="3"/>
        <v>73.330000000000041</v>
      </c>
      <c r="P52" s="338">
        <f t="shared" si="4"/>
        <v>586.64000000000033</v>
      </c>
      <c r="Q52" s="362">
        <f t="shared" si="5"/>
        <v>666.74000000000024</v>
      </c>
      <c r="R52" s="362">
        <f t="shared" si="6"/>
        <v>46.671800000000019</v>
      </c>
      <c r="S52" s="363">
        <f t="shared" si="7"/>
        <v>713.41180000000031</v>
      </c>
      <c r="T52" s="263" t="s">
        <v>267</v>
      </c>
      <c r="U52" s="364" t="s">
        <v>216</v>
      </c>
      <c r="V52" s="485">
        <v>45782</v>
      </c>
      <c r="W52" s="284"/>
    </row>
    <row r="53" spans="1:25" ht="20.25">
      <c r="A53" s="262">
        <v>51</v>
      </c>
      <c r="B53" s="263" t="s">
        <v>570</v>
      </c>
      <c r="C53" s="267" t="s">
        <v>571</v>
      </c>
      <c r="D53" s="265" t="s">
        <v>572</v>
      </c>
      <c r="E53" s="307" t="s">
        <v>573</v>
      </c>
      <c r="F53" s="266">
        <v>45748</v>
      </c>
      <c r="G53" s="266">
        <v>45778</v>
      </c>
      <c r="H53" s="263">
        <f t="shared" si="8"/>
        <v>30</v>
      </c>
      <c r="I53" s="333">
        <v>28.1</v>
      </c>
      <c r="J53" s="333">
        <v>28.2</v>
      </c>
      <c r="K53" s="334">
        <f t="shared" si="1"/>
        <v>9.9999999999997868E-2</v>
      </c>
      <c r="L53" s="335">
        <f t="shared" si="2"/>
        <v>8.8999999999998103</v>
      </c>
      <c r="M53" s="339">
        <v>503.02</v>
      </c>
      <c r="N53" s="339">
        <v>538.84</v>
      </c>
      <c r="O53" s="337">
        <f t="shared" si="3"/>
        <v>35.82000000000005</v>
      </c>
      <c r="P53" s="338">
        <f t="shared" si="4"/>
        <v>286.5600000000004</v>
      </c>
      <c r="Q53" s="362">
        <f t="shared" si="5"/>
        <v>295.46000000000021</v>
      </c>
      <c r="R53" s="362">
        <f t="shared" si="6"/>
        <v>20.682200000000016</v>
      </c>
      <c r="S53" s="363">
        <f t="shared" si="7"/>
        <v>316.14220000000023</v>
      </c>
      <c r="T53" s="263" t="s">
        <v>267</v>
      </c>
      <c r="U53" s="364" t="s">
        <v>216</v>
      </c>
      <c r="V53" s="378">
        <v>45796</v>
      </c>
      <c r="W53" s="284"/>
    </row>
    <row r="54" spans="1:25" ht="20.25">
      <c r="A54" s="262">
        <v>52</v>
      </c>
      <c r="B54" s="263" t="s">
        <v>575</v>
      </c>
      <c r="C54" s="267" t="s">
        <v>325</v>
      </c>
      <c r="D54" s="265" t="s">
        <v>326</v>
      </c>
      <c r="E54" s="268" t="s">
        <v>327</v>
      </c>
      <c r="F54" s="266">
        <v>45748</v>
      </c>
      <c r="G54" s="266">
        <v>45778</v>
      </c>
      <c r="H54" s="263">
        <f t="shared" si="8"/>
        <v>30</v>
      </c>
      <c r="I54" s="333">
        <v>37.299999999999997</v>
      </c>
      <c r="J54" s="333">
        <v>37.799999999999997</v>
      </c>
      <c r="K54" s="334">
        <f t="shared" si="1"/>
        <v>0.5</v>
      </c>
      <c r="L54" s="335">
        <f t="shared" si="2"/>
        <v>44.5</v>
      </c>
      <c r="M54" s="339">
        <v>583.72</v>
      </c>
      <c r="N54" s="339">
        <v>635.61</v>
      </c>
      <c r="O54" s="337">
        <f t="shared" si="3"/>
        <v>51.889999999999986</v>
      </c>
      <c r="P54" s="338">
        <f t="shared" si="4"/>
        <v>415.11999999999989</v>
      </c>
      <c r="Q54" s="362">
        <f t="shared" si="5"/>
        <v>459.61999999999989</v>
      </c>
      <c r="R54" s="362">
        <f t="shared" si="6"/>
        <v>32.173399999999994</v>
      </c>
      <c r="S54" s="363">
        <f t="shared" si="7"/>
        <v>491.79339999999991</v>
      </c>
      <c r="T54" s="263" t="s">
        <v>267</v>
      </c>
      <c r="U54" s="364" t="s">
        <v>216</v>
      </c>
      <c r="V54" s="410">
        <v>45782</v>
      </c>
      <c r="W54" s="284"/>
    </row>
    <row r="55" spans="1:25" ht="20.25">
      <c r="A55" s="262">
        <v>53</v>
      </c>
      <c r="B55" s="263" t="s">
        <v>576</v>
      </c>
      <c r="C55" s="267" t="s">
        <v>577</v>
      </c>
      <c r="D55" s="265" t="s">
        <v>578</v>
      </c>
      <c r="E55" s="317" t="s">
        <v>579</v>
      </c>
      <c r="F55" s="266">
        <v>45748</v>
      </c>
      <c r="G55" s="266">
        <v>45778</v>
      </c>
      <c r="H55" s="263">
        <f t="shared" si="8"/>
        <v>30</v>
      </c>
      <c r="I55" s="355">
        <v>6.8</v>
      </c>
      <c r="J55" s="355">
        <v>6.8</v>
      </c>
      <c r="K55" s="355">
        <f t="shared" si="1"/>
        <v>0</v>
      </c>
      <c r="L55" s="356">
        <f t="shared" si="2"/>
        <v>0</v>
      </c>
      <c r="M55" s="337">
        <v>181.5</v>
      </c>
      <c r="N55" s="337">
        <v>188.53</v>
      </c>
      <c r="O55" s="337">
        <f t="shared" si="3"/>
        <v>7.0300000000000011</v>
      </c>
      <c r="P55" s="357">
        <f t="shared" si="4"/>
        <v>56.240000000000009</v>
      </c>
      <c r="Q55" s="362">
        <f t="shared" si="5"/>
        <v>56.240000000000009</v>
      </c>
      <c r="R55" s="362">
        <f t="shared" si="6"/>
        <v>3.9368000000000012</v>
      </c>
      <c r="S55" s="363">
        <f t="shared" si="7"/>
        <v>60.176800000000007</v>
      </c>
      <c r="T55" s="263"/>
      <c r="U55" s="364" t="s">
        <v>216</v>
      </c>
      <c r="V55" s="414" t="s">
        <v>668</v>
      </c>
      <c r="W55" s="284"/>
    </row>
    <row r="56" spans="1:25" ht="20.25">
      <c r="A56" s="262">
        <v>54</v>
      </c>
      <c r="B56" s="263" t="s">
        <v>580</v>
      </c>
      <c r="C56" s="267" t="s">
        <v>201</v>
      </c>
      <c r="D56" s="265" t="s">
        <v>669</v>
      </c>
      <c r="E56" s="318" t="s">
        <v>203</v>
      </c>
      <c r="F56" s="266">
        <v>45748</v>
      </c>
      <c r="G56" s="266">
        <v>45778</v>
      </c>
      <c r="H56" s="263">
        <f t="shared" si="8"/>
        <v>30</v>
      </c>
      <c r="I56" s="333">
        <v>24.8</v>
      </c>
      <c r="J56" s="333">
        <v>26.8</v>
      </c>
      <c r="K56" s="334">
        <f t="shared" si="1"/>
        <v>2</v>
      </c>
      <c r="L56" s="335">
        <f t="shared" si="2"/>
        <v>178</v>
      </c>
      <c r="M56" s="339">
        <v>567.65</v>
      </c>
      <c r="N56" s="339">
        <v>620.38</v>
      </c>
      <c r="O56" s="337">
        <f t="shared" si="3"/>
        <v>52.730000000000018</v>
      </c>
      <c r="P56" s="338">
        <f t="shared" si="4"/>
        <v>421.84000000000015</v>
      </c>
      <c r="Q56" s="362">
        <f t="shared" si="5"/>
        <v>599.84000000000015</v>
      </c>
      <c r="R56" s="362">
        <f t="shared" si="6"/>
        <v>41.988800000000012</v>
      </c>
      <c r="S56" s="363">
        <f t="shared" si="7"/>
        <v>641.82880000000011</v>
      </c>
      <c r="T56" s="263" t="s">
        <v>267</v>
      </c>
      <c r="U56" s="364" t="s">
        <v>216</v>
      </c>
      <c r="V56" s="396">
        <v>45782</v>
      </c>
      <c r="W56" s="284"/>
    </row>
    <row r="57" spans="1:25" ht="20.25">
      <c r="A57" s="262">
        <v>55</v>
      </c>
      <c r="B57" s="263" t="s">
        <v>581</v>
      </c>
      <c r="C57" s="267" t="s">
        <v>276</v>
      </c>
      <c r="D57" s="319" t="s">
        <v>277</v>
      </c>
      <c r="E57" s="291" t="s">
        <v>670</v>
      </c>
      <c r="F57" s="266">
        <v>45748</v>
      </c>
      <c r="G57" s="266">
        <v>45778</v>
      </c>
      <c r="H57" s="263">
        <f t="shared" si="8"/>
        <v>30</v>
      </c>
      <c r="I57" s="333">
        <v>13.8</v>
      </c>
      <c r="J57" s="333">
        <v>14.2</v>
      </c>
      <c r="K57" s="334">
        <f t="shared" si="1"/>
        <v>0.39999999999999858</v>
      </c>
      <c r="L57" s="335">
        <f t="shared" si="2"/>
        <v>35.599999999999874</v>
      </c>
      <c r="M57" s="339">
        <v>400.08</v>
      </c>
      <c r="N57" s="339">
        <v>418.42</v>
      </c>
      <c r="O57" s="337">
        <f t="shared" si="3"/>
        <v>18.340000000000032</v>
      </c>
      <c r="P57" s="338">
        <f t="shared" si="4"/>
        <v>146.72000000000025</v>
      </c>
      <c r="Q57" s="362">
        <f t="shared" si="5"/>
        <v>182.32000000000014</v>
      </c>
      <c r="R57" s="362">
        <f t="shared" si="6"/>
        <v>12.76240000000001</v>
      </c>
      <c r="S57" s="363">
        <f t="shared" si="7"/>
        <v>195.08240000000015</v>
      </c>
      <c r="T57" s="263" t="s">
        <v>267</v>
      </c>
      <c r="U57" s="364" t="s">
        <v>216</v>
      </c>
      <c r="V57" s="415" t="s">
        <v>671</v>
      </c>
      <c r="W57" s="408">
        <v>45782</v>
      </c>
    </row>
    <row r="58" spans="1:25" ht="20.25">
      <c r="A58" s="262">
        <v>56</v>
      </c>
      <c r="B58" s="263" t="s">
        <v>583</v>
      </c>
      <c r="C58" s="267" t="s">
        <v>279</v>
      </c>
      <c r="D58" s="320" t="s">
        <v>277</v>
      </c>
      <c r="E58" s="321" t="s">
        <v>278</v>
      </c>
      <c r="F58" s="266">
        <v>45748</v>
      </c>
      <c r="G58" s="266">
        <v>45778</v>
      </c>
      <c r="H58" s="263">
        <f t="shared" si="8"/>
        <v>30</v>
      </c>
      <c r="I58" s="333">
        <v>40.9</v>
      </c>
      <c r="J58" s="333">
        <v>42.6</v>
      </c>
      <c r="K58" s="334">
        <f t="shared" si="1"/>
        <v>1.7000000000000028</v>
      </c>
      <c r="L58" s="335">
        <f t="shared" si="2"/>
        <v>151.30000000000024</v>
      </c>
      <c r="M58" s="339">
        <v>690.77</v>
      </c>
      <c r="N58" s="339">
        <v>746.72</v>
      </c>
      <c r="O58" s="337">
        <f t="shared" si="3"/>
        <v>55.950000000000045</v>
      </c>
      <c r="P58" s="338">
        <f t="shared" si="4"/>
        <v>447.60000000000036</v>
      </c>
      <c r="Q58" s="362">
        <f t="shared" si="5"/>
        <v>598.90000000000055</v>
      </c>
      <c r="R58" s="362">
        <f t="shared" si="6"/>
        <v>41.923000000000044</v>
      </c>
      <c r="S58" s="363">
        <f t="shared" si="7"/>
        <v>640.82300000000055</v>
      </c>
      <c r="T58" s="263" t="s">
        <v>267</v>
      </c>
      <c r="U58" s="364" t="s">
        <v>216</v>
      </c>
      <c r="V58" s="415" t="s">
        <v>672</v>
      </c>
      <c r="W58" s="408">
        <v>45782</v>
      </c>
    </row>
    <row r="59" spans="1:25" ht="20.25">
      <c r="A59" s="262">
        <v>57</v>
      </c>
      <c r="B59" s="263" t="s">
        <v>585</v>
      </c>
      <c r="C59" s="267" t="s">
        <v>424</v>
      </c>
      <c r="D59" s="320" t="s">
        <v>425</v>
      </c>
      <c r="E59" s="322" t="s">
        <v>426</v>
      </c>
      <c r="F59" s="266">
        <v>45748</v>
      </c>
      <c r="G59" s="266">
        <v>45778</v>
      </c>
      <c r="H59" s="263">
        <f t="shared" si="8"/>
        <v>30</v>
      </c>
      <c r="I59" s="333">
        <v>24.9</v>
      </c>
      <c r="J59" s="333">
        <v>30.5</v>
      </c>
      <c r="K59" s="334">
        <f t="shared" si="1"/>
        <v>5.6000000000000014</v>
      </c>
      <c r="L59" s="335">
        <f t="shared" si="2"/>
        <v>498.40000000000015</v>
      </c>
      <c r="M59" s="339">
        <v>1203.81</v>
      </c>
      <c r="N59" s="339">
        <v>1309.21</v>
      </c>
      <c r="O59" s="337">
        <f t="shared" si="3"/>
        <v>105.40000000000009</v>
      </c>
      <c r="P59" s="338">
        <f t="shared" si="4"/>
        <v>843.20000000000073</v>
      </c>
      <c r="Q59" s="362">
        <f t="shared" si="5"/>
        <v>1341.6000000000008</v>
      </c>
      <c r="R59" s="362">
        <f t="shared" si="6"/>
        <v>93.912000000000063</v>
      </c>
      <c r="S59" s="363">
        <f t="shared" si="7"/>
        <v>1435.5120000000009</v>
      </c>
      <c r="T59" s="263" t="s">
        <v>267</v>
      </c>
      <c r="U59" s="364" t="s">
        <v>216</v>
      </c>
      <c r="V59" s="417" t="s">
        <v>732</v>
      </c>
      <c r="W59" s="284"/>
    </row>
    <row r="60" spans="1:25" ht="20.25">
      <c r="A60" s="262">
        <v>58</v>
      </c>
      <c r="B60" s="263" t="s">
        <v>587</v>
      </c>
      <c r="C60" s="267" t="s">
        <v>588</v>
      </c>
      <c r="D60" s="323" t="s">
        <v>589</v>
      </c>
      <c r="E60" s="324" t="s">
        <v>590</v>
      </c>
      <c r="F60" s="266">
        <v>45748</v>
      </c>
      <c r="G60" s="266">
        <v>45778</v>
      </c>
      <c r="H60" s="263">
        <f t="shared" si="8"/>
        <v>30</v>
      </c>
      <c r="I60" s="333">
        <v>19.7</v>
      </c>
      <c r="J60" s="333">
        <v>19.7</v>
      </c>
      <c r="K60" s="334">
        <f t="shared" si="1"/>
        <v>0</v>
      </c>
      <c r="L60" s="335">
        <f t="shared" si="2"/>
        <v>0</v>
      </c>
      <c r="M60" s="339">
        <v>409.68</v>
      </c>
      <c r="N60" s="339">
        <v>420.63</v>
      </c>
      <c r="O60" s="337">
        <f t="shared" si="3"/>
        <v>10.949999999999989</v>
      </c>
      <c r="P60" s="338">
        <f t="shared" si="4"/>
        <v>87.599999999999909</v>
      </c>
      <c r="Q60" s="362">
        <f t="shared" si="5"/>
        <v>87.599999999999909</v>
      </c>
      <c r="R60" s="362">
        <f t="shared" si="6"/>
        <v>6.1319999999999943</v>
      </c>
      <c r="S60" s="363">
        <f t="shared" si="7"/>
        <v>93.7319999999999</v>
      </c>
      <c r="T60" s="263"/>
      <c r="U60" s="364" t="s">
        <v>216</v>
      </c>
      <c r="V60" s="418" t="s">
        <v>707</v>
      </c>
      <c r="W60" s="284"/>
    </row>
    <row r="61" spans="1:25" ht="20.25">
      <c r="A61" s="262">
        <v>59</v>
      </c>
      <c r="B61" s="263" t="s">
        <v>592</v>
      </c>
      <c r="C61" s="267" t="s">
        <v>428</v>
      </c>
      <c r="D61" s="265" t="s">
        <v>429</v>
      </c>
      <c r="E61" s="325" t="s">
        <v>430</v>
      </c>
      <c r="F61" s="266">
        <v>45748</v>
      </c>
      <c r="G61" s="266">
        <v>45778</v>
      </c>
      <c r="H61" s="263">
        <f t="shared" si="8"/>
        <v>30</v>
      </c>
      <c r="I61" s="333">
        <v>16</v>
      </c>
      <c r="J61" s="333">
        <v>16</v>
      </c>
      <c r="K61" s="334">
        <f t="shared" si="1"/>
        <v>0</v>
      </c>
      <c r="L61" s="335">
        <f t="shared" si="2"/>
        <v>0</v>
      </c>
      <c r="M61" s="339">
        <v>349.13</v>
      </c>
      <c r="N61" s="339">
        <v>381.66</v>
      </c>
      <c r="O61" s="337">
        <f t="shared" si="3"/>
        <v>32.53000000000003</v>
      </c>
      <c r="P61" s="338">
        <f t="shared" si="4"/>
        <v>260.24000000000024</v>
      </c>
      <c r="Q61" s="362">
        <f t="shared" si="5"/>
        <v>260.24000000000024</v>
      </c>
      <c r="R61" s="362">
        <f t="shared" si="6"/>
        <v>18.216800000000017</v>
      </c>
      <c r="S61" s="363">
        <f t="shared" si="7"/>
        <v>278.45680000000027</v>
      </c>
      <c r="T61" s="263" t="s">
        <v>267</v>
      </c>
      <c r="U61" s="364" t="s">
        <v>216</v>
      </c>
      <c r="V61" s="376" t="s">
        <v>622</v>
      </c>
      <c r="W61" s="409" t="s">
        <v>708</v>
      </c>
      <c r="Y61" s="468">
        <v>45791</v>
      </c>
    </row>
    <row r="62" spans="1:25" ht="20.25">
      <c r="A62" s="262">
        <v>60</v>
      </c>
      <c r="B62" s="263" t="s">
        <v>594</v>
      </c>
      <c r="C62" s="267" t="s">
        <v>432</v>
      </c>
      <c r="D62" s="265" t="s">
        <v>433</v>
      </c>
      <c r="E62" s="325" t="s">
        <v>430</v>
      </c>
      <c r="F62" s="266">
        <v>45748</v>
      </c>
      <c r="G62" s="266">
        <v>45778</v>
      </c>
      <c r="H62" s="263">
        <f t="shared" si="8"/>
        <v>30</v>
      </c>
      <c r="I62" s="333">
        <v>84</v>
      </c>
      <c r="J62" s="333">
        <v>85.5</v>
      </c>
      <c r="K62" s="334">
        <f t="shared" si="1"/>
        <v>1.5</v>
      </c>
      <c r="L62" s="335">
        <f t="shared" si="2"/>
        <v>133.5</v>
      </c>
      <c r="M62" s="339">
        <v>648.14</v>
      </c>
      <c r="N62" s="339">
        <v>680.35</v>
      </c>
      <c r="O62" s="337">
        <f t="shared" si="3"/>
        <v>32.210000000000036</v>
      </c>
      <c r="P62" s="338">
        <f t="shared" si="4"/>
        <v>257.68000000000029</v>
      </c>
      <c r="Q62" s="362">
        <f t="shared" si="5"/>
        <v>391.18000000000029</v>
      </c>
      <c r="R62" s="362">
        <f t="shared" si="6"/>
        <v>27.382600000000021</v>
      </c>
      <c r="S62" s="363">
        <f t="shared" si="7"/>
        <v>418.56260000000032</v>
      </c>
      <c r="T62" s="263" t="s">
        <v>267</v>
      </c>
      <c r="U62" s="364" t="s">
        <v>216</v>
      </c>
      <c r="V62" s="376" t="s">
        <v>622</v>
      </c>
      <c r="W62" s="409" t="s">
        <v>708</v>
      </c>
      <c r="X62" s="259" t="s">
        <v>733</v>
      </c>
      <c r="Y62" s="468">
        <v>45791</v>
      </c>
    </row>
    <row r="63" spans="1:25" ht="20.25">
      <c r="A63" s="262">
        <v>61</v>
      </c>
      <c r="B63" s="263" t="s">
        <v>596</v>
      </c>
      <c r="C63" s="267" t="s">
        <v>434</v>
      </c>
      <c r="D63" s="265" t="s">
        <v>435</v>
      </c>
      <c r="E63" s="326" t="s">
        <v>430</v>
      </c>
      <c r="F63" s="266">
        <v>45748</v>
      </c>
      <c r="G63" s="266">
        <v>45778</v>
      </c>
      <c r="H63" s="263">
        <f t="shared" si="8"/>
        <v>30</v>
      </c>
      <c r="I63" s="333">
        <v>32.200000000000003</v>
      </c>
      <c r="J63" s="333">
        <v>39.4</v>
      </c>
      <c r="K63" s="334">
        <f t="shared" si="1"/>
        <v>7.1999999999999957</v>
      </c>
      <c r="L63" s="335">
        <f t="shared" si="2"/>
        <v>640.79999999999961</v>
      </c>
      <c r="M63" s="339">
        <v>593.92999999999995</v>
      </c>
      <c r="N63" s="339">
        <v>699.39</v>
      </c>
      <c r="O63" s="337">
        <f t="shared" si="3"/>
        <v>105.46000000000004</v>
      </c>
      <c r="P63" s="338">
        <f t="shared" si="4"/>
        <v>843.68000000000029</v>
      </c>
      <c r="Q63" s="362">
        <f t="shared" si="5"/>
        <v>1484.48</v>
      </c>
      <c r="R63" s="362">
        <f t="shared" si="6"/>
        <v>103.91360000000002</v>
      </c>
      <c r="S63" s="363">
        <f t="shared" si="7"/>
        <v>1588.3936000000001</v>
      </c>
      <c r="T63" s="263" t="s">
        <v>267</v>
      </c>
      <c r="U63" s="364" t="s">
        <v>216</v>
      </c>
      <c r="V63" s="376" t="s">
        <v>622</v>
      </c>
      <c r="W63" s="284" t="s">
        <v>734</v>
      </c>
    </row>
    <row r="64" spans="1:25" ht="20.25" customHeight="1">
      <c r="A64" s="262">
        <v>62</v>
      </c>
      <c r="B64" s="263" t="s">
        <v>598</v>
      </c>
      <c r="C64" s="267" t="s">
        <v>436</v>
      </c>
      <c r="D64" s="259" t="s">
        <v>437</v>
      </c>
      <c r="E64" s="283" t="s">
        <v>438</v>
      </c>
      <c r="F64" s="266">
        <v>45748</v>
      </c>
      <c r="G64" s="266">
        <v>45778</v>
      </c>
      <c r="H64" s="263">
        <f t="shared" si="8"/>
        <v>30</v>
      </c>
      <c r="I64" s="333">
        <v>36.299999999999997</v>
      </c>
      <c r="J64" s="333">
        <v>47.8</v>
      </c>
      <c r="K64" s="334">
        <f t="shared" si="1"/>
        <v>11.5</v>
      </c>
      <c r="L64" s="335">
        <f t="shared" si="2"/>
        <v>1023.5</v>
      </c>
      <c r="M64" s="354">
        <v>645.29999999999995</v>
      </c>
      <c r="N64" s="354">
        <v>836.03</v>
      </c>
      <c r="O64" s="337">
        <f t="shared" si="3"/>
        <v>190.73000000000002</v>
      </c>
      <c r="P64" s="338">
        <f t="shared" si="4"/>
        <v>1525.8400000000001</v>
      </c>
      <c r="Q64" s="362">
        <f t="shared" si="5"/>
        <v>2549.34</v>
      </c>
      <c r="R64" s="362">
        <f t="shared" si="6"/>
        <v>178.45380000000003</v>
      </c>
      <c r="S64" s="363">
        <f t="shared" si="7"/>
        <v>2727.7938000000004</v>
      </c>
      <c r="T64" s="263" t="s">
        <v>267</v>
      </c>
      <c r="U64" s="364" t="s">
        <v>216</v>
      </c>
      <c r="V64" s="486">
        <v>45782</v>
      </c>
      <c r="W64" s="284" t="s">
        <v>725</v>
      </c>
    </row>
    <row r="65" spans="1:30" ht="20.25">
      <c r="A65" s="262">
        <v>63</v>
      </c>
      <c r="B65" s="263" t="s">
        <v>599</v>
      </c>
      <c r="C65" s="267" t="s">
        <v>359</v>
      </c>
      <c r="D65" s="299" t="s">
        <v>439</v>
      </c>
      <c r="E65" s="268" t="s">
        <v>361</v>
      </c>
      <c r="F65" s="266">
        <v>45748</v>
      </c>
      <c r="G65" s="266">
        <v>45778</v>
      </c>
      <c r="H65" s="263">
        <f t="shared" si="8"/>
        <v>30</v>
      </c>
      <c r="I65" s="333">
        <v>6.6</v>
      </c>
      <c r="J65" s="333">
        <v>6.7</v>
      </c>
      <c r="K65" s="334">
        <f t="shared" si="1"/>
        <v>0.10000000000000053</v>
      </c>
      <c r="L65" s="335">
        <f t="shared" si="2"/>
        <v>8.9000000000000483</v>
      </c>
      <c r="M65" s="339">
        <v>512.19000000000005</v>
      </c>
      <c r="N65" s="339">
        <v>551.04999999999995</v>
      </c>
      <c r="O65" s="337">
        <f t="shared" si="3"/>
        <v>38.8599999999999</v>
      </c>
      <c r="P65" s="338">
        <f t="shared" si="4"/>
        <v>310.8799999999992</v>
      </c>
      <c r="Q65" s="362">
        <f t="shared" si="5"/>
        <v>319.77999999999923</v>
      </c>
      <c r="R65" s="362">
        <f t="shared" si="6"/>
        <v>22.384599999999949</v>
      </c>
      <c r="S65" s="363">
        <f t="shared" si="7"/>
        <v>342.16459999999915</v>
      </c>
      <c r="T65" s="263" t="s">
        <v>267</v>
      </c>
      <c r="U65" s="364" t="s">
        <v>216</v>
      </c>
      <c r="V65" s="396">
        <v>45790</v>
      </c>
      <c r="W65" s="284"/>
    </row>
    <row r="66" spans="1:30" ht="20.25">
      <c r="A66" s="262">
        <v>64</v>
      </c>
      <c r="B66" s="263" t="s">
        <v>600</v>
      </c>
      <c r="C66" s="267" t="s">
        <v>362</v>
      </c>
      <c r="D66" s="299" t="s">
        <v>363</v>
      </c>
      <c r="E66" s="327" t="s">
        <v>735</v>
      </c>
      <c r="F66" s="266">
        <v>45748</v>
      </c>
      <c r="G66" s="266">
        <v>45778</v>
      </c>
      <c r="H66" s="263">
        <f t="shared" si="8"/>
        <v>30</v>
      </c>
      <c r="I66" s="333">
        <v>8.1999999999999993</v>
      </c>
      <c r="J66" s="333">
        <v>9.6999999999999993</v>
      </c>
      <c r="K66" s="334">
        <f t="shared" si="1"/>
        <v>1.5</v>
      </c>
      <c r="L66" s="335">
        <f t="shared" si="2"/>
        <v>133.5</v>
      </c>
      <c r="M66" s="354">
        <v>548.98</v>
      </c>
      <c r="N66" s="354">
        <v>602.48</v>
      </c>
      <c r="O66" s="337">
        <f t="shared" si="3"/>
        <v>53.5</v>
      </c>
      <c r="P66" s="338">
        <f t="shared" si="4"/>
        <v>428</v>
      </c>
      <c r="Q66" s="362">
        <f t="shared" si="5"/>
        <v>561.5</v>
      </c>
      <c r="R66" s="362">
        <f t="shared" si="6"/>
        <v>39.305000000000007</v>
      </c>
      <c r="S66" s="363">
        <f t="shared" si="7"/>
        <v>600.80500000000006</v>
      </c>
      <c r="T66" s="263" t="s">
        <v>267</v>
      </c>
      <c r="U66" s="364" t="s">
        <v>216</v>
      </c>
      <c r="V66" s="396">
        <v>45785</v>
      </c>
      <c r="W66" s="284"/>
    </row>
    <row r="67" spans="1:30" ht="20.25">
      <c r="A67" s="262">
        <v>65</v>
      </c>
      <c r="B67" s="263" t="s">
        <v>601</v>
      </c>
      <c r="C67" s="267" t="s">
        <v>441</v>
      </c>
      <c r="D67" s="284" t="s">
        <v>442</v>
      </c>
      <c r="E67" s="328" t="s">
        <v>443</v>
      </c>
      <c r="F67" s="266">
        <v>45748</v>
      </c>
      <c r="G67" s="266">
        <v>45778</v>
      </c>
      <c r="H67" s="263">
        <f t="shared" si="8"/>
        <v>30</v>
      </c>
      <c r="I67" s="333">
        <v>29.6</v>
      </c>
      <c r="J67" s="333">
        <v>29.6</v>
      </c>
      <c r="K67" s="334">
        <f t="shared" si="1"/>
        <v>0</v>
      </c>
      <c r="L67" s="335">
        <f t="shared" si="2"/>
        <v>0</v>
      </c>
      <c r="M67" s="354">
        <v>545.05999999999995</v>
      </c>
      <c r="N67" s="354">
        <v>583.42999999999995</v>
      </c>
      <c r="O67" s="337">
        <f t="shared" si="3"/>
        <v>38.370000000000005</v>
      </c>
      <c r="P67" s="338">
        <f t="shared" si="4"/>
        <v>306.96000000000004</v>
      </c>
      <c r="Q67" s="362">
        <f t="shared" si="5"/>
        <v>306.96000000000004</v>
      </c>
      <c r="R67" s="362">
        <f t="shared" si="6"/>
        <v>21.487200000000005</v>
      </c>
      <c r="S67" s="363">
        <f t="shared" si="7"/>
        <v>328.44720000000007</v>
      </c>
      <c r="T67" s="263"/>
      <c r="U67" s="364" t="s">
        <v>216</v>
      </c>
      <c r="V67" s="402" t="s">
        <v>677</v>
      </c>
      <c r="W67" s="284"/>
    </row>
    <row r="68" spans="1:30" ht="20.25">
      <c r="A68" s="262">
        <v>66</v>
      </c>
      <c r="B68" s="263" t="s">
        <v>603</v>
      </c>
      <c r="C68" s="267" t="s">
        <v>260</v>
      </c>
      <c r="D68" s="420" t="s">
        <v>261</v>
      </c>
      <c r="E68" s="421" t="s">
        <v>736</v>
      </c>
      <c r="F68" s="266">
        <v>45748</v>
      </c>
      <c r="G68" s="266">
        <v>45778</v>
      </c>
      <c r="H68" s="263">
        <f t="shared" si="8"/>
        <v>30</v>
      </c>
      <c r="I68" s="333">
        <v>21.9</v>
      </c>
      <c r="J68" s="333">
        <v>27.5</v>
      </c>
      <c r="K68" s="334">
        <f t="shared" si="1"/>
        <v>5.6000000000000014</v>
      </c>
      <c r="L68" s="335">
        <f t="shared" si="2"/>
        <v>498.40000000000015</v>
      </c>
      <c r="M68" s="354">
        <v>570.14</v>
      </c>
      <c r="N68" s="354">
        <v>663</v>
      </c>
      <c r="O68" s="337">
        <f t="shared" si="3"/>
        <v>92.860000000000014</v>
      </c>
      <c r="P68" s="338">
        <f t="shared" si="4"/>
        <v>742.88000000000011</v>
      </c>
      <c r="Q68" s="362">
        <f t="shared" si="5"/>
        <v>1241.2800000000002</v>
      </c>
      <c r="R68" s="362">
        <f t="shared" si="6"/>
        <v>86.889600000000016</v>
      </c>
      <c r="S68" s="363">
        <f t="shared" si="7"/>
        <v>1328.1696000000002</v>
      </c>
      <c r="T68" s="263" t="s">
        <v>267</v>
      </c>
      <c r="U68" s="364" t="s">
        <v>216</v>
      </c>
      <c r="V68" s="396" t="s">
        <v>710</v>
      </c>
      <c r="W68" s="408">
        <v>45783</v>
      </c>
    </row>
    <row r="69" spans="1:30" ht="20.25">
      <c r="A69" s="262">
        <v>67</v>
      </c>
      <c r="B69" s="263" t="s">
        <v>604</v>
      </c>
      <c r="C69" s="267" t="s">
        <v>444</v>
      </c>
      <c r="D69" s="313" t="s">
        <v>445</v>
      </c>
      <c r="E69" s="292" t="s">
        <v>446</v>
      </c>
      <c r="F69" s="266">
        <v>45748</v>
      </c>
      <c r="G69" s="266">
        <v>45778</v>
      </c>
      <c r="H69" s="263">
        <f t="shared" si="8"/>
        <v>30</v>
      </c>
      <c r="I69" s="333">
        <v>20.2</v>
      </c>
      <c r="J69" s="333">
        <v>20.2</v>
      </c>
      <c r="K69" s="334">
        <f t="shared" si="1"/>
        <v>0</v>
      </c>
      <c r="L69" s="335">
        <f t="shared" si="2"/>
        <v>0</v>
      </c>
      <c r="M69" s="339">
        <v>437.84</v>
      </c>
      <c r="N69" s="339">
        <v>464.25</v>
      </c>
      <c r="O69" s="337">
        <f t="shared" si="3"/>
        <v>26.410000000000025</v>
      </c>
      <c r="P69" s="338">
        <f t="shared" si="4"/>
        <v>211.2800000000002</v>
      </c>
      <c r="Q69" s="362">
        <f t="shared" si="5"/>
        <v>211.2800000000002</v>
      </c>
      <c r="R69" s="362">
        <f t="shared" si="6"/>
        <v>14.789600000000016</v>
      </c>
      <c r="S69" s="363">
        <f t="shared" si="7"/>
        <v>226.06960000000021</v>
      </c>
      <c r="T69" s="263"/>
      <c r="U69" s="364" t="s">
        <v>216</v>
      </c>
      <c r="V69" s="402" t="s">
        <v>711</v>
      </c>
      <c r="W69" s="284"/>
    </row>
    <row r="70" spans="1:30" ht="20.25">
      <c r="A70" s="262">
        <v>68</v>
      </c>
      <c r="B70" s="263" t="s">
        <v>605</v>
      </c>
      <c r="C70" s="267" t="s">
        <v>447</v>
      </c>
      <c r="D70" s="265" t="s">
        <v>448</v>
      </c>
      <c r="E70" s="292" t="s">
        <v>449</v>
      </c>
      <c r="F70" s="266">
        <v>45748</v>
      </c>
      <c r="G70" s="266">
        <v>45778</v>
      </c>
      <c r="H70" s="263">
        <f t="shared" si="8"/>
        <v>30</v>
      </c>
      <c r="I70" s="333">
        <v>8.3000000000000007</v>
      </c>
      <c r="J70" s="333">
        <v>8.3000000000000007</v>
      </c>
      <c r="K70" s="334">
        <f t="shared" si="1"/>
        <v>0</v>
      </c>
      <c r="L70" s="335">
        <f t="shared" si="2"/>
        <v>0</v>
      </c>
      <c r="M70" s="339">
        <v>418.97</v>
      </c>
      <c r="N70" s="339">
        <v>445.21</v>
      </c>
      <c r="O70" s="337">
        <f t="shared" si="3"/>
        <v>26.239999999999952</v>
      </c>
      <c r="P70" s="338">
        <f t="shared" si="4"/>
        <v>209.91999999999962</v>
      </c>
      <c r="Q70" s="362">
        <f t="shared" si="5"/>
        <v>209.91999999999962</v>
      </c>
      <c r="R70" s="362">
        <f t="shared" si="6"/>
        <v>14.694399999999975</v>
      </c>
      <c r="S70" s="363">
        <f t="shared" si="7"/>
        <v>224.61439999999959</v>
      </c>
      <c r="T70" s="263"/>
      <c r="U70" s="364" t="s">
        <v>216</v>
      </c>
      <c r="V70" s="402" t="s">
        <v>711</v>
      </c>
      <c r="W70" s="284"/>
    </row>
    <row r="71" spans="1:30" ht="20.25">
      <c r="A71" s="262">
        <v>69</v>
      </c>
      <c r="B71" s="263" t="s">
        <v>606</v>
      </c>
      <c r="C71" s="267" t="s">
        <v>450</v>
      </c>
      <c r="D71" s="422" t="s">
        <v>451</v>
      </c>
      <c r="E71" s="291" t="s">
        <v>452</v>
      </c>
      <c r="F71" s="266">
        <v>45748</v>
      </c>
      <c r="G71" s="266">
        <v>45778</v>
      </c>
      <c r="H71" s="263">
        <f t="shared" si="8"/>
        <v>30</v>
      </c>
      <c r="I71" s="333">
        <v>55.1</v>
      </c>
      <c r="J71" s="333">
        <v>57.1</v>
      </c>
      <c r="K71" s="334">
        <f t="shared" si="1"/>
        <v>2</v>
      </c>
      <c r="L71" s="335">
        <f t="shared" si="2"/>
        <v>178</v>
      </c>
      <c r="M71" s="339">
        <v>1006.02</v>
      </c>
      <c r="N71" s="339">
        <v>1041.98</v>
      </c>
      <c r="O71" s="337">
        <f t="shared" si="3"/>
        <v>35.960000000000036</v>
      </c>
      <c r="P71" s="338">
        <f t="shared" si="4"/>
        <v>287.68000000000029</v>
      </c>
      <c r="Q71" s="362">
        <f t="shared" si="5"/>
        <v>465.68000000000029</v>
      </c>
      <c r="R71" s="362">
        <f t="shared" si="6"/>
        <v>32.597600000000021</v>
      </c>
      <c r="S71" s="363">
        <f t="shared" si="7"/>
        <v>498.27760000000029</v>
      </c>
      <c r="T71" s="263"/>
      <c r="U71" s="364" t="s">
        <v>216</v>
      </c>
      <c r="V71" s="402" t="s">
        <v>678</v>
      </c>
      <c r="W71" s="284"/>
    </row>
    <row r="72" spans="1:30" ht="20.25">
      <c r="A72" s="262">
        <v>70</v>
      </c>
      <c r="B72" s="263" t="s">
        <v>607</v>
      </c>
      <c r="C72" s="267" t="s">
        <v>204</v>
      </c>
      <c r="D72" s="259" t="s">
        <v>679</v>
      </c>
      <c r="E72" s="318" t="s">
        <v>206</v>
      </c>
      <c r="F72" s="266">
        <v>45748</v>
      </c>
      <c r="G72" s="266">
        <v>45778</v>
      </c>
      <c r="H72" s="263">
        <f t="shared" si="8"/>
        <v>30</v>
      </c>
      <c r="I72" s="333">
        <v>49.9</v>
      </c>
      <c r="J72" s="333">
        <v>50</v>
      </c>
      <c r="K72" s="334">
        <f t="shared" si="1"/>
        <v>0.10000000000000142</v>
      </c>
      <c r="L72" s="335">
        <f t="shared" si="2"/>
        <v>8.9000000000001265</v>
      </c>
      <c r="M72" s="339">
        <v>911.23</v>
      </c>
      <c r="N72" s="339">
        <v>951</v>
      </c>
      <c r="O72" s="337">
        <f t="shared" si="3"/>
        <v>39.769999999999982</v>
      </c>
      <c r="P72" s="338">
        <f t="shared" si="4"/>
        <v>318.15999999999985</v>
      </c>
      <c r="Q72" s="362">
        <f t="shared" si="5"/>
        <v>327.06</v>
      </c>
      <c r="R72" s="362">
        <f t="shared" si="6"/>
        <v>22.894200000000001</v>
      </c>
      <c r="S72" s="363">
        <f t="shared" si="7"/>
        <v>349.95420000000001</v>
      </c>
      <c r="T72" s="263" t="s">
        <v>267</v>
      </c>
      <c r="U72" s="364" t="s">
        <v>216</v>
      </c>
      <c r="V72" s="396">
        <v>45783</v>
      </c>
      <c r="W72" s="284"/>
    </row>
    <row r="73" spans="1:30" ht="20.25">
      <c r="A73" s="262">
        <v>71</v>
      </c>
      <c r="B73" s="263" t="s">
        <v>608</v>
      </c>
      <c r="C73" s="267" t="s">
        <v>455</v>
      </c>
      <c r="D73" s="281" t="s">
        <v>456</v>
      </c>
      <c r="E73" s="423" t="s">
        <v>457</v>
      </c>
      <c r="F73" s="266">
        <v>45748</v>
      </c>
      <c r="G73" s="266">
        <v>45778</v>
      </c>
      <c r="H73" s="424">
        <f t="shared" si="8"/>
        <v>30</v>
      </c>
      <c r="I73" s="333">
        <v>5.8</v>
      </c>
      <c r="J73" s="333">
        <v>5.8</v>
      </c>
      <c r="K73" s="334">
        <f t="shared" si="1"/>
        <v>0</v>
      </c>
      <c r="L73" s="335">
        <f t="shared" si="2"/>
        <v>0</v>
      </c>
      <c r="M73" s="354">
        <v>335.45</v>
      </c>
      <c r="N73" s="354">
        <v>361.64</v>
      </c>
      <c r="O73" s="337">
        <f t="shared" si="3"/>
        <v>26.189999999999998</v>
      </c>
      <c r="P73" s="338">
        <f t="shared" si="4"/>
        <v>209.51999999999998</v>
      </c>
      <c r="Q73" s="362">
        <f t="shared" si="5"/>
        <v>209.51999999999998</v>
      </c>
      <c r="R73" s="362">
        <f t="shared" si="6"/>
        <v>14.666399999999999</v>
      </c>
      <c r="S73" s="363">
        <f t="shared" si="7"/>
        <v>224.18639999999999</v>
      </c>
      <c r="T73" s="424"/>
      <c r="U73" s="436" t="s">
        <v>216</v>
      </c>
      <c r="V73" s="437" t="s">
        <v>680</v>
      </c>
      <c r="W73" s="431"/>
      <c r="X73" s="431"/>
      <c r="Y73" s="431"/>
      <c r="Z73" s="431"/>
      <c r="AA73" s="431"/>
      <c r="AB73" s="431"/>
      <c r="AC73" s="431"/>
      <c r="AD73" s="431"/>
    </row>
    <row r="74" spans="1:30" ht="20.25">
      <c r="A74" s="262">
        <v>72</v>
      </c>
      <c r="B74" s="263" t="s">
        <v>609</v>
      </c>
      <c r="C74" s="267" t="s">
        <v>207</v>
      </c>
      <c r="D74" s="265" t="s">
        <v>208</v>
      </c>
      <c r="E74" s="318" t="s">
        <v>610</v>
      </c>
      <c r="F74" s="266">
        <v>45748</v>
      </c>
      <c r="G74" s="266">
        <v>45778</v>
      </c>
      <c r="H74" s="263">
        <f t="shared" si="8"/>
        <v>30</v>
      </c>
      <c r="I74" s="333">
        <v>41.7</v>
      </c>
      <c r="J74" s="333">
        <v>41.8</v>
      </c>
      <c r="K74" s="334">
        <f t="shared" si="1"/>
        <v>9.9999999999994316E-2</v>
      </c>
      <c r="L74" s="335">
        <f t="shared" si="2"/>
        <v>8.8999999999994941</v>
      </c>
      <c r="M74" s="354">
        <v>1058.25</v>
      </c>
      <c r="N74" s="354">
        <v>1120.29</v>
      </c>
      <c r="O74" s="337">
        <f t="shared" si="3"/>
        <v>62.039999999999964</v>
      </c>
      <c r="P74" s="338">
        <f t="shared" si="4"/>
        <v>496.31999999999971</v>
      </c>
      <c r="Q74" s="362">
        <f t="shared" si="5"/>
        <v>505.21999999999923</v>
      </c>
      <c r="R74" s="362">
        <f t="shared" si="6"/>
        <v>35.365399999999951</v>
      </c>
      <c r="S74" s="363">
        <f t="shared" si="7"/>
        <v>540.58539999999914</v>
      </c>
      <c r="T74" s="263" t="s">
        <v>267</v>
      </c>
      <c r="U74" s="364" t="s">
        <v>216</v>
      </c>
      <c r="V74" s="378">
        <v>45790</v>
      </c>
      <c r="W74" s="284"/>
    </row>
    <row r="75" spans="1:30" ht="20.25">
      <c r="A75" s="262">
        <v>73</v>
      </c>
      <c r="B75" s="263" t="s">
        <v>612</v>
      </c>
      <c r="C75" s="272" t="s">
        <v>459</v>
      </c>
      <c r="D75" s="425" t="s">
        <v>460</v>
      </c>
      <c r="E75" s="426" t="s">
        <v>461</v>
      </c>
      <c r="F75" s="266">
        <v>45748</v>
      </c>
      <c r="G75" s="266">
        <v>45778</v>
      </c>
      <c r="H75" s="424">
        <f t="shared" si="8"/>
        <v>30</v>
      </c>
      <c r="I75" s="333">
        <v>27.2</v>
      </c>
      <c r="J75" s="333">
        <v>30</v>
      </c>
      <c r="K75" s="334">
        <f t="shared" si="1"/>
        <v>2.8000000000000007</v>
      </c>
      <c r="L75" s="335">
        <f t="shared" si="2"/>
        <v>249.20000000000007</v>
      </c>
      <c r="M75" s="339">
        <v>858.46</v>
      </c>
      <c r="N75" s="339">
        <v>921.75</v>
      </c>
      <c r="O75" s="337">
        <f t="shared" si="3"/>
        <v>63.289999999999964</v>
      </c>
      <c r="P75" s="338">
        <f t="shared" si="4"/>
        <v>506.31999999999971</v>
      </c>
      <c r="Q75" s="362">
        <f t="shared" si="5"/>
        <v>755.51999999999975</v>
      </c>
      <c r="R75" s="362">
        <f t="shared" si="6"/>
        <v>52.886399999999988</v>
      </c>
      <c r="S75" s="363">
        <f t="shared" si="7"/>
        <v>808.40639999999973</v>
      </c>
      <c r="T75" s="424" t="s">
        <v>267</v>
      </c>
      <c r="U75" s="436"/>
      <c r="V75" s="438"/>
      <c r="W75" s="431" t="s">
        <v>715</v>
      </c>
      <c r="X75" s="431"/>
      <c r="Y75" s="431"/>
      <c r="Z75" s="431"/>
      <c r="AA75" s="431"/>
      <c r="AB75" s="431"/>
      <c r="AC75" s="431"/>
      <c r="AD75" s="431"/>
    </row>
    <row r="76" spans="1:30" ht="20.25">
      <c r="A76" s="262">
        <v>74</v>
      </c>
      <c r="B76" s="263" t="s">
        <v>613</v>
      </c>
      <c r="C76" s="272" t="s">
        <v>463</v>
      </c>
      <c r="D76" s="314" t="s">
        <v>464</v>
      </c>
      <c r="E76" s="315" t="s">
        <v>465</v>
      </c>
      <c r="F76" s="266">
        <v>45748</v>
      </c>
      <c r="G76" s="266">
        <v>45778</v>
      </c>
      <c r="H76" s="263">
        <f t="shared" si="8"/>
        <v>30</v>
      </c>
      <c r="I76" s="333">
        <v>32.799999999999997</v>
      </c>
      <c r="J76" s="333">
        <v>44.4</v>
      </c>
      <c r="K76" s="334">
        <f t="shared" si="1"/>
        <v>11.600000000000001</v>
      </c>
      <c r="L76" s="335">
        <f t="shared" si="2"/>
        <v>1032.4000000000001</v>
      </c>
      <c r="M76" s="354">
        <v>605.72</v>
      </c>
      <c r="N76" s="354">
        <v>735.3</v>
      </c>
      <c r="O76" s="337">
        <f t="shared" si="3"/>
        <v>129.57999999999993</v>
      </c>
      <c r="P76" s="338">
        <f t="shared" si="4"/>
        <v>1036.6399999999994</v>
      </c>
      <c r="Q76" s="362">
        <f t="shared" si="5"/>
        <v>2069.0399999999995</v>
      </c>
      <c r="R76" s="362">
        <f t="shared" si="6"/>
        <v>144.83279999999999</v>
      </c>
      <c r="S76" s="363">
        <f t="shared" si="7"/>
        <v>2213.8727999999996</v>
      </c>
      <c r="T76" s="263" t="s">
        <v>267</v>
      </c>
      <c r="U76" s="364" t="s">
        <v>216</v>
      </c>
      <c r="V76" s="415" t="s">
        <v>737</v>
      </c>
      <c r="W76" s="284"/>
    </row>
    <row r="77" spans="1:30" ht="20.25">
      <c r="A77" s="262">
        <v>75</v>
      </c>
      <c r="B77" s="263" t="s">
        <v>615</v>
      </c>
      <c r="C77" s="267" t="s">
        <v>466</v>
      </c>
      <c r="D77" s="427" t="s">
        <v>467</v>
      </c>
      <c r="E77" s="428" t="s">
        <v>468</v>
      </c>
      <c r="F77" s="266">
        <v>45748</v>
      </c>
      <c r="G77" s="266">
        <v>45778</v>
      </c>
      <c r="H77" s="263">
        <f t="shared" si="8"/>
        <v>30</v>
      </c>
      <c r="I77" s="333">
        <v>7.3</v>
      </c>
      <c r="J77" s="333">
        <v>7.3</v>
      </c>
      <c r="K77" s="334">
        <f t="shared" si="1"/>
        <v>0</v>
      </c>
      <c r="L77" s="335">
        <f t="shared" si="2"/>
        <v>0</v>
      </c>
      <c r="M77" s="354">
        <v>351.45</v>
      </c>
      <c r="N77" s="354">
        <v>385.01</v>
      </c>
      <c r="O77" s="337">
        <f t="shared" si="3"/>
        <v>33.56</v>
      </c>
      <c r="P77" s="338">
        <f t="shared" si="4"/>
        <v>268.48</v>
      </c>
      <c r="Q77" s="362">
        <f t="shared" si="5"/>
        <v>268.48</v>
      </c>
      <c r="R77" s="362">
        <f t="shared" si="6"/>
        <v>18.793600000000001</v>
      </c>
      <c r="S77" s="363">
        <f t="shared" si="7"/>
        <v>287.27360000000004</v>
      </c>
      <c r="T77" s="263" t="s">
        <v>267</v>
      </c>
      <c r="U77" s="364" t="s">
        <v>216</v>
      </c>
      <c r="V77" s="365" t="s">
        <v>833</v>
      </c>
      <c r="W77" s="408">
        <v>45889</v>
      </c>
    </row>
    <row r="78" spans="1:30" ht="20.25">
      <c r="A78" s="284"/>
      <c r="B78" s="284"/>
      <c r="C78" s="429"/>
      <c r="D78" s="430"/>
      <c r="E78" s="284"/>
      <c r="F78" s="431"/>
      <c r="G78" s="431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</row>
    <row r="79" spans="1:30" ht="20.25">
      <c r="A79" s="284"/>
      <c r="B79" s="284"/>
      <c r="C79" s="429"/>
      <c r="D79" s="284"/>
      <c r="E79" s="284"/>
      <c r="F79" s="431"/>
      <c r="G79" s="431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</row>
    <row r="80" spans="1:30" ht="20.25">
      <c r="A80" s="284"/>
      <c r="B80" s="284"/>
      <c r="C80" s="429"/>
      <c r="D80" s="284"/>
      <c r="E80" s="284"/>
      <c r="F80" s="431"/>
      <c r="G80" s="431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</row>
    <row r="81" spans="1:23" ht="20.25">
      <c r="A81" s="284"/>
      <c r="B81" s="284"/>
      <c r="C81" s="429"/>
      <c r="D81" s="284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1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2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2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2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B86" s="284"/>
      <c r="C86" s="429"/>
      <c r="D86" s="284"/>
      <c r="E86" s="284"/>
      <c r="F86" s="431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B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/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 t="s">
        <v>713</v>
      </c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29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33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29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34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</row>
    <row r="917" spans="1:23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</row>
    <row r="918" spans="1:23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</row>
    <row r="919" spans="1:23" ht="20.25">
      <c r="A919" s="284"/>
      <c r="B919" s="284"/>
      <c r="C919" s="429"/>
      <c r="D919" s="284"/>
      <c r="E919" s="284"/>
      <c r="F919" s="431"/>
      <c r="G919" s="431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</row>
    <row r="920" spans="1:23" ht="20.25">
      <c r="A920" s="284"/>
      <c r="B920" s="284"/>
      <c r="C920" s="429"/>
      <c r="D920" s="284"/>
      <c r="E920" s="284"/>
      <c r="F920" s="431"/>
      <c r="G920" s="431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</row>
    <row r="921" spans="1:23" ht="20.25">
      <c r="A921" s="284"/>
      <c r="B921" s="284"/>
      <c r="C921" s="429"/>
      <c r="D921" s="284"/>
      <c r="E921" s="284"/>
      <c r="F921" s="431"/>
      <c r="G921" s="431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</row>
    <row r="922" spans="1:23" ht="20.25">
      <c r="A922" s="284"/>
      <c r="B922" s="284"/>
      <c r="C922" s="429"/>
      <c r="D922" s="284"/>
      <c r="E922" s="284"/>
      <c r="F922" s="431"/>
      <c r="G922" s="431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</row>
    <row r="923" spans="1:23" ht="20.25">
      <c r="A923" s="284"/>
      <c r="B923" s="284"/>
      <c r="C923" s="429"/>
      <c r="D923" s="284"/>
      <c r="E923" s="284"/>
      <c r="F923" s="431"/>
      <c r="G923" s="431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</row>
    <row r="924" spans="1:23" ht="20.25">
      <c r="A924" s="284"/>
      <c r="B924" s="284"/>
      <c r="C924" s="429"/>
      <c r="D924" s="284"/>
      <c r="E924" s="284"/>
      <c r="F924" s="431"/>
      <c r="G924" s="431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</row>
    <row r="925" spans="1:23" ht="20.25">
      <c r="A925" s="284"/>
      <c r="B925" s="284"/>
      <c r="C925" s="429"/>
      <c r="D925" s="284"/>
      <c r="E925" s="284"/>
      <c r="F925" s="431"/>
      <c r="G925" s="431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</row>
    <row r="926" spans="1:23" ht="20.25">
      <c r="A926" s="284"/>
      <c r="B926" s="284"/>
      <c r="C926" s="429"/>
      <c r="D926" s="284"/>
      <c r="E926" s="284"/>
      <c r="F926" s="431"/>
      <c r="G926" s="431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</row>
    <row r="927" spans="1:23" ht="20.25">
      <c r="A927" s="284"/>
      <c r="B927" s="284"/>
      <c r="C927" s="429"/>
      <c r="D927" s="284"/>
      <c r="E927" s="284"/>
      <c r="F927" s="431"/>
      <c r="G927" s="431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</row>
    <row r="928" spans="1:23" ht="20.25">
      <c r="A928" s="284"/>
      <c r="B928" s="284"/>
      <c r="C928" s="429"/>
      <c r="D928" s="284"/>
      <c r="E928" s="284"/>
      <c r="F928" s="431"/>
      <c r="G928" s="431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</row>
    <row r="929" spans="1:23" ht="20.25">
      <c r="A929" s="284"/>
      <c r="B929" s="284"/>
      <c r="C929" s="429"/>
      <c r="D929" s="284"/>
      <c r="E929" s="284"/>
      <c r="F929" s="431"/>
      <c r="G929" s="431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</row>
    <row r="930" spans="1:23" ht="20.25">
      <c r="A930" s="284"/>
      <c r="B930" s="284"/>
      <c r="C930" s="429"/>
      <c r="D930" s="284"/>
      <c r="E930" s="284"/>
      <c r="F930" s="431"/>
      <c r="G930" s="431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</row>
    <row r="931" spans="1:23" ht="20.25">
      <c r="A931" s="284"/>
      <c r="B931" s="284"/>
      <c r="C931" s="429"/>
      <c r="D931" s="284"/>
      <c r="E931" s="284"/>
      <c r="F931" s="431"/>
      <c r="G931" s="431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</row>
    <row r="932" spans="1:23" ht="20.25">
      <c r="A932" s="284"/>
      <c r="B932" s="284"/>
      <c r="C932" s="429"/>
      <c r="D932" s="284"/>
      <c r="E932" s="284"/>
      <c r="F932" s="431"/>
      <c r="G932" s="431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</row>
    <row r="933" spans="1:23" ht="20.25">
      <c r="A933" s="284"/>
      <c r="B933" s="284"/>
      <c r="C933" s="429"/>
      <c r="D933" s="284"/>
      <c r="E933" s="284"/>
      <c r="F933" s="431"/>
      <c r="G933" s="431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</row>
    <row r="934" spans="1:23" ht="20.25">
      <c r="A934" s="284"/>
      <c r="B934" s="284"/>
      <c r="C934" s="429"/>
      <c r="D934" s="284"/>
      <c r="E934" s="284"/>
      <c r="F934" s="431"/>
      <c r="G934" s="431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</row>
    <row r="935" spans="1:23" ht="20.25">
      <c r="A935" s="284"/>
      <c r="B935" s="284"/>
      <c r="C935" s="429"/>
      <c r="D935" s="284"/>
      <c r="E935" s="284"/>
      <c r="F935" s="431"/>
      <c r="G935" s="431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</row>
    <row r="936" spans="1:23" ht="20.25">
      <c r="A936" s="284"/>
      <c r="B936" s="284"/>
      <c r="C936" s="429"/>
      <c r="D936" s="284"/>
      <c r="E936" s="284"/>
      <c r="F936" s="431"/>
      <c r="G936" s="431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</row>
    <row r="937" spans="1:23" ht="20.25">
      <c r="A937" s="284"/>
      <c r="B937" s="284"/>
      <c r="C937" s="429"/>
      <c r="D937" s="284"/>
      <c r="E937" s="284"/>
      <c r="F937" s="431"/>
      <c r="G937" s="431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</row>
    <row r="938" spans="1:23" ht="20.25">
      <c r="A938" s="284"/>
      <c r="B938" s="284"/>
      <c r="C938" s="429"/>
      <c r="D938" s="284"/>
      <c r="E938" s="284"/>
      <c r="F938" s="431"/>
      <c r="G938" s="431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</row>
    <row r="939" spans="1:23" ht="20.25">
      <c r="A939" s="284"/>
      <c r="B939" s="284"/>
      <c r="C939" s="429"/>
      <c r="D939" s="284"/>
      <c r="E939" s="284"/>
      <c r="F939" s="431"/>
      <c r="G939" s="431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</row>
    <row r="940" spans="1:23" ht="20.25">
      <c r="A940" s="284"/>
      <c r="B940" s="284"/>
      <c r="C940" s="429"/>
      <c r="D940" s="284"/>
      <c r="E940" s="284"/>
      <c r="F940" s="431"/>
      <c r="G940" s="431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</row>
    <row r="941" spans="1:23" ht="20.25">
      <c r="A941" s="284"/>
      <c r="B941" s="284"/>
      <c r="C941" s="429"/>
      <c r="D941" s="284"/>
      <c r="E941" s="284"/>
      <c r="F941" s="431"/>
      <c r="G941" s="431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</row>
    <row r="942" spans="1:23" ht="20.25">
      <c r="A942" s="284"/>
      <c r="B942" s="284"/>
      <c r="C942" s="429"/>
      <c r="D942" s="284"/>
      <c r="E942" s="284"/>
      <c r="F942" s="431"/>
      <c r="G942" s="431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</row>
    <row r="943" spans="1:23" ht="20.25">
      <c r="A943" s="284"/>
      <c r="B943" s="284"/>
      <c r="C943" s="429"/>
      <c r="D943" s="284"/>
      <c r="E943" s="284"/>
      <c r="F943" s="431"/>
      <c r="G943" s="431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</row>
    <row r="944" spans="1:23" ht="20.25">
      <c r="A944" s="284"/>
      <c r="B944" s="284"/>
      <c r="C944" s="429"/>
      <c r="D944" s="284"/>
      <c r="E944" s="284"/>
      <c r="F944" s="431"/>
      <c r="G944" s="431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</row>
    <row r="945" spans="1:23" ht="20.25">
      <c r="A945" s="284"/>
      <c r="B945" s="284"/>
      <c r="C945" s="429"/>
      <c r="D945" s="284"/>
      <c r="E945" s="284"/>
      <c r="F945" s="431"/>
      <c r="G945" s="431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</row>
    <row r="946" spans="1:23" ht="20.25">
      <c r="A946" s="284"/>
      <c r="B946" s="284"/>
      <c r="C946" s="429"/>
      <c r="D946" s="284"/>
      <c r="E946" s="284"/>
      <c r="F946" s="431"/>
      <c r="G946" s="431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</row>
    <row r="947" spans="1:23" ht="20.25">
      <c r="A947" s="284"/>
      <c r="B947" s="284"/>
      <c r="C947" s="429"/>
      <c r="D947" s="284"/>
      <c r="E947" s="284"/>
      <c r="F947" s="431"/>
      <c r="G947" s="431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</row>
    <row r="948" spans="1:23" ht="20.25">
      <c r="A948" s="284"/>
      <c r="B948" s="284"/>
      <c r="C948" s="429"/>
      <c r="D948" s="284"/>
      <c r="E948" s="284"/>
      <c r="F948" s="431"/>
      <c r="G948" s="431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</row>
    <row r="949" spans="1:23" ht="20.25">
      <c r="A949" s="284"/>
      <c r="B949" s="284"/>
      <c r="C949" s="429"/>
      <c r="D949" s="284"/>
      <c r="E949" s="284"/>
      <c r="F949" s="431"/>
      <c r="G949" s="431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</row>
    <row r="950" spans="1:23" ht="20.25">
      <c r="A950" s="284"/>
      <c r="B950" s="284"/>
      <c r="C950" s="429"/>
      <c r="D950" s="284"/>
      <c r="E950" s="284"/>
      <c r="F950" s="431"/>
      <c r="G950" s="431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</row>
    <row r="951" spans="1:23" ht="20.25">
      <c r="A951" s="284"/>
      <c r="B951" s="284"/>
      <c r="C951" s="429"/>
      <c r="D951" s="284"/>
      <c r="E951" s="284"/>
      <c r="F951" s="431"/>
      <c r="G951" s="431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</row>
    <row r="952" spans="1:23" ht="20.25">
      <c r="A952" s="284"/>
      <c r="B952" s="284"/>
      <c r="C952" s="429"/>
      <c r="D952" s="284"/>
      <c r="E952" s="284"/>
      <c r="F952" s="431"/>
      <c r="G952" s="431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</row>
    <row r="953" spans="1:23" ht="20.25">
      <c r="A953" s="284"/>
      <c r="B953" s="284"/>
      <c r="C953" s="429"/>
      <c r="D953" s="284"/>
      <c r="E953" s="284"/>
      <c r="F953" s="431"/>
      <c r="G953" s="431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</row>
    <row r="954" spans="1:23" ht="20.25">
      <c r="A954" s="284"/>
      <c r="B954" s="284"/>
      <c r="C954" s="429"/>
      <c r="D954" s="284"/>
      <c r="E954" s="284"/>
      <c r="F954" s="431"/>
      <c r="G954" s="431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</row>
    <row r="955" spans="1:23" ht="20.25">
      <c r="A955" s="284"/>
      <c r="B955" s="284"/>
      <c r="C955" s="429"/>
      <c r="D955" s="284"/>
      <c r="E955" s="284"/>
      <c r="F955" s="431"/>
      <c r="G955" s="431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</row>
    <row r="956" spans="1:23" ht="20.25">
      <c r="A956" s="284"/>
      <c r="B956" s="284"/>
      <c r="C956" s="429"/>
      <c r="D956" s="284"/>
      <c r="E956" s="284"/>
      <c r="F956" s="431"/>
      <c r="G956" s="431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</row>
    <row r="957" spans="1:23" ht="20.25">
      <c r="A957" s="284"/>
      <c r="B957" s="284"/>
      <c r="C957" s="429"/>
      <c r="D957" s="284"/>
      <c r="E957" s="284"/>
      <c r="F957" s="431"/>
      <c r="G957" s="431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</row>
    <row r="958" spans="1:23" ht="20.25">
      <c r="A958" s="284"/>
      <c r="B958" s="284"/>
      <c r="C958" s="429"/>
      <c r="D958" s="284"/>
      <c r="E958" s="284"/>
      <c r="F958" s="431"/>
      <c r="G958" s="431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</row>
    <row r="959" spans="1:23" ht="20.25">
      <c r="A959" s="284"/>
      <c r="B959" s="284"/>
      <c r="C959" s="429"/>
      <c r="D959" s="284"/>
      <c r="E959" s="284"/>
      <c r="F959" s="431"/>
      <c r="G959" s="431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</row>
    <row r="960" spans="1:23" ht="20.25">
      <c r="A960" s="284"/>
      <c r="B960" s="284"/>
      <c r="C960" s="429"/>
      <c r="D960" s="284"/>
      <c r="E960" s="284"/>
      <c r="F960" s="431"/>
      <c r="G960" s="431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</row>
    <row r="961" spans="1:23" ht="20.25">
      <c r="A961" s="284"/>
      <c r="B961" s="284"/>
      <c r="C961" s="429"/>
      <c r="D961" s="284"/>
      <c r="E961" s="284"/>
      <c r="F961" s="431"/>
      <c r="G961" s="431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</row>
    <row r="962" spans="1:23" ht="20.25">
      <c r="A962" s="284"/>
      <c r="B962" s="284"/>
      <c r="C962" s="429"/>
      <c r="D962" s="284"/>
      <c r="E962" s="284"/>
      <c r="F962" s="431"/>
      <c r="G962" s="431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</row>
    <row r="963" spans="1:23" ht="20.25">
      <c r="A963" s="284"/>
      <c r="B963" s="284"/>
      <c r="C963" s="429"/>
      <c r="D963" s="284"/>
      <c r="E963" s="284"/>
      <c r="F963" s="431"/>
      <c r="G963" s="431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</row>
    <row r="964" spans="1:23" ht="20.25">
      <c r="A964" s="284"/>
      <c r="B964" s="284"/>
      <c r="C964" s="429"/>
      <c r="D964" s="284"/>
      <c r="E964" s="284"/>
      <c r="F964" s="431"/>
      <c r="G964" s="431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</row>
    <row r="965" spans="1:23" ht="20.25">
      <c r="A965" s="284"/>
      <c r="B965" s="284"/>
      <c r="C965" s="429"/>
      <c r="D965" s="284"/>
      <c r="E965" s="284"/>
      <c r="F965" s="431"/>
      <c r="G965" s="431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</row>
    <row r="966" spans="1:23" ht="20.25">
      <c r="A966" s="284"/>
      <c r="B966" s="284"/>
      <c r="C966" s="429"/>
      <c r="D966" s="284"/>
      <c r="E966" s="284"/>
      <c r="F966" s="431"/>
      <c r="G966" s="431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</row>
    <row r="967" spans="1:23" ht="20.25">
      <c r="A967" s="284"/>
      <c r="B967" s="284"/>
      <c r="C967" s="429"/>
      <c r="D967" s="284"/>
      <c r="E967" s="284"/>
      <c r="F967" s="431"/>
      <c r="G967" s="431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</row>
    <row r="968" spans="1:23" ht="20.25">
      <c r="A968" s="284"/>
      <c r="B968" s="284"/>
      <c r="C968" s="429"/>
      <c r="D968" s="284"/>
      <c r="E968" s="284"/>
      <c r="F968" s="431"/>
      <c r="G968" s="431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</row>
    <row r="969" spans="1:23" ht="20.25">
      <c r="A969" s="284"/>
      <c r="B969" s="284"/>
      <c r="C969" s="429"/>
      <c r="D969" s="284"/>
      <c r="E969" s="284"/>
      <c r="F969" s="431"/>
      <c r="G969" s="431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</row>
    <row r="970" spans="1:23" ht="20.25">
      <c r="A970" s="284"/>
      <c r="B970" s="284"/>
      <c r="C970" s="429"/>
      <c r="D970" s="284"/>
      <c r="E970" s="284"/>
      <c r="F970" s="431"/>
      <c r="G970" s="431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</row>
    <row r="971" spans="1:23" ht="20.25">
      <c r="A971" s="284"/>
      <c r="B971" s="284"/>
      <c r="C971" s="429"/>
      <c r="D971" s="284"/>
      <c r="E971" s="284"/>
      <c r="F971" s="431"/>
      <c r="G971" s="431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</row>
    <row r="972" spans="1:23" ht="20.25">
      <c r="A972" s="284"/>
      <c r="B972" s="284"/>
      <c r="C972" s="429"/>
      <c r="D972" s="284"/>
      <c r="E972" s="284"/>
      <c r="F972" s="431"/>
      <c r="G972" s="431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</row>
    <row r="973" spans="1:23" ht="20.25">
      <c r="A973" s="284"/>
      <c r="B973" s="284"/>
      <c r="C973" s="429"/>
      <c r="D973" s="284"/>
      <c r="E973" s="284"/>
      <c r="F973" s="431"/>
      <c r="G973" s="431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</row>
    <row r="974" spans="1:23" ht="20.25">
      <c r="A974" s="284"/>
      <c r="B974" s="284"/>
      <c r="C974" s="429"/>
      <c r="D974" s="284"/>
      <c r="E974" s="284"/>
      <c r="F974" s="431"/>
      <c r="G974" s="431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</row>
    <row r="975" spans="1:23" ht="20.25">
      <c r="A975" s="284"/>
      <c r="B975" s="284"/>
      <c r="C975" s="429"/>
      <c r="D975" s="284"/>
      <c r="E975" s="284"/>
      <c r="F975" s="431"/>
      <c r="G975" s="431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</row>
    <row r="976" spans="1:23" ht="20.25">
      <c r="A976" s="284"/>
      <c r="B976" s="284"/>
      <c r="C976" s="429"/>
      <c r="D976" s="284"/>
      <c r="E976" s="284"/>
      <c r="F976" s="431"/>
      <c r="G976" s="431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</row>
    <row r="977" spans="1:23" ht="20.25">
      <c r="A977" s="284"/>
      <c r="B977" s="284"/>
      <c r="C977" s="429"/>
      <c r="D977" s="284"/>
      <c r="E977" s="284"/>
      <c r="F977" s="431"/>
      <c r="G977" s="431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</row>
    <row r="978" spans="1:23" ht="20.25">
      <c r="A978" s="284"/>
      <c r="B978" s="284"/>
      <c r="C978" s="429"/>
      <c r="D978" s="284"/>
      <c r="E978" s="284"/>
      <c r="F978" s="431"/>
      <c r="G978" s="431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</row>
    <row r="979" spans="1:23" ht="20.25">
      <c r="A979" s="284"/>
      <c r="B979" s="284"/>
      <c r="C979" s="429"/>
      <c r="D979" s="284"/>
      <c r="E979" s="284"/>
      <c r="F979" s="431"/>
      <c r="G979" s="431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</row>
    <row r="980" spans="1:23" ht="20.25">
      <c r="A980" s="284"/>
      <c r="B980" s="284"/>
      <c r="C980" s="429"/>
      <c r="D980" s="284"/>
      <c r="E980" s="284"/>
      <c r="F980" s="431"/>
      <c r="G980" s="431"/>
      <c r="H980" s="284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</row>
    <row r="981" spans="1:23" ht="20.25">
      <c r="A981" s="284"/>
      <c r="B981" s="284"/>
      <c r="C981" s="429"/>
      <c r="F981" s="431"/>
      <c r="G981" s="431"/>
      <c r="T981" s="284"/>
      <c r="U981" s="284"/>
      <c r="V981" s="284"/>
      <c r="W981" s="284"/>
    </row>
    <row r="982" spans="1:23" ht="20.25">
      <c r="A982" s="284"/>
      <c r="B982" s="284"/>
      <c r="C982" s="429"/>
      <c r="F982" s="431"/>
      <c r="G982" s="431"/>
      <c r="T982" s="284"/>
      <c r="U982" s="284"/>
      <c r="V982" s="284"/>
      <c r="W982" s="284"/>
    </row>
    <row r="983" spans="1:23" ht="20.25">
      <c r="A983" s="284"/>
      <c r="B983" s="284"/>
      <c r="C983" s="429"/>
      <c r="F983" s="431"/>
      <c r="G983" s="431"/>
      <c r="T983" s="284"/>
      <c r="U983" s="284"/>
      <c r="V983" s="284"/>
      <c r="W983" s="284"/>
    </row>
    <row r="984" spans="1:23" ht="20.25">
      <c r="A984" s="284"/>
      <c r="B984" s="284"/>
      <c r="C984" s="429"/>
      <c r="F984" s="431"/>
      <c r="G984" s="431"/>
      <c r="T984" s="284"/>
      <c r="U984" s="284"/>
      <c r="V984" s="284"/>
      <c r="W984" s="284"/>
    </row>
    <row r="985" spans="1:23" ht="20.25">
      <c r="A985" s="284"/>
      <c r="B985" s="284"/>
      <c r="C985" s="429"/>
      <c r="F985" s="431"/>
      <c r="G985" s="431"/>
    </row>
    <row r="986" spans="1:23" ht="20.25">
      <c r="A986" s="284"/>
      <c r="B986" s="284"/>
      <c r="C986" s="429"/>
      <c r="F986" s="431"/>
      <c r="G986" s="431"/>
    </row>
    <row r="987" spans="1:23" ht="20.25">
      <c r="A987" s="284"/>
      <c r="B987" s="284"/>
      <c r="C987" s="429"/>
      <c r="F987" s="431"/>
      <c r="G987" s="431"/>
    </row>
    <row r="988" spans="1:23" ht="20.25">
      <c r="A988" s="284"/>
      <c r="B988" s="284"/>
      <c r="F988" s="431"/>
      <c r="G988" s="431"/>
    </row>
    <row r="989" spans="1:23" ht="20.25">
      <c r="A989" s="284"/>
      <c r="B989" s="284"/>
      <c r="F989" s="431"/>
      <c r="G989" s="431"/>
    </row>
    <row r="990" spans="1:23" ht="20.25">
      <c r="A990" s="284"/>
      <c r="B990" s="284"/>
      <c r="F990" s="431"/>
      <c r="G990" s="431"/>
    </row>
    <row r="991" spans="1:23" ht="20.25">
      <c r="A991" s="284"/>
      <c r="B991" s="284"/>
      <c r="F991" s="431"/>
      <c r="G991" s="431"/>
    </row>
    <row r="992" spans="1:23" ht="20.25">
      <c r="A992" s="284"/>
      <c r="B992" s="284"/>
      <c r="F992" s="431"/>
      <c r="G992" s="431"/>
    </row>
    <row r="993" spans="1:7" ht="20.25">
      <c r="A993" s="284"/>
      <c r="B993" s="284"/>
      <c r="F993" s="431"/>
      <c r="G993" s="431"/>
    </row>
    <row r="994" spans="1:7" ht="20.25">
      <c r="A994" s="284"/>
      <c r="B994" s="284"/>
      <c r="F994" s="431"/>
      <c r="G994" s="431"/>
    </row>
    <row r="995" spans="1:7" ht="20.25">
      <c r="A995" s="284"/>
      <c r="B995" s="284"/>
      <c r="F995" s="431"/>
      <c r="G995" s="431"/>
    </row>
    <row r="996" spans="1:7" ht="20.25">
      <c r="A996" s="284"/>
      <c r="B996" s="284"/>
      <c r="F996" s="431"/>
      <c r="G996" s="431"/>
    </row>
    <row r="997" spans="1:7" ht="20.25">
      <c r="A997" s="284"/>
      <c r="B997" s="284"/>
      <c r="F997" s="431"/>
      <c r="G997" s="431"/>
    </row>
    <row r="998" spans="1:7" ht="20.25">
      <c r="A998" s="284"/>
      <c r="B998" s="284"/>
      <c r="F998" s="431"/>
      <c r="G998" s="431"/>
    </row>
    <row r="999" spans="1:7" ht="20.25">
      <c r="A999" s="284"/>
      <c r="B999" s="284"/>
      <c r="F999" s="431"/>
      <c r="G999" s="431"/>
    </row>
    <row r="1000" spans="1:7" ht="20.25">
      <c r="A1000" s="284"/>
      <c r="B1000" s="284"/>
      <c r="F1000" s="431"/>
      <c r="G1000" s="431"/>
    </row>
    <row r="1001" spans="1:7" ht="20.25">
      <c r="A1001" s="284"/>
      <c r="B1001" s="284"/>
      <c r="F1001" s="431"/>
      <c r="G1001" s="431"/>
    </row>
    <row r="1002" spans="1:7" ht="20.25">
      <c r="A1002" s="284"/>
      <c r="B1002" s="284"/>
      <c r="F1002" s="431"/>
      <c r="G1002" s="431"/>
    </row>
    <row r="1003" spans="1:7" ht="20.25">
      <c r="A1003" s="284"/>
      <c r="B1003" s="284"/>
      <c r="F1003" s="431"/>
      <c r="G1003" s="431"/>
    </row>
    <row r="1004" spans="1:7" ht="20.25">
      <c r="A1004" s="284"/>
      <c r="B1004" s="284"/>
      <c r="F1004" s="431"/>
      <c r="G1004" s="431"/>
    </row>
    <row r="1005" spans="1:7" ht="20.25">
      <c r="A1005" s="284"/>
      <c r="B1005" s="284"/>
      <c r="F1005" s="431"/>
      <c r="G1005" s="431"/>
    </row>
  </sheetData>
  <mergeCells count="15">
    <mergeCell ref="I1:J1"/>
    <mergeCell ref="K1:L1"/>
    <mergeCell ref="M1:N1"/>
    <mergeCell ref="O1:P1"/>
    <mergeCell ref="A1:A2"/>
    <mergeCell ref="C1:C2"/>
    <mergeCell ref="D1:D2"/>
    <mergeCell ref="E1:E2"/>
    <mergeCell ref="H1:H2"/>
    <mergeCell ref="F1:G1"/>
    <mergeCell ref="Q1:Q2"/>
    <mergeCell ref="S1:S2"/>
    <mergeCell ref="U1:U2"/>
    <mergeCell ref="V1:V2"/>
    <mergeCell ref="W31:W33"/>
  </mergeCells>
  <dataValidations count="2">
    <dataValidation type="list" allowBlank="1" showErrorMessage="1" sqref="T3:T77" xr:uid="{00000000-0002-0000-0E00-000000000000}">
      <formula1>"whats app,email,LGP,email+Whats app,Whats app to Agent"</formula1>
    </dataValidation>
    <dataValidation type="list" allowBlank="1" showErrorMessage="1" sqref="U3:U77" xr:uid="{00000000-0002-0000-0E00-000001000000}">
      <formula1>"PAID,Pending,partly paid"</formula1>
    </dataValidation>
  </dataValidations>
  <hyperlinks>
    <hyperlink ref="E7" r:id="rId1" xr:uid="{00000000-0004-0000-0E00-000000000000}"/>
    <hyperlink ref="E26" r:id="rId2" xr:uid="{00000000-0004-0000-0E00-000001000000}"/>
    <hyperlink ref="E18" r:id="rId3" xr:uid="{00000000-0004-0000-0E00-000002000000}"/>
    <hyperlink ref="E6" r:id="rId4" xr:uid="{00000000-0004-0000-0E00-000003000000}"/>
    <hyperlink ref="E10" r:id="rId5" xr:uid="{00000000-0004-0000-0E00-000004000000}"/>
    <hyperlink ref="E11" r:id="rId6" xr:uid="{00000000-0004-0000-0E00-000005000000}"/>
    <hyperlink ref="E12" r:id="rId7" xr:uid="{00000000-0004-0000-0E00-000006000000}"/>
    <hyperlink ref="E14" r:id="rId8" xr:uid="{00000000-0004-0000-0E00-000007000000}"/>
    <hyperlink ref="E15" r:id="rId9" xr:uid="{00000000-0004-0000-0E00-000008000000}"/>
    <hyperlink ref="E17" r:id="rId10" xr:uid="{00000000-0004-0000-0E00-000009000000}"/>
    <hyperlink ref="E19" r:id="rId11" xr:uid="{00000000-0004-0000-0E00-00000A000000}"/>
    <hyperlink ref="E20" r:id="rId12" xr:uid="{00000000-0004-0000-0E00-00000B000000}"/>
    <hyperlink ref="E21" r:id="rId13" xr:uid="{00000000-0004-0000-0E00-00000C000000}"/>
    <hyperlink ref="E46" r:id="rId14" xr:uid="{00000000-0004-0000-0E00-00000D000000}"/>
    <hyperlink ref="E22" r:id="rId15" xr:uid="{00000000-0004-0000-0E00-00000E000000}"/>
    <hyperlink ref="E23" r:id="rId16" xr:uid="{00000000-0004-0000-0E00-00000F000000}"/>
    <hyperlink ref="E24" r:id="rId17" xr:uid="{00000000-0004-0000-0E00-000010000000}"/>
    <hyperlink ref="E25" r:id="rId18" xr:uid="{00000000-0004-0000-0E00-000011000000}"/>
    <hyperlink ref="E27" r:id="rId19" xr:uid="{00000000-0004-0000-0E00-000012000000}"/>
    <hyperlink ref="E28" r:id="rId20" xr:uid="{00000000-0004-0000-0E00-000013000000}"/>
    <hyperlink ref="E30" r:id="rId21" xr:uid="{00000000-0004-0000-0E00-000014000000}"/>
    <hyperlink ref="E32" r:id="rId22" xr:uid="{00000000-0004-0000-0E00-000015000000}"/>
    <hyperlink ref="E35" r:id="rId23" xr:uid="{00000000-0004-0000-0E00-000016000000}"/>
    <hyperlink ref="E36" r:id="rId24" xr:uid="{00000000-0004-0000-0E00-000017000000}"/>
    <hyperlink ref="E40" r:id="rId25" xr:uid="{00000000-0004-0000-0E00-000018000000}"/>
    <hyperlink ref="E41" r:id="rId26" xr:uid="{00000000-0004-0000-0E00-000019000000}"/>
    <hyperlink ref="E43" r:id="rId27" xr:uid="{00000000-0004-0000-0E00-00001A000000}"/>
    <hyperlink ref="E50" r:id="rId28" xr:uid="{00000000-0004-0000-0E00-00001B000000}"/>
    <hyperlink ref="E52" r:id="rId29" xr:uid="{00000000-0004-0000-0E00-00001C000000}"/>
    <hyperlink ref="E53" r:id="rId30" xr:uid="{00000000-0004-0000-0E00-00001D000000}"/>
    <hyperlink ref="E54" r:id="rId31" xr:uid="{00000000-0004-0000-0E00-00001E000000}"/>
    <hyperlink ref="E55" r:id="rId32" xr:uid="{00000000-0004-0000-0E00-00001F000000}"/>
    <hyperlink ref="E56" r:id="rId33" xr:uid="{00000000-0004-0000-0E00-000020000000}"/>
    <hyperlink ref="E57" r:id="rId34" xr:uid="{00000000-0004-0000-0E00-000021000000}"/>
    <hyperlink ref="E58" r:id="rId35" xr:uid="{00000000-0004-0000-0E00-000022000000}"/>
    <hyperlink ref="E64" r:id="rId36" xr:uid="{00000000-0004-0000-0E00-000023000000}"/>
    <hyperlink ref="E65" r:id="rId37" xr:uid="{00000000-0004-0000-0E00-000024000000}"/>
    <hyperlink ref="E66" r:id="rId38" xr:uid="{00000000-0004-0000-0E00-000025000000}"/>
    <hyperlink ref="E68" r:id="rId39" xr:uid="{00000000-0004-0000-0E00-000026000000}"/>
    <hyperlink ref="E69" r:id="rId40" xr:uid="{00000000-0004-0000-0E00-000027000000}"/>
    <hyperlink ref="E70" r:id="rId41" xr:uid="{00000000-0004-0000-0E00-000028000000}"/>
    <hyperlink ref="E71" r:id="rId42" xr:uid="{00000000-0004-0000-0E00-000029000000}"/>
    <hyperlink ref="E72" r:id="rId43" xr:uid="{00000000-0004-0000-0E00-00002A000000}"/>
    <hyperlink ref="E73" r:id="rId44" xr:uid="{00000000-0004-0000-0E00-00002B000000}"/>
    <hyperlink ref="E74" r:id="rId45" xr:uid="{00000000-0004-0000-0E00-00002C000000}"/>
    <hyperlink ref="E75" r:id="rId46" xr:uid="{00000000-0004-0000-0E00-00002D000000}"/>
    <hyperlink ref="E76" r:id="rId47" xr:uid="{00000000-0004-0000-0E00-00002E000000}"/>
    <hyperlink ref="E77" r:id="rId48" xr:uid="{00000000-0004-0000-0E00-00002F000000}"/>
    <hyperlink ref="E48" r:id="rId49" xr:uid="{00000000-0004-0000-0E00-000030000000}"/>
    <hyperlink ref="E34" r:id="rId50" xr:uid="{00000000-0004-0000-0E00-000031000000}"/>
    <hyperlink ref="E39" r:id="rId51" xr:uid="{00000000-0004-0000-0E00-000032000000}"/>
    <hyperlink ref="E13" r:id="rId52" xr:uid="{00000000-0004-0000-0E00-000033000000}"/>
    <hyperlink ref="E16" r:id="rId53" xr:uid="{00000000-0004-0000-0E00-000034000000}"/>
    <hyperlink ref="E29" r:id="rId54" xr:uid="{00000000-0004-0000-0E00-000035000000}"/>
    <hyperlink ref="E59" r:id="rId55" xr:uid="{00000000-0004-0000-0E00-000036000000}"/>
    <hyperlink ref="E45" r:id="rId56" xr:uid="{00000000-0004-0000-0E00-000037000000}"/>
    <hyperlink ref="E9" r:id="rId57" xr:uid="{00000000-0004-0000-0E00-000038000000}"/>
    <hyperlink ref="E60" r:id="rId58" xr:uid="{00000000-0004-0000-0E00-000039000000}"/>
    <hyperlink ref="E38" r:id="rId59" xr:uid="{00000000-0004-0000-0E00-00003A000000}"/>
    <hyperlink ref="E67" r:id="rId60" xr:uid="{00000000-0004-0000-0E00-00003B000000}"/>
    <hyperlink ref="E31" r:id="rId61" xr:uid="{00000000-0004-0000-0E00-00003C000000}"/>
    <hyperlink ref="E44" r:id="rId62" xr:uid="{00000000-0004-0000-0E00-00003D000000}"/>
  </hyperlinks>
  <printOptions horizontalCentered="1" gridLines="1"/>
  <pageMargins left="0.25" right="0.25" top="0.75" bottom="0.75" header="0.3" footer="0.3"/>
  <pageSetup paperSize="9" scale="50" fitToWidth="2" fitToHeight="0" pageOrder="overThenDown" orientation="landscape" cellComments="atEnd"/>
  <legacyDrawing r:id="rId6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1004"/>
  <sheetViews>
    <sheetView zoomScale="50" zoomScaleNormal="50" zoomScaleSheetLayoutView="40" workbookViewId="0">
      <pane ySplit="1" topLeftCell="A38" activePane="bottomLeft" state="frozen"/>
      <selection pane="bottomLeft" activeCell="G75" sqref="G75"/>
    </sheetView>
  </sheetViews>
  <sheetFormatPr defaultColWidth="12.5703125" defaultRowHeight="15.75" customHeight="1"/>
  <cols>
    <col min="1" max="2" width="10" style="259" customWidth="1"/>
    <col min="3" max="3" width="12.5703125" style="259"/>
    <col min="4" max="4" width="33.5703125" style="259" customWidth="1"/>
    <col min="5" max="5" width="49.5703125" style="259" customWidth="1"/>
    <col min="6" max="6" width="28.28515625" style="259" customWidth="1"/>
    <col min="7" max="7" width="24.28515625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8.85546875" style="259" customWidth="1"/>
    <col min="13" max="13" width="12.42578125" style="259" customWidth="1"/>
    <col min="14" max="14" width="14.42578125" style="259" customWidth="1"/>
    <col min="15" max="15" width="13" style="259" customWidth="1"/>
    <col min="16" max="16" width="18.42578125" style="259" customWidth="1"/>
    <col min="17" max="17" width="15.85546875" style="259" customWidth="1"/>
    <col min="18" max="18" width="13.14062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25" width="17.5703125" style="259" customWidth="1"/>
    <col min="26" max="27" width="12.5703125" style="259"/>
    <col min="28" max="28" width="17.5703125" style="259" customWidth="1"/>
    <col min="29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45778</v>
      </c>
      <c r="J2" s="329">
        <v>45809</v>
      </c>
      <c r="K2" s="330" t="s">
        <v>90</v>
      </c>
      <c r="L2" s="330">
        <v>89</v>
      </c>
      <c r="M2" s="331">
        <v>45778</v>
      </c>
      <c r="N2" s="331">
        <v>45809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ht="20.25">
      <c r="A3" s="262">
        <v>1</v>
      </c>
      <c r="B3" s="263" t="s">
        <v>470</v>
      </c>
      <c r="C3" s="264" t="s">
        <v>179</v>
      </c>
      <c r="D3" s="265" t="s">
        <v>180</v>
      </c>
      <c r="E3" s="265" t="s">
        <v>181</v>
      </c>
      <c r="F3" s="266">
        <v>45778</v>
      </c>
      <c r="G3" s="266">
        <v>45809</v>
      </c>
      <c r="H3" s="263">
        <f t="shared" ref="H3:H7" si="0">DATEDIF(F3,G3,"d")</f>
        <v>31</v>
      </c>
      <c r="I3" s="333">
        <v>87.1</v>
      </c>
      <c r="J3" s="333">
        <v>94.7</v>
      </c>
      <c r="K3" s="334">
        <f t="shared" ref="K3:K76" si="1">J3-I3</f>
        <v>7.6000000000000085</v>
      </c>
      <c r="L3" s="335">
        <f t="shared" ref="L3:L76" si="2">89*K3</f>
        <v>676.40000000000077</v>
      </c>
      <c r="M3" s="336">
        <v>2564.1</v>
      </c>
      <c r="N3" s="336">
        <v>2708.21</v>
      </c>
      <c r="O3" s="337">
        <f t="shared" ref="O3:O76" si="3">N3-M3</f>
        <v>144.11000000000013</v>
      </c>
      <c r="P3" s="338">
        <f t="shared" ref="P3:P76" si="4">8*O3</f>
        <v>1152.880000000001</v>
      </c>
      <c r="Q3" s="362">
        <f>L3+P3</f>
        <v>1829.2800000000018</v>
      </c>
      <c r="R3" s="362">
        <f>Q3*7%</f>
        <v>128.04960000000014</v>
      </c>
      <c r="S3" s="363">
        <f>Q3+R3</f>
        <v>1957.3296000000018</v>
      </c>
      <c r="T3" s="263"/>
      <c r="U3" s="364"/>
      <c r="V3" s="365"/>
      <c r="W3" s="284"/>
    </row>
    <row r="4" spans="1:30" ht="20.25">
      <c r="A4" s="262">
        <v>2</v>
      </c>
      <c r="B4" s="263" t="s">
        <v>471</v>
      </c>
      <c r="C4" s="264" t="s">
        <v>182</v>
      </c>
      <c r="D4" s="265" t="s">
        <v>180</v>
      </c>
      <c r="E4" s="265" t="s">
        <v>181</v>
      </c>
      <c r="F4" s="266">
        <v>45778</v>
      </c>
      <c r="G4" s="266">
        <v>45809</v>
      </c>
      <c r="H4" s="263">
        <f t="shared" si="0"/>
        <v>31</v>
      </c>
      <c r="I4" s="333">
        <v>89.5</v>
      </c>
      <c r="J4" s="333">
        <v>96.4</v>
      </c>
      <c r="K4" s="334">
        <f t="shared" si="1"/>
        <v>6.9000000000000057</v>
      </c>
      <c r="L4" s="335">
        <f t="shared" si="2"/>
        <v>614.10000000000048</v>
      </c>
      <c r="M4" s="339">
        <v>3124.24</v>
      </c>
      <c r="N4" s="339">
        <v>3237.67</v>
      </c>
      <c r="O4" s="337">
        <f t="shared" si="3"/>
        <v>113.43000000000029</v>
      </c>
      <c r="P4" s="338">
        <f t="shared" si="4"/>
        <v>907.44000000000233</v>
      </c>
      <c r="Q4" s="362">
        <f t="shared" ref="Q4:Q76" si="5">L4+P4</f>
        <v>1521.5400000000027</v>
      </c>
      <c r="R4" s="362">
        <f t="shared" ref="R4:R76" si="6">Q4*7%</f>
        <v>106.5078000000002</v>
      </c>
      <c r="S4" s="363">
        <f t="shared" ref="S4:S76" si="7">Q4+R4</f>
        <v>1628.047800000003</v>
      </c>
      <c r="T4" s="263"/>
      <c r="U4" s="364"/>
      <c r="V4" s="365"/>
      <c r="W4" s="284"/>
    </row>
    <row r="5" spans="1:30" ht="20.25">
      <c r="A5" s="262">
        <v>3</v>
      </c>
      <c r="B5" s="263" t="s">
        <v>472</v>
      </c>
      <c r="C5" s="264" t="s">
        <v>183</v>
      </c>
      <c r="D5" s="265" t="s">
        <v>184</v>
      </c>
      <c r="E5" s="265" t="s">
        <v>181</v>
      </c>
      <c r="F5" s="266">
        <v>45778</v>
      </c>
      <c r="G5" s="266">
        <v>45809</v>
      </c>
      <c r="H5" s="263">
        <f t="shared" si="0"/>
        <v>31</v>
      </c>
      <c r="I5" s="333">
        <v>120.9</v>
      </c>
      <c r="J5" s="333">
        <v>130.4</v>
      </c>
      <c r="K5" s="334">
        <f t="shared" si="1"/>
        <v>9.5</v>
      </c>
      <c r="L5" s="335">
        <f t="shared" si="2"/>
        <v>845.5</v>
      </c>
      <c r="M5" s="339">
        <v>3106.8</v>
      </c>
      <c r="N5" s="339">
        <v>3230.19</v>
      </c>
      <c r="O5" s="337">
        <f t="shared" si="3"/>
        <v>123.38999999999987</v>
      </c>
      <c r="P5" s="338">
        <f t="shared" si="4"/>
        <v>987.11999999999898</v>
      </c>
      <c r="Q5" s="362">
        <f t="shared" si="5"/>
        <v>1832.619999999999</v>
      </c>
      <c r="R5" s="362">
        <f t="shared" si="6"/>
        <v>128.28339999999994</v>
      </c>
      <c r="S5" s="363">
        <f t="shared" si="7"/>
        <v>1960.903399999999</v>
      </c>
      <c r="T5" s="263"/>
      <c r="U5" s="364"/>
      <c r="V5" s="365"/>
      <c r="W5" s="284"/>
    </row>
    <row r="6" spans="1:30" ht="20.25">
      <c r="A6" s="262">
        <v>4</v>
      </c>
      <c r="B6" s="263" t="s">
        <v>473</v>
      </c>
      <c r="C6" s="267" t="s">
        <v>367</v>
      </c>
      <c r="D6" s="265" t="s">
        <v>368</v>
      </c>
      <c r="E6" s="268" t="s">
        <v>619</v>
      </c>
      <c r="F6" s="266">
        <v>45778</v>
      </c>
      <c r="G6" s="266">
        <v>45809</v>
      </c>
      <c r="H6" s="263">
        <f t="shared" si="0"/>
        <v>31</v>
      </c>
      <c r="I6" s="333">
        <v>81.3</v>
      </c>
      <c r="J6" s="333">
        <v>81.3</v>
      </c>
      <c r="K6" s="334">
        <f t="shared" si="1"/>
        <v>0</v>
      </c>
      <c r="L6" s="335">
        <f t="shared" si="2"/>
        <v>0</v>
      </c>
      <c r="M6" s="339">
        <v>1233.94</v>
      </c>
      <c r="N6" s="339">
        <v>1300.81</v>
      </c>
      <c r="O6" s="337">
        <f t="shared" si="3"/>
        <v>66.869999999999891</v>
      </c>
      <c r="P6" s="338">
        <f t="shared" si="4"/>
        <v>534.95999999999913</v>
      </c>
      <c r="Q6" s="362">
        <f t="shared" si="5"/>
        <v>534.95999999999913</v>
      </c>
      <c r="R6" s="362">
        <f t="shared" si="6"/>
        <v>37.447199999999945</v>
      </c>
      <c r="S6" s="363">
        <f t="shared" si="7"/>
        <v>572.40719999999908</v>
      </c>
      <c r="T6" s="263" t="s">
        <v>267</v>
      </c>
      <c r="U6" s="364" t="s">
        <v>216</v>
      </c>
      <c r="V6" s="365" t="s">
        <v>813</v>
      </c>
      <c r="W6" s="284"/>
    </row>
    <row r="7" spans="1:30" ht="60.75">
      <c r="A7" s="262">
        <v>5</v>
      </c>
      <c r="B7" s="263" t="s">
        <v>474</v>
      </c>
      <c r="C7" s="267" t="s">
        <v>370</v>
      </c>
      <c r="D7" s="265" t="s">
        <v>371</v>
      </c>
      <c r="E7" s="269" t="s">
        <v>621</v>
      </c>
      <c r="F7" s="266">
        <v>45778</v>
      </c>
      <c r="G7" s="266">
        <v>45809</v>
      </c>
      <c r="H7" s="263">
        <f t="shared" si="0"/>
        <v>31</v>
      </c>
      <c r="I7" s="333">
        <v>52.4</v>
      </c>
      <c r="J7" s="333">
        <v>54</v>
      </c>
      <c r="K7" s="334">
        <f t="shared" si="1"/>
        <v>1.6000000000000014</v>
      </c>
      <c r="L7" s="335">
        <f t="shared" si="2"/>
        <v>142.40000000000012</v>
      </c>
      <c r="M7" s="339">
        <v>756.53</v>
      </c>
      <c r="N7" s="339">
        <v>821.46</v>
      </c>
      <c r="O7" s="337">
        <f t="shared" si="3"/>
        <v>64.930000000000064</v>
      </c>
      <c r="P7" s="338">
        <f t="shared" si="4"/>
        <v>519.44000000000051</v>
      </c>
      <c r="Q7" s="362">
        <f t="shared" si="5"/>
        <v>661.8400000000006</v>
      </c>
      <c r="R7" s="362">
        <f t="shared" si="6"/>
        <v>46.328800000000044</v>
      </c>
      <c r="S7" s="363">
        <f t="shared" si="7"/>
        <v>708.1688000000006</v>
      </c>
      <c r="T7" s="263" t="s">
        <v>218</v>
      </c>
      <c r="U7" s="364"/>
      <c r="V7" s="365"/>
      <c r="W7" s="284"/>
    </row>
    <row r="8" spans="1:30" s="257" customFormat="1" ht="76.5" customHeight="1">
      <c r="A8" s="270">
        <v>6</v>
      </c>
      <c r="B8" s="271" t="s">
        <v>475</v>
      </c>
      <c r="C8" s="272" t="s">
        <v>129</v>
      </c>
      <c r="D8" s="273" t="s">
        <v>131</v>
      </c>
      <c r="E8" s="274" t="s">
        <v>376</v>
      </c>
      <c r="F8" s="266">
        <v>45778</v>
      </c>
      <c r="G8" s="266">
        <v>45809</v>
      </c>
      <c r="H8" s="271">
        <f t="shared" ref="H8:H76" si="8">DATEDIF(F8,G8,"D")</f>
        <v>31</v>
      </c>
      <c r="I8" s="333">
        <v>71.400000000000006</v>
      </c>
      <c r="J8" s="333">
        <v>81.2</v>
      </c>
      <c r="K8" s="334">
        <f t="shared" si="1"/>
        <v>9.7999999999999972</v>
      </c>
      <c r="L8" s="335">
        <f t="shared" si="2"/>
        <v>872.1999999999997</v>
      </c>
      <c r="M8" s="339">
        <v>1092.17</v>
      </c>
      <c r="N8" s="339">
        <v>1229.8699999999999</v>
      </c>
      <c r="O8" s="337">
        <f t="shared" si="3"/>
        <v>137.69999999999982</v>
      </c>
      <c r="P8" s="338">
        <f t="shared" si="4"/>
        <v>1101.5999999999985</v>
      </c>
      <c r="Q8" s="362">
        <f t="shared" si="5"/>
        <v>1973.7999999999984</v>
      </c>
      <c r="R8" s="362">
        <f t="shared" si="6"/>
        <v>138.16599999999991</v>
      </c>
      <c r="S8" s="363">
        <f t="shared" si="7"/>
        <v>2111.9659999999981</v>
      </c>
      <c r="T8" s="271" t="s">
        <v>232</v>
      </c>
      <c r="U8" s="367" t="s">
        <v>216</v>
      </c>
      <c r="V8" s="368" t="s">
        <v>738</v>
      </c>
      <c r="W8" s="476" t="s">
        <v>717</v>
      </c>
      <c r="X8" s="370"/>
      <c r="Y8" s="487">
        <v>45826</v>
      </c>
      <c r="Z8" s="294"/>
      <c r="AA8" s="294"/>
      <c r="AB8" s="294"/>
      <c r="AC8" s="294"/>
      <c r="AD8" s="294"/>
    </row>
    <row r="9" spans="1:30" s="257" customFormat="1" ht="20.25">
      <c r="A9" s="275">
        <v>7</v>
      </c>
      <c r="B9" s="276" t="s">
        <v>478</v>
      </c>
      <c r="C9" s="277" t="s">
        <v>340</v>
      </c>
      <c r="D9" s="278" t="s">
        <v>341</v>
      </c>
      <c r="E9" s="279" t="s">
        <v>342</v>
      </c>
      <c r="F9" s="266">
        <v>45778</v>
      </c>
      <c r="G9" s="266">
        <v>45809</v>
      </c>
      <c r="H9" s="280">
        <f t="shared" si="8"/>
        <v>31</v>
      </c>
      <c r="I9" s="340">
        <v>21.9</v>
      </c>
      <c r="J9" s="340">
        <v>22.1</v>
      </c>
      <c r="K9" s="340">
        <f t="shared" si="1"/>
        <v>0.20000000000000284</v>
      </c>
      <c r="L9" s="341">
        <f t="shared" si="2"/>
        <v>17.800000000000253</v>
      </c>
      <c r="M9" s="342">
        <v>3329.04</v>
      </c>
      <c r="N9" s="342">
        <v>3414.41</v>
      </c>
      <c r="O9" s="342">
        <f t="shared" si="3"/>
        <v>85.369999999999891</v>
      </c>
      <c r="P9" s="343">
        <f t="shared" si="4"/>
        <v>682.95999999999913</v>
      </c>
      <c r="Q9" s="371">
        <f t="shared" si="5"/>
        <v>700.75999999999942</v>
      </c>
      <c r="R9" s="371">
        <f t="shared" si="6"/>
        <v>49.053199999999961</v>
      </c>
      <c r="S9" s="372">
        <f t="shared" si="7"/>
        <v>749.81319999999937</v>
      </c>
      <c r="T9" s="280" t="s">
        <v>232</v>
      </c>
      <c r="U9" s="373" t="s">
        <v>216</v>
      </c>
      <c r="V9" s="477">
        <v>45849</v>
      </c>
      <c r="W9" s="375"/>
      <c r="X9" s="278"/>
      <c r="Y9" s="278"/>
      <c r="Z9" s="278"/>
      <c r="AA9" s="278"/>
      <c r="AB9" s="278"/>
      <c r="AC9" s="278"/>
      <c r="AD9" s="278"/>
    </row>
    <row r="10" spans="1:30" ht="20.25">
      <c r="A10" s="262">
        <v>8</v>
      </c>
      <c r="B10" s="263" t="s">
        <v>479</v>
      </c>
      <c r="C10" s="267" t="s">
        <v>221</v>
      </c>
      <c r="D10" s="281" t="s">
        <v>222</v>
      </c>
      <c r="E10" s="283" t="s">
        <v>223</v>
      </c>
      <c r="F10" s="266">
        <v>45778</v>
      </c>
      <c r="G10" s="266">
        <v>45809</v>
      </c>
      <c r="H10" s="263">
        <f t="shared" si="8"/>
        <v>31</v>
      </c>
      <c r="I10" s="333">
        <v>66</v>
      </c>
      <c r="J10" s="333">
        <v>71.400000000000006</v>
      </c>
      <c r="K10" s="334">
        <f t="shared" si="1"/>
        <v>5.4000000000000057</v>
      </c>
      <c r="L10" s="335">
        <f t="shared" si="2"/>
        <v>480.60000000000048</v>
      </c>
      <c r="M10" s="339">
        <v>734.03</v>
      </c>
      <c r="N10" s="339">
        <v>788.89</v>
      </c>
      <c r="O10" s="337">
        <f t="shared" si="3"/>
        <v>54.860000000000014</v>
      </c>
      <c r="P10" s="338">
        <f t="shared" si="4"/>
        <v>438.88000000000011</v>
      </c>
      <c r="Q10" s="362">
        <f t="shared" si="5"/>
        <v>919.48000000000059</v>
      </c>
      <c r="R10" s="362">
        <f t="shared" si="6"/>
        <v>64.363600000000048</v>
      </c>
      <c r="S10" s="363">
        <f t="shared" si="7"/>
        <v>983.84360000000061</v>
      </c>
      <c r="T10" s="263" t="s">
        <v>232</v>
      </c>
      <c r="U10" s="364" t="s">
        <v>216</v>
      </c>
      <c r="V10" s="376" t="s">
        <v>622</v>
      </c>
      <c r="W10" s="377" t="s">
        <v>285</v>
      </c>
      <c r="Y10" s="468">
        <v>45817</v>
      </c>
    </row>
    <row r="11" spans="1:30" ht="20.25">
      <c r="A11" s="262">
        <v>9</v>
      </c>
      <c r="B11" s="263" t="s">
        <v>481</v>
      </c>
      <c r="C11" s="267" t="s">
        <v>14</v>
      </c>
      <c r="D11" s="265" t="s">
        <v>623</v>
      </c>
      <c r="E11" s="283" t="s">
        <v>624</v>
      </c>
      <c r="F11" s="266">
        <v>45778</v>
      </c>
      <c r="G11" s="266">
        <v>45809</v>
      </c>
      <c r="H11" s="263">
        <f t="shared" si="8"/>
        <v>31</v>
      </c>
      <c r="I11" s="333">
        <v>39.1</v>
      </c>
      <c r="J11" s="333">
        <v>39.1</v>
      </c>
      <c r="K11" s="334">
        <f t="shared" si="1"/>
        <v>0</v>
      </c>
      <c r="L11" s="335">
        <f t="shared" si="2"/>
        <v>0</v>
      </c>
      <c r="M11" s="339">
        <v>1338.15</v>
      </c>
      <c r="N11" s="339">
        <v>1385.85</v>
      </c>
      <c r="O11" s="337">
        <f t="shared" si="3"/>
        <v>47.699999999999818</v>
      </c>
      <c r="P11" s="338">
        <f t="shared" si="4"/>
        <v>381.59999999999854</v>
      </c>
      <c r="Q11" s="362">
        <f t="shared" si="5"/>
        <v>381.59999999999854</v>
      </c>
      <c r="R11" s="362">
        <f t="shared" si="6"/>
        <v>26.7119999999999</v>
      </c>
      <c r="S11" s="363">
        <f t="shared" si="7"/>
        <v>408.31199999999842</v>
      </c>
      <c r="T11" s="263" t="s">
        <v>267</v>
      </c>
      <c r="U11" s="364" t="s">
        <v>216</v>
      </c>
      <c r="V11" s="378">
        <v>45812</v>
      </c>
      <c r="W11" s="379"/>
    </row>
    <row r="12" spans="1:30" ht="20.25">
      <c r="A12" s="262">
        <v>10</v>
      </c>
      <c r="B12" s="263" t="s">
        <v>484</v>
      </c>
      <c r="C12" s="267" t="s">
        <v>303</v>
      </c>
      <c r="D12" s="265" t="s">
        <v>378</v>
      </c>
      <c r="E12" s="470" t="s">
        <v>305</v>
      </c>
      <c r="F12" s="449">
        <v>45778</v>
      </c>
      <c r="G12" s="449">
        <v>45799</v>
      </c>
      <c r="H12" s="263">
        <f t="shared" si="8"/>
        <v>21</v>
      </c>
      <c r="I12" s="333">
        <v>12</v>
      </c>
      <c r="J12" s="333">
        <v>14.1</v>
      </c>
      <c r="K12" s="334">
        <f t="shared" si="1"/>
        <v>2.0999999999999996</v>
      </c>
      <c r="L12" s="335">
        <f t="shared" si="2"/>
        <v>186.89999999999998</v>
      </c>
      <c r="M12" s="339">
        <v>532.89</v>
      </c>
      <c r="N12" s="339">
        <v>593.04</v>
      </c>
      <c r="O12" s="337">
        <f t="shared" si="3"/>
        <v>60.149999999999977</v>
      </c>
      <c r="P12" s="338">
        <f t="shared" si="4"/>
        <v>481.19999999999982</v>
      </c>
      <c r="Q12" s="362">
        <f t="shared" si="5"/>
        <v>668.0999999999998</v>
      </c>
      <c r="R12" s="362">
        <f t="shared" si="6"/>
        <v>46.766999999999989</v>
      </c>
      <c r="S12" s="363">
        <f t="shared" si="7"/>
        <v>714.86699999999973</v>
      </c>
      <c r="T12" s="263" t="s">
        <v>267</v>
      </c>
      <c r="U12" s="364" t="s">
        <v>216</v>
      </c>
      <c r="V12" s="378">
        <v>45842</v>
      </c>
      <c r="W12" s="284" t="s">
        <v>379</v>
      </c>
    </row>
    <row r="13" spans="1:30" ht="20.25">
      <c r="A13" s="262"/>
      <c r="B13" s="263" t="s">
        <v>484</v>
      </c>
      <c r="C13" s="267" t="s">
        <v>739</v>
      </c>
      <c r="D13" s="284" t="s">
        <v>740</v>
      </c>
      <c r="E13" s="285" t="s">
        <v>741</v>
      </c>
      <c r="F13" s="449">
        <v>45799</v>
      </c>
      <c r="G13" s="449">
        <v>45809</v>
      </c>
      <c r="H13" s="263">
        <f t="shared" si="8"/>
        <v>10</v>
      </c>
      <c r="I13" s="333">
        <v>14.1</v>
      </c>
      <c r="J13" s="333">
        <v>15.1</v>
      </c>
      <c r="K13" s="334">
        <f t="shared" ref="K13" si="9">J13-I13</f>
        <v>1</v>
      </c>
      <c r="L13" s="335">
        <f t="shared" ref="L13" si="10">89*K13</f>
        <v>89</v>
      </c>
      <c r="M13" s="339">
        <v>593.04</v>
      </c>
      <c r="N13" s="339">
        <v>605.6</v>
      </c>
      <c r="O13" s="337">
        <f t="shared" ref="O13" si="11">N13-M13</f>
        <v>12.560000000000059</v>
      </c>
      <c r="P13" s="338">
        <f t="shared" ref="P13" si="12">8*O13</f>
        <v>100.48000000000047</v>
      </c>
      <c r="Q13" s="362">
        <f t="shared" ref="Q13" si="13">L13+P13</f>
        <v>189.48000000000047</v>
      </c>
      <c r="R13" s="362">
        <f t="shared" ref="R13" si="14">Q13*7%</f>
        <v>13.263600000000034</v>
      </c>
      <c r="S13" s="363">
        <f t="shared" ref="S13" si="15">Q13+R13</f>
        <v>202.7436000000005</v>
      </c>
      <c r="T13" s="263" t="s">
        <v>267</v>
      </c>
      <c r="U13" s="364" t="s">
        <v>216</v>
      </c>
      <c r="V13" s="378">
        <v>45812</v>
      </c>
      <c r="W13" s="284"/>
    </row>
    <row r="14" spans="1:30" s="257" customFormat="1" ht="20.25">
      <c r="A14" s="270">
        <v>11</v>
      </c>
      <c r="B14" s="271" t="s">
        <v>485</v>
      </c>
      <c r="C14" s="286" t="s">
        <v>228</v>
      </c>
      <c r="D14" s="287" t="s">
        <v>229</v>
      </c>
      <c r="E14" s="288" t="s">
        <v>230</v>
      </c>
      <c r="F14" s="266">
        <v>45778</v>
      </c>
      <c r="G14" s="266">
        <v>45809</v>
      </c>
      <c r="H14" s="289">
        <f t="shared" si="8"/>
        <v>31</v>
      </c>
      <c r="I14" s="333">
        <v>4.9000000000000004</v>
      </c>
      <c r="J14" s="333">
        <v>4.9000000000000004</v>
      </c>
      <c r="K14" s="344">
        <f t="shared" si="1"/>
        <v>0</v>
      </c>
      <c r="L14" s="345">
        <f t="shared" si="2"/>
        <v>0</v>
      </c>
      <c r="M14" s="339">
        <v>526.04999999999995</v>
      </c>
      <c r="N14" s="339">
        <v>560.47</v>
      </c>
      <c r="O14" s="346">
        <f t="shared" si="3"/>
        <v>34.420000000000073</v>
      </c>
      <c r="P14" s="347">
        <f t="shared" si="4"/>
        <v>275.36000000000058</v>
      </c>
      <c r="Q14" s="380">
        <f t="shared" si="5"/>
        <v>275.36000000000058</v>
      </c>
      <c r="R14" s="380">
        <f t="shared" si="6"/>
        <v>19.275200000000044</v>
      </c>
      <c r="S14" s="381">
        <f t="shared" si="7"/>
        <v>294.63520000000062</v>
      </c>
      <c r="T14" s="286"/>
      <c r="U14" s="382" t="s">
        <v>216</v>
      </c>
      <c r="V14" s="383" t="s">
        <v>685</v>
      </c>
      <c r="W14" s="384"/>
      <c r="X14" s="384"/>
      <c r="Y14" s="384" t="s">
        <v>742</v>
      </c>
      <c r="Z14" s="384"/>
      <c r="AA14" s="384"/>
      <c r="AB14" s="384"/>
      <c r="AC14" s="384"/>
      <c r="AD14" s="384"/>
    </row>
    <row r="15" spans="1:30" ht="20.25">
      <c r="A15" s="262">
        <v>12</v>
      </c>
      <c r="B15" s="263" t="s">
        <v>487</v>
      </c>
      <c r="C15" s="267" t="s">
        <v>186</v>
      </c>
      <c r="D15" s="290" t="s">
        <v>187</v>
      </c>
      <c r="E15" s="291" t="s">
        <v>269</v>
      </c>
      <c r="F15" s="266">
        <v>45778</v>
      </c>
      <c r="G15" s="266">
        <v>45809</v>
      </c>
      <c r="H15" s="263">
        <f t="shared" si="8"/>
        <v>31</v>
      </c>
      <c r="I15" s="333">
        <v>24.9</v>
      </c>
      <c r="J15" s="333">
        <v>24.9</v>
      </c>
      <c r="K15" s="334">
        <f t="shared" si="1"/>
        <v>0</v>
      </c>
      <c r="L15" s="335">
        <f t="shared" si="2"/>
        <v>0</v>
      </c>
      <c r="M15" s="339">
        <v>889.2</v>
      </c>
      <c r="N15" s="339">
        <v>908.16</v>
      </c>
      <c r="O15" s="337">
        <f t="shared" si="3"/>
        <v>18.959999999999923</v>
      </c>
      <c r="P15" s="338">
        <f t="shared" si="4"/>
        <v>151.67999999999938</v>
      </c>
      <c r="Q15" s="362">
        <f t="shared" si="5"/>
        <v>151.67999999999938</v>
      </c>
      <c r="R15" s="362">
        <f t="shared" si="6"/>
        <v>10.617599999999957</v>
      </c>
      <c r="S15" s="363">
        <f t="shared" si="7"/>
        <v>162.29759999999933</v>
      </c>
      <c r="T15" s="263" t="s">
        <v>267</v>
      </c>
      <c r="U15" s="364" t="s">
        <v>216</v>
      </c>
      <c r="V15" s="478">
        <v>45817</v>
      </c>
      <c r="W15" s="284"/>
    </row>
    <row r="16" spans="1:30" ht="20.25">
      <c r="A16" s="262">
        <v>13</v>
      </c>
      <c r="B16" s="263" t="s">
        <v>488</v>
      </c>
      <c r="C16" s="267" t="s">
        <v>489</v>
      </c>
      <c r="D16" s="284" t="s">
        <v>490</v>
      </c>
      <c r="E16" s="292" t="s">
        <v>491</v>
      </c>
      <c r="F16" s="266">
        <v>45778</v>
      </c>
      <c r="G16" s="266">
        <v>45809</v>
      </c>
      <c r="H16" s="263">
        <f t="shared" si="8"/>
        <v>31</v>
      </c>
      <c r="I16" s="333">
        <v>30.3</v>
      </c>
      <c r="J16" s="333">
        <v>36.5</v>
      </c>
      <c r="K16" s="334">
        <f t="shared" si="1"/>
        <v>6.1999999999999993</v>
      </c>
      <c r="L16" s="335">
        <f t="shared" si="2"/>
        <v>551.79999999999995</v>
      </c>
      <c r="M16" s="339">
        <v>700.6</v>
      </c>
      <c r="N16" s="339">
        <v>757.09</v>
      </c>
      <c r="O16" s="337">
        <f t="shared" si="3"/>
        <v>56.490000000000009</v>
      </c>
      <c r="P16" s="338">
        <f t="shared" si="4"/>
        <v>451.92000000000007</v>
      </c>
      <c r="Q16" s="362">
        <f t="shared" si="5"/>
        <v>1003.72</v>
      </c>
      <c r="R16" s="362">
        <f t="shared" si="6"/>
        <v>70.260400000000004</v>
      </c>
      <c r="S16" s="363">
        <f t="shared" si="7"/>
        <v>1073.9803999999999</v>
      </c>
      <c r="T16" s="263" t="s">
        <v>267</v>
      </c>
      <c r="U16" s="364" t="s">
        <v>216</v>
      </c>
      <c r="V16" s="461">
        <v>45818</v>
      </c>
      <c r="W16" s="387"/>
      <c r="X16" s="388"/>
    </row>
    <row r="17" spans="1:30" s="258" customFormat="1" ht="20.25">
      <c r="A17" s="262">
        <v>14</v>
      </c>
      <c r="B17" s="293" t="s">
        <v>493</v>
      </c>
      <c r="C17" s="272" t="s">
        <v>494</v>
      </c>
      <c r="D17" s="294" t="s">
        <v>495</v>
      </c>
      <c r="E17" s="295" t="s">
        <v>496</v>
      </c>
      <c r="F17" s="266">
        <v>45778</v>
      </c>
      <c r="G17" s="266">
        <v>45809</v>
      </c>
      <c r="H17" s="296">
        <f t="shared" si="8"/>
        <v>31</v>
      </c>
      <c r="I17" s="348">
        <v>13.5</v>
      </c>
      <c r="J17" s="348">
        <v>13.5</v>
      </c>
      <c r="K17" s="349">
        <f t="shared" si="1"/>
        <v>0</v>
      </c>
      <c r="L17" s="350">
        <f t="shared" si="2"/>
        <v>0</v>
      </c>
      <c r="M17" s="351">
        <v>689.11</v>
      </c>
      <c r="N17" s="351">
        <v>736.69</v>
      </c>
      <c r="O17" s="352">
        <f t="shared" si="3"/>
        <v>47.580000000000041</v>
      </c>
      <c r="P17" s="353">
        <f t="shared" si="4"/>
        <v>380.64000000000033</v>
      </c>
      <c r="Q17" s="389">
        <f t="shared" si="5"/>
        <v>380.64000000000033</v>
      </c>
      <c r="R17" s="389">
        <f t="shared" si="6"/>
        <v>26.644800000000025</v>
      </c>
      <c r="S17" s="390">
        <f t="shared" si="7"/>
        <v>407.28480000000036</v>
      </c>
      <c r="T17" s="296" t="s">
        <v>232</v>
      </c>
      <c r="U17" s="392" t="s">
        <v>216</v>
      </c>
      <c r="V17" s="393" t="s">
        <v>686</v>
      </c>
      <c r="W17" s="394"/>
      <c r="X17" s="479">
        <v>45817</v>
      </c>
      <c r="Y17" s="294"/>
      <c r="Z17" s="419"/>
      <c r="AA17" s="419"/>
      <c r="AB17" s="419"/>
      <c r="AC17" s="419"/>
      <c r="AD17" s="419"/>
    </row>
    <row r="18" spans="1:30" ht="20.25">
      <c r="A18" s="262">
        <v>15</v>
      </c>
      <c r="B18" s="263" t="s">
        <v>497</v>
      </c>
      <c r="C18" s="267" t="s">
        <v>382</v>
      </c>
      <c r="D18" s="265" t="s">
        <v>383</v>
      </c>
      <c r="E18" s="292" t="s">
        <v>743</v>
      </c>
      <c r="F18" s="266">
        <v>45778</v>
      </c>
      <c r="G18" s="266">
        <v>45809</v>
      </c>
      <c r="H18" s="263">
        <f t="shared" si="8"/>
        <v>31</v>
      </c>
      <c r="I18" s="333">
        <v>89.5</v>
      </c>
      <c r="J18" s="333">
        <v>89.5</v>
      </c>
      <c r="K18" s="334">
        <f t="shared" si="1"/>
        <v>0</v>
      </c>
      <c r="L18" s="335">
        <f t="shared" si="2"/>
        <v>0</v>
      </c>
      <c r="M18" s="339">
        <v>1634.3</v>
      </c>
      <c r="N18" s="339">
        <v>1676.38</v>
      </c>
      <c r="O18" s="337">
        <f t="shared" si="3"/>
        <v>42.080000000000155</v>
      </c>
      <c r="P18" s="338">
        <f t="shared" si="4"/>
        <v>336.64000000000124</v>
      </c>
      <c r="Q18" s="362">
        <f t="shared" si="5"/>
        <v>336.64000000000124</v>
      </c>
      <c r="R18" s="362">
        <f t="shared" si="6"/>
        <v>23.564800000000091</v>
      </c>
      <c r="S18" s="363">
        <f t="shared" si="7"/>
        <v>360.20480000000134</v>
      </c>
      <c r="T18" s="263" t="s">
        <v>267</v>
      </c>
      <c r="U18" s="364" t="s">
        <v>216</v>
      </c>
      <c r="V18" s="378">
        <v>45821</v>
      </c>
      <c r="W18" s="379"/>
    </row>
    <row r="19" spans="1:30" ht="20.25">
      <c r="A19" s="262">
        <v>16</v>
      </c>
      <c r="B19" s="263" t="s">
        <v>627</v>
      </c>
      <c r="C19" s="297" t="s">
        <v>628</v>
      </c>
      <c r="D19" s="265" t="s">
        <v>629</v>
      </c>
      <c r="E19" s="298" t="s">
        <v>630</v>
      </c>
      <c r="F19" s="266">
        <v>45778</v>
      </c>
      <c r="G19" s="266">
        <v>45809</v>
      </c>
      <c r="H19" s="263">
        <f t="shared" si="8"/>
        <v>31</v>
      </c>
      <c r="I19" s="333">
        <v>37.799999999999997</v>
      </c>
      <c r="J19" s="333">
        <v>37.799999999999997</v>
      </c>
      <c r="K19" s="334">
        <f t="shared" si="1"/>
        <v>0</v>
      </c>
      <c r="L19" s="335">
        <f t="shared" si="2"/>
        <v>0</v>
      </c>
      <c r="M19" s="339">
        <v>907.93</v>
      </c>
      <c r="N19" s="339">
        <v>952.16</v>
      </c>
      <c r="O19" s="337">
        <f t="shared" si="3"/>
        <v>44.230000000000018</v>
      </c>
      <c r="P19" s="338">
        <f t="shared" si="4"/>
        <v>353.84000000000015</v>
      </c>
      <c r="Q19" s="362">
        <f t="shared" si="5"/>
        <v>353.84000000000015</v>
      </c>
      <c r="R19" s="362">
        <f t="shared" si="6"/>
        <v>24.768800000000013</v>
      </c>
      <c r="S19" s="363">
        <f t="shared" si="7"/>
        <v>378.60880000000014</v>
      </c>
      <c r="T19" s="263" t="s">
        <v>267</v>
      </c>
      <c r="U19" s="364" t="s">
        <v>216</v>
      </c>
      <c r="V19" s="396">
        <v>45812</v>
      </c>
      <c r="W19" s="379"/>
    </row>
    <row r="20" spans="1:30" ht="20.25">
      <c r="A20" s="262">
        <v>17</v>
      </c>
      <c r="B20" s="263" t="s">
        <v>498</v>
      </c>
      <c r="C20" s="267" t="s">
        <v>136</v>
      </c>
      <c r="D20" s="299" t="s">
        <v>138</v>
      </c>
      <c r="E20" s="283" t="s">
        <v>499</v>
      </c>
      <c r="F20" s="266">
        <v>45778</v>
      </c>
      <c r="G20" s="266">
        <v>45809</v>
      </c>
      <c r="H20" s="263">
        <f t="shared" si="8"/>
        <v>31</v>
      </c>
      <c r="I20" s="333">
        <v>25.2</v>
      </c>
      <c r="J20" s="333">
        <v>25.2</v>
      </c>
      <c r="K20" s="334">
        <f t="shared" si="1"/>
        <v>0</v>
      </c>
      <c r="L20" s="335">
        <f t="shared" si="2"/>
        <v>0</v>
      </c>
      <c r="M20" s="339">
        <v>1025.69</v>
      </c>
      <c r="N20" s="339">
        <v>1093.47</v>
      </c>
      <c r="O20" s="337">
        <f t="shared" si="3"/>
        <v>67.779999999999973</v>
      </c>
      <c r="P20" s="338">
        <f t="shared" si="4"/>
        <v>542.23999999999978</v>
      </c>
      <c r="Q20" s="362">
        <f t="shared" si="5"/>
        <v>542.23999999999978</v>
      </c>
      <c r="R20" s="362">
        <f t="shared" si="6"/>
        <v>37.956799999999987</v>
      </c>
      <c r="S20" s="363">
        <f t="shared" si="7"/>
        <v>580.19679999999971</v>
      </c>
      <c r="T20" s="263" t="s">
        <v>267</v>
      </c>
      <c r="U20" s="364" t="s">
        <v>216</v>
      </c>
      <c r="V20" s="396">
        <v>45813</v>
      </c>
      <c r="W20" s="379" t="s">
        <v>720</v>
      </c>
    </row>
    <row r="21" spans="1:30" ht="25.5">
      <c r="A21" s="262">
        <v>18</v>
      </c>
      <c r="B21" s="263" t="s">
        <v>500</v>
      </c>
      <c r="C21" s="272" t="s">
        <v>140</v>
      </c>
      <c r="D21" s="300" t="s">
        <v>141</v>
      </c>
      <c r="E21" s="301" t="s">
        <v>385</v>
      </c>
      <c r="F21" s="266">
        <v>45778</v>
      </c>
      <c r="G21" s="266">
        <v>45809</v>
      </c>
      <c r="H21" s="293">
        <f t="shared" si="8"/>
        <v>31</v>
      </c>
      <c r="I21" s="348">
        <v>39</v>
      </c>
      <c r="J21" s="348">
        <v>41.7</v>
      </c>
      <c r="K21" s="334">
        <f t="shared" si="1"/>
        <v>2.7000000000000028</v>
      </c>
      <c r="L21" s="350">
        <f t="shared" si="2"/>
        <v>240.30000000000024</v>
      </c>
      <c r="M21" s="351">
        <v>1069.71</v>
      </c>
      <c r="N21" s="351">
        <v>1168.3</v>
      </c>
      <c r="O21" s="337">
        <f t="shared" si="3"/>
        <v>98.589999999999918</v>
      </c>
      <c r="P21" s="353">
        <f t="shared" si="4"/>
        <v>788.71999999999935</v>
      </c>
      <c r="Q21" s="389">
        <f t="shared" si="5"/>
        <v>1029.0199999999995</v>
      </c>
      <c r="R21" s="389">
        <f t="shared" si="6"/>
        <v>72.031399999999977</v>
      </c>
      <c r="S21" s="390">
        <f t="shared" si="7"/>
        <v>1101.0513999999996</v>
      </c>
      <c r="T21" s="293" t="s">
        <v>267</v>
      </c>
      <c r="U21" s="364" t="s">
        <v>216</v>
      </c>
      <c r="V21" s="399">
        <v>45817</v>
      </c>
      <c r="W21" s="400"/>
      <c r="X21" s="400"/>
      <c r="Y21" s="400"/>
      <c r="Z21" s="400"/>
      <c r="AA21" s="400"/>
      <c r="AB21" s="400"/>
      <c r="AC21" s="400"/>
      <c r="AD21" s="400"/>
    </row>
    <row r="22" spans="1:30" ht="20.25">
      <c r="A22" s="262">
        <v>19</v>
      </c>
      <c r="B22" s="263" t="s">
        <v>501</v>
      </c>
      <c r="C22" s="267" t="s">
        <v>171</v>
      </c>
      <c r="D22" s="302" t="s">
        <v>172</v>
      </c>
      <c r="E22" s="283" t="s">
        <v>236</v>
      </c>
      <c r="F22" s="266">
        <v>45778</v>
      </c>
      <c r="G22" s="266">
        <v>45809</v>
      </c>
      <c r="H22" s="263">
        <f t="shared" si="8"/>
        <v>31</v>
      </c>
      <c r="I22" s="333">
        <v>68.3</v>
      </c>
      <c r="J22" s="333">
        <v>68.3</v>
      </c>
      <c r="K22" s="334">
        <f t="shared" si="1"/>
        <v>0</v>
      </c>
      <c r="L22" s="335">
        <f t="shared" si="2"/>
        <v>0</v>
      </c>
      <c r="M22" s="354">
        <v>1442.53</v>
      </c>
      <c r="N22" s="354">
        <v>1569.51</v>
      </c>
      <c r="O22" s="337">
        <f t="shared" si="3"/>
        <v>126.98000000000002</v>
      </c>
      <c r="P22" s="338">
        <f t="shared" si="4"/>
        <v>1015.8400000000001</v>
      </c>
      <c r="Q22" s="362">
        <f t="shared" si="5"/>
        <v>1015.8400000000001</v>
      </c>
      <c r="R22" s="362">
        <f t="shared" si="6"/>
        <v>71.108800000000016</v>
      </c>
      <c r="S22" s="363">
        <f t="shared" si="7"/>
        <v>1086.9488000000001</v>
      </c>
      <c r="T22" s="263" t="s">
        <v>267</v>
      </c>
      <c r="U22" s="364" t="s">
        <v>216</v>
      </c>
      <c r="V22" s="365" t="s">
        <v>632</v>
      </c>
      <c r="W22" s="408">
        <v>45821</v>
      </c>
    </row>
    <row r="23" spans="1:30" ht="20.25">
      <c r="A23" s="262">
        <v>20</v>
      </c>
      <c r="B23" s="263" t="s">
        <v>503</v>
      </c>
      <c r="C23" s="267" t="s">
        <v>237</v>
      </c>
      <c r="D23" s="299" t="s">
        <v>238</v>
      </c>
      <c r="E23" s="283" t="s">
        <v>721</v>
      </c>
      <c r="F23" s="266">
        <v>45778</v>
      </c>
      <c r="G23" s="266">
        <v>45809</v>
      </c>
      <c r="H23" s="263">
        <f t="shared" si="8"/>
        <v>31</v>
      </c>
      <c r="I23" s="333">
        <v>105.8</v>
      </c>
      <c r="J23" s="333">
        <v>106.3</v>
      </c>
      <c r="K23" s="334">
        <f t="shared" si="1"/>
        <v>0.5</v>
      </c>
      <c r="L23" s="335">
        <f t="shared" si="2"/>
        <v>44.5</v>
      </c>
      <c r="M23" s="339">
        <v>1977.03</v>
      </c>
      <c r="N23" s="339">
        <v>2063.02</v>
      </c>
      <c r="O23" s="337">
        <f t="shared" si="3"/>
        <v>85.990000000000009</v>
      </c>
      <c r="P23" s="338">
        <f t="shared" si="4"/>
        <v>687.92000000000007</v>
      </c>
      <c r="Q23" s="362">
        <f t="shared" si="5"/>
        <v>732.42000000000007</v>
      </c>
      <c r="R23" s="362">
        <f t="shared" si="6"/>
        <v>51.269400000000012</v>
      </c>
      <c r="S23" s="363">
        <f t="shared" si="7"/>
        <v>783.68940000000009</v>
      </c>
      <c r="T23" s="263" t="s">
        <v>232</v>
      </c>
      <c r="U23" s="364" t="s">
        <v>216</v>
      </c>
      <c r="V23" s="385">
        <v>45827</v>
      </c>
      <c r="W23" s="366" t="s">
        <v>688</v>
      </c>
      <c r="X23" s="259" t="s">
        <v>689</v>
      </c>
      <c r="Z23" s="398" t="s">
        <v>815</v>
      </c>
      <c r="AA23" s="398"/>
      <c r="AB23" s="398" t="s">
        <v>816</v>
      </c>
    </row>
    <row r="24" spans="1:30" ht="20.25">
      <c r="A24" s="262">
        <v>21</v>
      </c>
      <c r="B24" s="263" t="s">
        <v>505</v>
      </c>
      <c r="C24" s="263" t="s">
        <v>20</v>
      </c>
      <c r="D24" s="265" t="s">
        <v>143</v>
      </c>
      <c r="E24" s="304" t="s">
        <v>388</v>
      </c>
      <c r="F24" s="443">
        <v>45778</v>
      </c>
      <c r="G24" s="443">
        <v>45809</v>
      </c>
      <c r="H24" s="263">
        <f t="shared" si="8"/>
        <v>31</v>
      </c>
      <c r="I24" s="263">
        <v>33.1</v>
      </c>
      <c r="J24" s="263">
        <v>36.4</v>
      </c>
      <c r="K24" s="263">
        <f t="shared" si="1"/>
        <v>3.2999999999999972</v>
      </c>
      <c r="L24" s="472">
        <f t="shared" si="2"/>
        <v>293.69999999999976</v>
      </c>
      <c r="M24" s="473">
        <v>713.48</v>
      </c>
      <c r="N24" s="473">
        <v>763.78</v>
      </c>
      <c r="O24" s="473">
        <f t="shared" si="3"/>
        <v>50.299999999999955</v>
      </c>
      <c r="P24" s="474">
        <f t="shared" si="4"/>
        <v>402.39999999999964</v>
      </c>
      <c r="Q24" s="480">
        <f t="shared" si="5"/>
        <v>696.09999999999945</v>
      </c>
      <c r="R24" s="480">
        <f t="shared" si="6"/>
        <v>48.726999999999968</v>
      </c>
      <c r="S24" s="481">
        <f t="shared" si="7"/>
        <v>744.82699999999943</v>
      </c>
      <c r="T24" s="263" t="s">
        <v>267</v>
      </c>
      <c r="U24" s="364" t="s">
        <v>216</v>
      </c>
      <c r="V24" s="378">
        <v>45821</v>
      </c>
      <c r="W24" s="401"/>
    </row>
    <row r="25" spans="1:30" ht="20.25">
      <c r="A25" s="262">
        <v>22</v>
      </c>
      <c r="B25" s="263" t="s">
        <v>507</v>
      </c>
      <c r="C25" s="267" t="s">
        <v>23</v>
      </c>
      <c r="D25" s="265" t="s">
        <v>744</v>
      </c>
      <c r="E25" s="283" t="s">
        <v>745</v>
      </c>
      <c r="F25" s="266">
        <v>45778</v>
      </c>
      <c r="G25" s="266">
        <v>45809</v>
      </c>
      <c r="H25" s="263">
        <f t="shared" si="8"/>
        <v>31</v>
      </c>
      <c r="I25" s="333">
        <v>79.900000000000006</v>
      </c>
      <c r="J25" s="333">
        <v>83</v>
      </c>
      <c r="K25" s="334">
        <f t="shared" si="1"/>
        <v>3.0999999999999943</v>
      </c>
      <c r="L25" s="335">
        <f t="shared" si="2"/>
        <v>275.89999999999952</v>
      </c>
      <c r="M25" s="339">
        <v>1183.5</v>
      </c>
      <c r="N25" s="339">
        <v>1240.6400000000001</v>
      </c>
      <c r="O25" s="337">
        <f t="shared" si="3"/>
        <v>57.1400000000001</v>
      </c>
      <c r="P25" s="338">
        <f t="shared" si="4"/>
        <v>457.1200000000008</v>
      </c>
      <c r="Q25" s="362">
        <f t="shared" si="5"/>
        <v>733.02000000000032</v>
      </c>
      <c r="R25" s="362">
        <f t="shared" si="6"/>
        <v>51.311400000000027</v>
      </c>
      <c r="S25" s="363">
        <f t="shared" si="7"/>
        <v>784.33140000000037</v>
      </c>
      <c r="T25" s="303"/>
      <c r="U25" s="364" t="s">
        <v>216</v>
      </c>
      <c r="V25" s="402" t="s">
        <v>634</v>
      </c>
      <c r="W25" s="284"/>
    </row>
    <row r="26" spans="1:30" ht="20.25">
      <c r="A26" s="262">
        <v>23</v>
      </c>
      <c r="B26" s="263" t="s">
        <v>509</v>
      </c>
      <c r="C26" s="267" t="s">
        <v>32</v>
      </c>
      <c r="D26" s="265" t="s">
        <v>147</v>
      </c>
      <c r="E26" s="283" t="s">
        <v>510</v>
      </c>
      <c r="F26" s="266">
        <v>45778</v>
      </c>
      <c r="G26" s="266">
        <v>45809</v>
      </c>
      <c r="H26" s="263">
        <f t="shared" si="8"/>
        <v>31</v>
      </c>
      <c r="I26" s="333">
        <v>138</v>
      </c>
      <c r="J26" s="333">
        <v>148.19999999999999</v>
      </c>
      <c r="K26" s="334">
        <f t="shared" si="1"/>
        <v>10.199999999999989</v>
      </c>
      <c r="L26" s="335">
        <f t="shared" si="2"/>
        <v>907.79999999999905</v>
      </c>
      <c r="M26" s="339">
        <v>2932.28</v>
      </c>
      <c r="N26" s="339">
        <v>3144.48</v>
      </c>
      <c r="O26" s="337">
        <f t="shared" si="3"/>
        <v>212.19999999999982</v>
      </c>
      <c r="P26" s="338">
        <f t="shared" si="4"/>
        <v>1697.5999999999985</v>
      </c>
      <c r="Q26" s="362">
        <f t="shared" si="5"/>
        <v>2605.3999999999978</v>
      </c>
      <c r="R26" s="362">
        <f t="shared" si="6"/>
        <v>182.37799999999987</v>
      </c>
      <c r="S26" s="363">
        <f t="shared" si="7"/>
        <v>2787.7779999999975</v>
      </c>
      <c r="T26" s="263" t="s">
        <v>267</v>
      </c>
      <c r="U26" s="364" t="s">
        <v>216</v>
      </c>
      <c r="V26" s="396">
        <v>45812</v>
      </c>
      <c r="W26" s="284"/>
    </row>
    <row r="27" spans="1:30" ht="20.25">
      <c r="A27" s="262">
        <v>24</v>
      </c>
      <c r="B27" s="263" t="s">
        <v>511</v>
      </c>
      <c r="C27" s="267" t="s">
        <v>197</v>
      </c>
      <c r="D27" s="305" t="s">
        <v>198</v>
      </c>
      <c r="E27" s="306" t="s">
        <v>636</v>
      </c>
      <c r="F27" s="266">
        <v>45778</v>
      </c>
      <c r="G27" s="266">
        <v>45809</v>
      </c>
      <c r="H27" s="263">
        <f t="shared" si="8"/>
        <v>31</v>
      </c>
      <c r="I27" s="333">
        <v>26.7</v>
      </c>
      <c r="J27" s="333">
        <v>27.1</v>
      </c>
      <c r="K27" s="334">
        <f t="shared" si="1"/>
        <v>0.40000000000000213</v>
      </c>
      <c r="L27" s="335">
        <f t="shared" si="2"/>
        <v>35.600000000000193</v>
      </c>
      <c r="M27" s="339">
        <v>822.85</v>
      </c>
      <c r="N27" s="339">
        <v>868.36</v>
      </c>
      <c r="O27" s="337">
        <f t="shared" si="3"/>
        <v>45.509999999999991</v>
      </c>
      <c r="P27" s="338">
        <f t="shared" si="4"/>
        <v>364.07999999999993</v>
      </c>
      <c r="Q27" s="362">
        <f t="shared" si="5"/>
        <v>399.68000000000012</v>
      </c>
      <c r="R27" s="362">
        <f t="shared" si="6"/>
        <v>27.97760000000001</v>
      </c>
      <c r="S27" s="363">
        <f t="shared" si="7"/>
        <v>427.65760000000012</v>
      </c>
      <c r="T27" s="303"/>
      <c r="U27" s="364" t="s">
        <v>216</v>
      </c>
      <c r="V27" s="403" t="s">
        <v>723</v>
      </c>
      <c r="W27" s="284"/>
    </row>
    <row r="28" spans="1:30" ht="20.25">
      <c r="A28" s="262">
        <v>25</v>
      </c>
      <c r="B28" s="263" t="s">
        <v>512</v>
      </c>
      <c r="C28" s="267" t="s">
        <v>347</v>
      </c>
      <c r="D28" s="299" t="s">
        <v>348</v>
      </c>
      <c r="E28" s="307" t="s">
        <v>349</v>
      </c>
      <c r="F28" s="266">
        <v>45778</v>
      </c>
      <c r="G28" s="266">
        <v>45809</v>
      </c>
      <c r="H28" s="263">
        <f t="shared" si="8"/>
        <v>31</v>
      </c>
      <c r="I28" s="333">
        <v>21.9</v>
      </c>
      <c r="J28" s="333">
        <v>21.9</v>
      </c>
      <c r="K28" s="334">
        <f t="shared" si="1"/>
        <v>0</v>
      </c>
      <c r="L28" s="335">
        <f t="shared" si="2"/>
        <v>0</v>
      </c>
      <c r="M28" s="339">
        <v>923.6</v>
      </c>
      <c r="N28" s="339">
        <v>940.43</v>
      </c>
      <c r="O28" s="337">
        <f t="shared" si="3"/>
        <v>16.829999999999927</v>
      </c>
      <c r="P28" s="338">
        <f t="shared" si="4"/>
        <v>134.63999999999942</v>
      </c>
      <c r="Q28" s="362">
        <f t="shared" si="5"/>
        <v>134.63999999999942</v>
      </c>
      <c r="R28" s="362">
        <f t="shared" si="6"/>
        <v>9.4247999999999603</v>
      </c>
      <c r="S28" s="363">
        <f t="shared" si="7"/>
        <v>144.06479999999937</v>
      </c>
      <c r="T28" s="263" t="s">
        <v>267</v>
      </c>
      <c r="U28" s="364" t="s">
        <v>216</v>
      </c>
      <c r="V28" s="482">
        <v>45812</v>
      </c>
      <c r="W28" s="284"/>
    </row>
    <row r="29" spans="1:30" ht="20.25">
      <c r="A29" s="262">
        <v>26</v>
      </c>
      <c r="B29" s="263" t="s">
        <v>514</v>
      </c>
      <c r="C29" s="267" t="s">
        <v>35</v>
      </c>
      <c r="D29" s="265" t="s">
        <v>36</v>
      </c>
      <c r="E29" s="283" t="s">
        <v>149</v>
      </c>
      <c r="F29" s="266">
        <v>45778</v>
      </c>
      <c r="G29" s="266">
        <v>45809</v>
      </c>
      <c r="H29" s="263">
        <f t="shared" si="8"/>
        <v>31</v>
      </c>
      <c r="I29" s="333">
        <v>62.6</v>
      </c>
      <c r="J29" s="333">
        <v>71.2</v>
      </c>
      <c r="K29" s="334">
        <f t="shared" si="1"/>
        <v>8.6000000000000014</v>
      </c>
      <c r="L29" s="335">
        <f t="shared" si="2"/>
        <v>765.40000000000009</v>
      </c>
      <c r="M29" s="339">
        <v>1297.3399999999999</v>
      </c>
      <c r="N29" s="339">
        <v>1417.98</v>
      </c>
      <c r="O29" s="337">
        <f t="shared" si="3"/>
        <v>120.6400000000001</v>
      </c>
      <c r="P29" s="338">
        <f t="shared" si="4"/>
        <v>965.1200000000008</v>
      </c>
      <c r="Q29" s="362">
        <f t="shared" si="5"/>
        <v>1730.5200000000009</v>
      </c>
      <c r="R29" s="362">
        <f t="shared" si="6"/>
        <v>121.13640000000008</v>
      </c>
      <c r="S29" s="363">
        <f t="shared" si="7"/>
        <v>1851.656400000001</v>
      </c>
      <c r="T29" s="303"/>
      <c r="U29" s="364" t="s">
        <v>216</v>
      </c>
      <c r="V29" s="365" t="s">
        <v>724</v>
      </c>
      <c r="W29" s="483"/>
    </row>
    <row r="30" spans="1:30" ht="20.25">
      <c r="A30" s="262">
        <v>27</v>
      </c>
      <c r="B30" s="263" t="s">
        <v>516</v>
      </c>
      <c r="C30" s="267" t="s">
        <v>27</v>
      </c>
      <c r="D30" s="265" t="s">
        <v>344</v>
      </c>
      <c r="E30" s="307" t="s">
        <v>393</v>
      </c>
      <c r="F30" s="266">
        <v>45778</v>
      </c>
      <c r="G30" s="266">
        <v>45809</v>
      </c>
      <c r="H30" s="263">
        <f t="shared" si="8"/>
        <v>31</v>
      </c>
      <c r="I30" s="333">
        <v>42.4</v>
      </c>
      <c r="J30" s="333">
        <v>51</v>
      </c>
      <c r="K30" s="334">
        <f t="shared" si="1"/>
        <v>8.6000000000000014</v>
      </c>
      <c r="L30" s="335">
        <f t="shared" si="2"/>
        <v>765.40000000000009</v>
      </c>
      <c r="M30" s="339">
        <v>1221.83</v>
      </c>
      <c r="N30" s="339">
        <v>1332.26</v>
      </c>
      <c r="O30" s="337">
        <f t="shared" si="3"/>
        <v>110.43000000000006</v>
      </c>
      <c r="P30" s="338">
        <f t="shared" si="4"/>
        <v>883.44000000000051</v>
      </c>
      <c r="Q30" s="362">
        <f t="shared" si="5"/>
        <v>1648.8400000000006</v>
      </c>
      <c r="R30" s="362">
        <f t="shared" si="6"/>
        <v>115.41880000000005</v>
      </c>
      <c r="S30" s="363">
        <f t="shared" si="7"/>
        <v>1764.2588000000007</v>
      </c>
      <c r="T30" s="263" t="s">
        <v>267</v>
      </c>
      <c r="U30" s="364" t="s">
        <v>216</v>
      </c>
      <c r="V30" s="378">
        <v>45826</v>
      </c>
      <c r="W30" s="284"/>
    </row>
    <row r="31" spans="1:30" ht="20.25">
      <c r="A31" s="262">
        <v>28</v>
      </c>
      <c r="B31" s="263" t="s">
        <v>518</v>
      </c>
      <c r="C31" s="267" t="s">
        <v>40</v>
      </c>
      <c r="D31" s="265" t="s">
        <v>344</v>
      </c>
      <c r="E31" s="307" t="s">
        <v>393</v>
      </c>
      <c r="F31" s="266">
        <v>45778</v>
      </c>
      <c r="G31" s="266">
        <v>45809</v>
      </c>
      <c r="H31" s="263">
        <f t="shared" si="8"/>
        <v>31</v>
      </c>
      <c r="I31" s="355">
        <v>47.9</v>
      </c>
      <c r="J31" s="355">
        <v>47.9</v>
      </c>
      <c r="K31" s="355">
        <f t="shared" si="1"/>
        <v>0</v>
      </c>
      <c r="L31" s="356">
        <f t="shared" si="2"/>
        <v>0</v>
      </c>
      <c r="M31" s="337">
        <v>1490.05</v>
      </c>
      <c r="N31" s="337">
        <v>1510.92</v>
      </c>
      <c r="O31" s="337">
        <f t="shared" si="3"/>
        <v>20.870000000000118</v>
      </c>
      <c r="P31" s="338">
        <f t="shared" si="4"/>
        <v>166.96000000000095</v>
      </c>
      <c r="Q31" s="362">
        <f t="shared" si="5"/>
        <v>166.96000000000095</v>
      </c>
      <c r="R31" s="362">
        <f t="shared" si="6"/>
        <v>11.687200000000068</v>
      </c>
      <c r="S31" s="363">
        <f t="shared" si="7"/>
        <v>178.64720000000102</v>
      </c>
      <c r="T31" s="263" t="s">
        <v>267</v>
      </c>
      <c r="U31" s="364" t="s">
        <v>216</v>
      </c>
      <c r="V31" s="378">
        <v>45826</v>
      </c>
      <c r="W31" s="284"/>
    </row>
    <row r="32" spans="1:30" ht="30.75" customHeight="1">
      <c r="A32" s="262">
        <v>29</v>
      </c>
      <c r="B32" s="263" t="s">
        <v>519</v>
      </c>
      <c r="C32" s="303" t="s">
        <v>42</v>
      </c>
      <c r="D32" s="265" t="s">
        <v>174</v>
      </c>
      <c r="E32" s="283" t="s">
        <v>520</v>
      </c>
      <c r="F32" s="266">
        <v>45778</v>
      </c>
      <c r="G32" s="266">
        <v>45809</v>
      </c>
      <c r="H32" s="263">
        <f t="shared" si="8"/>
        <v>31</v>
      </c>
      <c r="I32" s="355">
        <v>6.3</v>
      </c>
      <c r="J32" s="355">
        <v>6.3</v>
      </c>
      <c r="K32" s="355">
        <f t="shared" si="1"/>
        <v>0</v>
      </c>
      <c r="L32" s="356">
        <f t="shared" si="2"/>
        <v>0</v>
      </c>
      <c r="M32" s="337">
        <v>959.78</v>
      </c>
      <c r="N32" s="337">
        <v>1021.33</v>
      </c>
      <c r="O32" s="337">
        <f t="shared" si="3"/>
        <v>61.550000000000068</v>
      </c>
      <c r="P32" s="357">
        <f t="shared" si="4"/>
        <v>492.40000000000055</v>
      </c>
      <c r="Q32" s="405">
        <f t="shared" si="5"/>
        <v>492.40000000000055</v>
      </c>
      <c r="R32" s="405">
        <f t="shared" si="6"/>
        <v>34.468000000000039</v>
      </c>
      <c r="S32" s="406">
        <f t="shared" si="7"/>
        <v>526.86800000000062</v>
      </c>
      <c r="T32" s="303"/>
      <c r="U32" s="364" t="s">
        <v>216</v>
      </c>
      <c r="V32" s="402" t="s">
        <v>641</v>
      </c>
      <c r="W32" s="1058" t="s">
        <v>725</v>
      </c>
      <c r="X32" s="284"/>
      <c r="Y32" s="284"/>
      <c r="Z32" s="284"/>
      <c r="AA32" s="284"/>
      <c r="AB32" s="284"/>
      <c r="AC32" s="284"/>
      <c r="AD32" s="284"/>
    </row>
    <row r="33" spans="1:30" ht="20.25">
      <c r="A33" s="262">
        <v>30</v>
      </c>
      <c r="B33" s="263" t="s">
        <v>521</v>
      </c>
      <c r="C33" s="267" t="s">
        <v>45</v>
      </c>
      <c r="D33" s="265" t="s">
        <v>174</v>
      </c>
      <c r="E33" s="283" t="s">
        <v>520</v>
      </c>
      <c r="F33" s="266">
        <v>45778</v>
      </c>
      <c r="G33" s="266">
        <v>45809</v>
      </c>
      <c r="H33" s="263">
        <f t="shared" si="8"/>
        <v>31</v>
      </c>
      <c r="I33" s="333">
        <v>13.2</v>
      </c>
      <c r="J33" s="333">
        <v>30.8</v>
      </c>
      <c r="K33" s="334">
        <f t="shared" si="1"/>
        <v>17.600000000000001</v>
      </c>
      <c r="L33" s="335">
        <f t="shared" si="2"/>
        <v>1566.4</v>
      </c>
      <c r="M33" s="354">
        <v>901.88</v>
      </c>
      <c r="N33" s="354">
        <v>1117.8399999999999</v>
      </c>
      <c r="O33" s="337">
        <f t="shared" si="3"/>
        <v>215.95999999999992</v>
      </c>
      <c r="P33" s="338">
        <f t="shared" si="4"/>
        <v>1727.6799999999994</v>
      </c>
      <c r="Q33" s="362">
        <f t="shared" si="5"/>
        <v>3294.0799999999995</v>
      </c>
      <c r="R33" s="362">
        <f t="shared" si="6"/>
        <v>230.58559999999997</v>
      </c>
      <c r="S33" s="363">
        <f t="shared" si="7"/>
        <v>3524.6655999999994</v>
      </c>
      <c r="T33" s="263"/>
      <c r="U33" s="364" t="s">
        <v>216</v>
      </c>
      <c r="V33" s="395">
        <v>45813</v>
      </c>
      <c r="W33" s="1058"/>
    </row>
    <row r="34" spans="1:30" ht="20.25">
      <c r="A34" s="262">
        <v>31</v>
      </c>
      <c r="B34" s="263" t="s">
        <v>523</v>
      </c>
      <c r="C34" s="267" t="s">
        <v>524</v>
      </c>
      <c r="D34" s="265" t="s">
        <v>525</v>
      </c>
      <c r="E34" s="283" t="s">
        <v>520</v>
      </c>
      <c r="F34" s="266">
        <v>45778</v>
      </c>
      <c r="G34" s="266">
        <v>45809</v>
      </c>
      <c r="H34" s="263">
        <f t="shared" si="8"/>
        <v>31</v>
      </c>
      <c r="I34" s="333">
        <v>32.200000000000003</v>
      </c>
      <c r="J34" s="333">
        <v>33.9</v>
      </c>
      <c r="K34" s="334">
        <f t="shared" si="1"/>
        <v>1.6999999999999957</v>
      </c>
      <c r="L34" s="335">
        <f t="shared" si="2"/>
        <v>151.29999999999961</v>
      </c>
      <c r="M34" s="354">
        <v>423.51</v>
      </c>
      <c r="N34" s="354">
        <v>476.56</v>
      </c>
      <c r="O34" s="337">
        <f t="shared" si="3"/>
        <v>53.050000000000011</v>
      </c>
      <c r="P34" s="338">
        <f t="shared" si="4"/>
        <v>424.40000000000009</v>
      </c>
      <c r="Q34" s="362">
        <f t="shared" si="5"/>
        <v>575.6999999999997</v>
      </c>
      <c r="R34" s="362">
        <f t="shared" si="6"/>
        <v>40.298999999999985</v>
      </c>
      <c r="S34" s="363">
        <f t="shared" si="7"/>
        <v>615.99899999999968</v>
      </c>
      <c r="T34" s="303"/>
      <c r="U34" s="364" t="s">
        <v>216</v>
      </c>
      <c r="V34" s="402" t="s">
        <v>641</v>
      </c>
      <c r="W34" s="1058"/>
    </row>
    <row r="35" spans="1:30" ht="20.25">
      <c r="A35" s="262">
        <v>32</v>
      </c>
      <c r="B35" s="263" t="s">
        <v>526</v>
      </c>
      <c r="C35" s="267" t="s">
        <v>47</v>
      </c>
      <c r="D35" s="265" t="s">
        <v>692</v>
      </c>
      <c r="E35" s="283" t="s">
        <v>693</v>
      </c>
      <c r="F35" s="266">
        <v>45778</v>
      </c>
      <c r="G35" s="443">
        <v>45809</v>
      </c>
      <c r="H35" s="263">
        <f t="shared" si="8"/>
        <v>31</v>
      </c>
      <c r="I35" s="333">
        <v>13.4</v>
      </c>
      <c r="J35" s="333">
        <v>13.4</v>
      </c>
      <c r="K35" s="334">
        <f t="shared" si="1"/>
        <v>0</v>
      </c>
      <c r="L35" s="335">
        <f t="shared" si="2"/>
        <v>0</v>
      </c>
      <c r="M35" s="354">
        <v>618.27</v>
      </c>
      <c r="N35" s="354">
        <v>655.69</v>
      </c>
      <c r="O35" s="475">
        <f t="shared" si="3"/>
        <v>37.420000000000073</v>
      </c>
      <c r="P35" s="338">
        <f t="shared" si="4"/>
        <v>299.36000000000058</v>
      </c>
      <c r="Q35" s="362">
        <f t="shared" si="5"/>
        <v>299.36000000000058</v>
      </c>
      <c r="R35" s="362">
        <f t="shared" si="6"/>
        <v>20.955200000000044</v>
      </c>
      <c r="S35" s="363">
        <f t="shared" si="7"/>
        <v>320.31520000000063</v>
      </c>
      <c r="T35" s="303"/>
      <c r="U35" s="364" t="s">
        <v>216</v>
      </c>
      <c r="V35" s="417" t="s">
        <v>726</v>
      </c>
      <c r="W35" s="466" t="s">
        <v>746</v>
      </c>
    </row>
    <row r="36" spans="1:30" ht="20.25">
      <c r="A36" s="262">
        <v>33</v>
      </c>
      <c r="B36" s="263" t="s">
        <v>643</v>
      </c>
      <c r="C36" s="267" t="s">
        <v>644</v>
      </c>
      <c r="D36" s="265" t="s">
        <v>645</v>
      </c>
      <c r="E36" s="283" t="s">
        <v>646</v>
      </c>
      <c r="F36" s="266">
        <v>45778</v>
      </c>
      <c r="G36" s="266">
        <v>45809</v>
      </c>
      <c r="H36" s="263">
        <f t="shared" si="8"/>
        <v>31</v>
      </c>
      <c r="I36" s="333">
        <v>6.7</v>
      </c>
      <c r="J36" s="333">
        <v>6.7</v>
      </c>
      <c r="K36" s="334">
        <f t="shared" si="1"/>
        <v>0</v>
      </c>
      <c r="L36" s="335">
        <f t="shared" si="2"/>
        <v>0</v>
      </c>
      <c r="M36" s="339">
        <v>1371.89</v>
      </c>
      <c r="N36" s="339">
        <v>1428.97</v>
      </c>
      <c r="O36" s="337">
        <f t="shared" si="3"/>
        <v>57.079999999999927</v>
      </c>
      <c r="P36" s="338">
        <f t="shared" si="4"/>
        <v>456.63999999999942</v>
      </c>
      <c r="Q36" s="362">
        <f t="shared" si="5"/>
        <v>456.63999999999942</v>
      </c>
      <c r="R36" s="362">
        <f t="shared" si="6"/>
        <v>31.964799999999961</v>
      </c>
      <c r="S36" s="363">
        <f t="shared" si="7"/>
        <v>488.60479999999939</v>
      </c>
      <c r="T36" s="263" t="s">
        <v>267</v>
      </c>
      <c r="U36" s="364" t="s">
        <v>216</v>
      </c>
      <c r="V36" s="407" t="s">
        <v>727</v>
      </c>
      <c r="W36" s="484" t="s">
        <v>747</v>
      </c>
    </row>
    <row r="37" spans="1:30" ht="20.25">
      <c r="A37" s="262">
        <v>34</v>
      </c>
      <c r="B37" s="263" t="s">
        <v>529</v>
      </c>
      <c r="C37" s="267" t="s">
        <v>57</v>
      </c>
      <c r="D37" s="265" t="s">
        <v>113</v>
      </c>
      <c r="E37" s="265" t="s">
        <v>728</v>
      </c>
      <c r="F37" s="266">
        <v>45778</v>
      </c>
      <c r="G37" s="266">
        <v>45809</v>
      </c>
      <c r="H37" s="263">
        <f t="shared" si="8"/>
        <v>31</v>
      </c>
      <c r="I37" s="333">
        <v>27.6</v>
      </c>
      <c r="J37" s="333">
        <v>27.6</v>
      </c>
      <c r="K37" s="334">
        <f t="shared" si="1"/>
        <v>0</v>
      </c>
      <c r="L37" s="335">
        <f t="shared" si="2"/>
        <v>0</v>
      </c>
      <c r="M37" s="354">
        <v>1214.93</v>
      </c>
      <c r="N37" s="354">
        <v>1265.51</v>
      </c>
      <c r="O37" s="337">
        <f t="shared" si="3"/>
        <v>50.579999999999927</v>
      </c>
      <c r="P37" s="338">
        <f t="shared" si="4"/>
        <v>404.63999999999942</v>
      </c>
      <c r="Q37" s="362">
        <f t="shared" si="5"/>
        <v>404.63999999999942</v>
      </c>
      <c r="R37" s="362">
        <f t="shared" si="6"/>
        <v>28.324799999999961</v>
      </c>
      <c r="S37" s="363">
        <f t="shared" si="7"/>
        <v>432.9647999999994</v>
      </c>
      <c r="T37" s="303"/>
      <c r="U37" s="364" t="s">
        <v>216</v>
      </c>
      <c r="V37" s="402" t="s">
        <v>247</v>
      </c>
      <c r="W37" s="284"/>
    </row>
    <row r="38" spans="1:30" ht="27" customHeight="1">
      <c r="A38" s="262">
        <v>35</v>
      </c>
      <c r="B38" s="263" t="s">
        <v>531</v>
      </c>
      <c r="C38" s="267" t="s">
        <v>60</v>
      </c>
      <c r="D38" s="265" t="s">
        <v>61</v>
      </c>
      <c r="E38" s="283" t="s">
        <v>115</v>
      </c>
      <c r="F38" s="266">
        <v>45778</v>
      </c>
      <c r="G38" s="266">
        <v>45809</v>
      </c>
      <c r="H38" s="263">
        <f t="shared" si="8"/>
        <v>31</v>
      </c>
      <c r="I38" s="333">
        <v>38.4</v>
      </c>
      <c r="J38" s="333">
        <v>38.5</v>
      </c>
      <c r="K38" s="334">
        <f t="shared" si="1"/>
        <v>0.10000000000000142</v>
      </c>
      <c r="L38" s="335">
        <f t="shared" si="2"/>
        <v>8.9000000000001265</v>
      </c>
      <c r="M38" s="354">
        <v>1194.31</v>
      </c>
      <c r="N38" s="354">
        <v>1243.99</v>
      </c>
      <c r="O38" s="337">
        <f t="shared" si="3"/>
        <v>49.680000000000064</v>
      </c>
      <c r="P38" s="338">
        <f t="shared" si="4"/>
        <v>397.44000000000051</v>
      </c>
      <c r="Q38" s="362">
        <f t="shared" si="5"/>
        <v>406.34000000000066</v>
      </c>
      <c r="R38" s="362">
        <f t="shared" si="6"/>
        <v>28.443800000000049</v>
      </c>
      <c r="S38" s="363">
        <f t="shared" si="7"/>
        <v>434.78380000000072</v>
      </c>
      <c r="T38" s="303"/>
      <c r="U38" s="364" t="s">
        <v>216</v>
      </c>
      <c r="V38" s="402" t="s">
        <v>647</v>
      </c>
      <c r="W38" s="284"/>
    </row>
    <row r="39" spans="1:30" ht="27" customHeight="1">
      <c r="A39" s="262">
        <v>36</v>
      </c>
      <c r="B39" s="263" t="s">
        <v>695</v>
      </c>
      <c r="C39" s="267" t="s">
        <v>63</v>
      </c>
      <c r="D39" s="265" t="s">
        <v>696</v>
      </c>
      <c r="E39" s="308" t="s">
        <v>729</v>
      </c>
      <c r="F39" s="266">
        <v>45778</v>
      </c>
      <c r="G39" s="266">
        <v>45809</v>
      </c>
      <c r="H39" s="263">
        <f t="shared" si="8"/>
        <v>31</v>
      </c>
      <c r="I39" s="333">
        <v>73.400000000000006</v>
      </c>
      <c r="J39" s="333">
        <v>73.5</v>
      </c>
      <c r="K39" s="334">
        <f t="shared" si="1"/>
        <v>9.9999999999994316E-2</v>
      </c>
      <c r="L39" s="335">
        <f t="shared" si="2"/>
        <v>8.8999999999994941</v>
      </c>
      <c r="M39" s="354">
        <v>2373.89</v>
      </c>
      <c r="N39" s="354">
        <v>2635.24</v>
      </c>
      <c r="O39" s="337">
        <f t="shared" si="3"/>
        <v>261.34999999999991</v>
      </c>
      <c r="P39" s="338">
        <f t="shared" si="4"/>
        <v>2090.7999999999993</v>
      </c>
      <c r="Q39" s="362">
        <f t="shared" si="5"/>
        <v>2099.6999999999989</v>
      </c>
      <c r="R39" s="362">
        <f t="shared" si="6"/>
        <v>146.97899999999993</v>
      </c>
      <c r="S39" s="363">
        <f t="shared" si="7"/>
        <v>2246.6789999999987</v>
      </c>
      <c r="T39" s="263" t="s">
        <v>267</v>
      </c>
      <c r="U39" s="364"/>
      <c r="V39" s="402"/>
      <c r="W39" s="284"/>
    </row>
    <row r="40" spans="1:30" ht="20.25">
      <c r="A40" s="262">
        <v>37</v>
      </c>
      <c r="B40" s="263" t="s">
        <v>533</v>
      </c>
      <c r="C40" s="267" t="s">
        <v>351</v>
      </c>
      <c r="D40" s="299" t="s">
        <v>648</v>
      </c>
      <c r="E40" s="268" t="s">
        <v>353</v>
      </c>
      <c r="F40" s="266">
        <v>45778</v>
      </c>
      <c r="G40" s="266">
        <v>45809</v>
      </c>
      <c r="H40" s="263">
        <f t="shared" si="8"/>
        <v>31</v>
      </c>
      <c r="I40" s="333">
        <v>86.5</v>
      </c>
      <c r="J40" s="333">
        <v>92.4</v>
      </c>
      <c r="K40" s="334">
        <f t="shared" si="1"/>
        <v>5.9000000000000057</v>
      </c>
      <c r="L40" s="335">
        <f t="shared" si="2"/>
        <v>525.10000000000048</v>
      </c>
      <c r="M40" s="339">
        <v>1909.96</v>
      </c>
      <c r="N40" s="339">
        <v>2054.11</v>
      </c>
      <c r="O40" s="337">
        <f t="shared" si="3"/>
        <v>144.15000000000009</v>
      </c>
      <c r="P40" s="338">
        <f t="shared" si="4"/>
        <v>1153.2000000000007</v>
      </c>
      <c r="Q40" s="362">
        <f t="shared" si="5"/>
        <v>1678.3000000000011</v>
      </c>
      <c r="R40" s="362">
        <f t="shared" si="6"/>
        <v>117.48100000000009</v>
      </c>
      <c r="S40" s="363">
        <f t="shared" si="7"/>
        <v>1795.7810000000011</v>
      </c>
      <c r="T40" s="263" t="s">
        <v>267</v>
      </c>
      <c r="U40" s="364" t="s">
        <v>216</v>
      </c>
      <c r="V40" s="378">
        <v>45821</v>
      </c>
      <c r="W40" s="408"/>
    </row>
    <row r="41" spans="1:30" ht="20.25">
      <c r="A41" s="262">
        <v>38</v>
      </c>
      <c r="B41" s="263" t="s">
        <v>535</v>
      </c>
      <c r="C41" s="267" t="s">
        <v>536</v>
      </c>
      <c r="D41" s="284" t="s">
        <v>650</v>
      </c>
      <c r="E41" s="309" t="s">
        <v>538</v>
      </c>
      <c r="F41" s="266">
        <v>45778</v>
      </c>
      <c r="G41" s="266">
        <v>45809</v>
      </c>
      <c r="H41" s="263">
        <f t="shared" si="8"/>
        <v>31</v>
      </c>
      <c r="I41" s="333">
        <v>38.6</v>
      </c>
      <c r="J41" s="333">
        <v>38.6</v>
      </c>
      <c r="K41" s="334">
        <f t="shared" si="1"/>
        <v>0</v>
      </c>
      <c r="L41" s="335">
        <f t="shared" si="2"/>
        <v>0</v>
      </c>
      <c r="M41" s="339">
        <v>786.29</v>
      </c>
      <c r="N41" s="339">
        <v>880.95</v>
      </c>
      <c r="O41" s="337">
        <f t="shared" si="3"/>
        <v>94.660000000000082</v>
      </c>
      <c r="P41" s="338">
        <f t="shared" si="4"/>
        <v>757.28000000000065</v>
      </c>
      <c r="Q41" s="362">
        <f t="shared" si="5"/>
        <v>757.28000000000065</v>
      </c>
      <c r="R41" s="362">
        <f t="shared" si="6"/>
        <v>53.009600000000049</v>
      </c>
      <c r="S41" s="363">
        <f t="shared" si="7"/>
        <v>810.28960000000075</v>
      </c>
      <c r="T41" s="263" t="s">
        <v>267</v>
      </c>
      <c r="U41" s="364" t="s">
        <v>216</v>
      </c>
      <c r="V41" s="416">
        <v>45842</v>
      </c>
      <c r="W41" s="284"/>
    </row>
    <row r="42" spans="1:30" ht="20.25">
      <c r="A42" s="262">
        <v>39</v>
      </c>
      <c r="B42" s="263" t="s">
        <v>539</v>
      </c>
      <c r="C42" s="267" t="s">
        <v>404</v>
      </c>
      <c r="D42" s="310" t="s">
        <v>405</v>
      </c>
      <c r="E42" s="311" t="s">
        <v>406</v>
      </c>
      <c r="F42" s="266">
        <v>45778</v>
      </c>
      <c r="G42" s="266">
        <v>45809</v>
      </c>
      <c r="H42" s="263">
        <f t="shared" si="8"/>
        <v>31</v>
      </c>
      <c r="I42" s="333">
        <v>25.4</v>
      </c>
      <c r="J42" s="333">
        <v>25.4</v>
      </c>
      <c r="K42" s="334">
        <f t="shared" si="1"/>
        <v>0</v>
      </c>
      <c r="L42" s="335">
        <f t="shared" si="2"/>
        <v>0</v>
      </c>
      <c r="M42" s="339">
        <v>485.31</v>
      </c>
      <c r="N42" s="339">
        <v>524.73</v>
      </c>
      <c r="O42" s="337">
        <f t="shared" si="3"/>
        <v>39.420000000000016</v>
      </c>
      <c r="P42" s="338">
        <f t="shared" si="4"/>
        <v>315.36000000000013</v>
      </c>
      <c r="Q42" s="362">
        <f t="shared" si="5"/>
        <v>315.36000000000013</v>
      </c>
      <c r="R42" s="362">
        <f t="shared" si="6"/>
        <v>22.075200000000009</v>
      </c>
      <c r="S42" s="363">
        <f t="shared" si="7"/>
        <v>337.43520000000012</v>
      </c>
      <c r="T42" s="263" t="s">
        <v>267</v>
      </c>
      <c r="U42" s="364" t="s">
        <v>216</v>
      </c>
      <c r="V42" s="410">
        <v>45812</v>
      </c>
      <c r="W42" s="284"/>
    </row>
    <row r="43" spans="1:30" ht="20.25">
      <c r="A43" s="262">
        <v>40</v>
      </c>
      <c r="B43" s="263" t="s">
        <v>656</v>
      </c>
      <c r="C43" s="267" t="s">
        <v>657</v>
      </c>
      <c r="D43" s="310" t="s">
        <v>645</v>
      </c>
      <c r="E43" s="268" t="s">
        <v>658</v>
      </c>
      <c r="F43" s="266">
        <v>45778</v>
      </c>
      <c r="G43" s="266">
        <v>45809</v>
      </c>
      <c r="H43" s="263">
        <f t="shared" si="8"/>
        <v>31</v>
      </c>
      <c r="I43" s="333">
        <v>12.9</v>
      </c>
      <c r="J43" s="333">
        <v>12.9</v>
      </c>
      <c r="K43" s="334">
        <f t="shared" si="1"/>
        <v>0</v>
      </c>
      <c r="L43" s="335">
        <f t="shared" si="2"/>
        <v>0</v>
      </c>
      <c r="M43" s="339">
        <v>233</v>
      </c>
      <c r="N43" s="339">
        <v>275.17</v>
      </c>
      <c r="O43" s="337">
        <f t="shared" si="3"/>
        <v>42.170000000000016</v>
      </c>
      <c r="P43" s="338">
        <f t="shared" si="4"/>
        <v>337.36000000000013</v>
      </c>
      <c r="Q43" s="362">
        <f t="shared" si="5"/>
        <v>337.36000000000013</v>
      </c>
      <c r="R43" s="362">
        <f t="shared" si="6"/>
        <v>23.615200000000012</v>
      </c>
      <c r="S43" s="363">
        <f t="shared" si="7"/>
        <v>360.97520000000014</v>
      </c>
      <c r="T43" s="263" t="s">
        <v>267</v>
      </c>
      <c r="U43" s="364" t="s">
        <v>216</v>
      </c>
      <c r="V43" s="407" t="s">
        <v>698</v>
      </c>
      <c r="W43" s="484" t="s">
        <v>747</v>
      </c>
      <c r="AB43" s="468">
        <v>45817</v>
      </c>
    </row>
    <row r="44" spans="1:30" ht="20.25">
      <c r="A44" s="262">
        <v>41</v>
      </c>
      <c r="B44" s="263" t="s">
        <v>540</v>
      </c>
      <c r="C44" s="267" t="s">
        <v>541</v>
      </c>
      <c r="D44" s="312" t="s">
        <v>542</v>
      </c>
      <c r="E44" s="471" t="s">
        <v>543</v>
      </c>
      <c r="F44" s="266">
        <v>45778</v>
      </c>
      <c r="G44" s="266">
        <v>45809</v>
      </c>
      <c r="H44" s="263">
        <f t="shared" si="8"/>
        <v>31</v>
      </c>
      <c r="I44" s="333">
        <v>31.5</v>
      </c>
      <c r="J44" s="333">
        <v>31.5</v>
      </c>
      <c r="K44" s="334">
        <f t="shared" si="1"/>
        <v>0</v>
      </c>
      <c r="L44" s="335">
        <f t="shared" si="2"/>
        <v>0</v>
      </c>
      <c r="M44" s="339">
        <v>740.61</v>
      </c>
      <c r="N44" s="339">
        <v>816.86</v>
      </c>
      <c r="O44" s="337">
        <f t="shared" si="3"/>
        <v>76.25</v>
      </c>
      <c r="P44" s="338">
        <f t="shared" si="4"/>
        <v>610</v>
      </c>
      <c r="Q44" s="362">
        <f t="shared" si="5"/>
        <v>610</v>
      </c>
      <c r="R44" s="362">
        <f t="shared" si="6"/>
        <v>42.7</v>
      </c>
      <c r="S44" s="363">
        <f t="shared" si="7"/>
        <v>652.70000000000005</v>
      </c>
      <c r="T44" s="303"/>
      <c r="U44" s="364" t="s">
        <v>216</v>
      </c>
      <c r="V44" s="402" t="s">
        <v>659</v>
      </c>
      <c r="W44" s="284"/>
    </row>
    <row r="45" spans="1:30" ht="20.25">
      <c r="A45" s="262">
        <v>42</v>
      </c>
      <c r="B45" s="263" t="s">
        <v>544</v>
      </c>
      <c r="C45" s="267" t="s">
        <v>321</v>
      </c>
      <c r="D45" s="284" t="s">
        <v>322</v>
      </c>
      <c r="E45" s="307" t="s">
        <v>323</v>
      </c>
      <c r="F45" s="266">
        <v>45778</v>
      </c>
      <c r="G45" s="266">
        <v>45809</v>
      </c>
      <c r="H45" s="263">
        <f t="shared" si="8"/>
        <v>31</v>
      </c>
      <c r="I45" s="333">
        <v>33</v>
      </c>
      <c r="J45" s="333">
        <v>36</v>
      </c>
      <c r="K45" s="334">
        <f t="shared" si="1"/>
        <v>3</v>
      </c>
      <c r="L45" s="335">
        <f t="shared" si="2"/>
        <v>267</v>
      </c>
      <c r="M45" s="339">
        <v>604.29</v>
      </c>
      <c r="N45" s="339">
        <v>666.6</v>
      </c>
      <c r="O45" s="337">
        <f t="shared" si="3"/>
        <v>62.310000000000059</v>
      </c>
      <c r="P45" s="338">
        <f t="shared" si="4"/>
        <v>498.48000000000047</v>
      </c>
      <c r="Q45" s="362">
        <f t="shared" si="5"/>
        <v>765.48000000000047</v>
      </c>
      <c r="R45" s="362">
        <f t="shared" si="6"/>
        <v>53.58360000000004</v>
      </c>
      <c r="S45" s="363">
        <f t="shared" si="7"/>
        <v>819.06360000000052</v>
      </c>
      <c r="T45" s="263" t="s">
        <v>267</v>
      </c>
      <c r="U45" s="364" t="s">
        <v>216</v>
      </c>
      <c r="V45" s="395">
        <v>45849</v>
      </c>
      <c r="W45" s="284"/>
    </row>
    <row r="46" spans="1:30" ht="20.25">
      <c r="A46" s="262">
        <v>43</v>
      </c>
      <c r="B46" s="263" t="s">
        <v>546</v>
      </c>
      <c r="C46" s="267" t="s">
        <v>318</v>
      </c>
      <c r="D46" s="313" t="s">
        <v>172</v>
      </c>
      <c r="E46" s="283" t="s">
        <v>319</v>
      </c>
      <c r="F46" s="266">
        <v>45778</v>
      </c>
      <c r="G46" s="266">
        <v>45809</v>
      </c>
      <c r="H46" s="263">
        <f t="shared" si="8"/>
        <v>31</v>
      </c>
      <c r="I46" s="333">
        <v>45.2</v>
      </c>
      <c r="J46" s="333">
        <v>54.4</v>
      </c>
      <c r="K46" s="334">
        <f t="shared" si="1"/>
        <v>9.1999999999999957</v>
      </c>
      <c r="L46" s="335">
        <f t="shared" si="2"/>
        <v>818.79999999999961</v>
      </c>
      <c r="M46" s="339">
        <v>627.30999999999995</v>
      </c>
      <c r="N46" s="339">
        <v>737.63</v>
      </c>
      <c r="O46" s="337">
        <f t="shared" si="3"/>
        <v>110.32000000000005</v>
      </c>
      <c r="P46" s="338">
        <f t="shared" si="4"/>
        <v>882.5600000000004</v>
      </c>
      <c r="Q46" s="362">
        <f t="shared" si="5"/>
        <v>1701.3600000000001</v>
      </c>
      <c r="R46" s="362">
        <f t="shared" si="6"/>
        <v>119.09520000000002</v>
      </c>
      <c r="S46" s="363">
        <f t="shared" si="7"/>
        <v>1820.4552000000001</v>
      </c>
      <c r="T46" s="263" t="s">
        <v>267</v>
      </c>
      <c r="U46" s="364" t="s">
        <v>216</v>
      </c>
      <c r="V46" s="365" t="s">
        <v>661</v>
      </c>
      <c r="W46" s="416">
        <v>45821</v>
      </c>
    </row>
    <row r="47" spans="1:30" ht="81">
      <c r="A47" s="262" t="s">
        <v>748</v>
      </c>
      <c r="B47" s="293" t="s">
        <v>552</v>
      </c>
      <c r="C47" s="272" t="s">
        <v>408</v>
      </c>
      <c r="D47" s="314" t="s">
        <v>409</v>
      </c>
      <c r="E47" s="314" t="s">
        <v>553</v>
      </c>
      <c r="F47" s="266">
        <v>45778</v>
      </c>
      <c r="G47" s="266">
        <v>45809</v>
      </c>
      <c r="H47" s="293">
        <f t="shared" si="8"/>
        <v>31</v>
      </c>
      <c r="I47" s="348">
        <v>16</v>
      </c>
      <c r="J47" s="348">
        <v>16</v>
      </c>
      <c r="K47" s="349">
        <f t="shared" si="1"/>
        <v>0</v>
      </c>
      <c r="L47" s="350">
        <f t="shared" si="2"/>
        <v>0</v>
      </c>
      <c r="M47" s="358">
        <v>361.37</v>
      </c>
      <c r="N47" s="358">
        <v>435.02</v>
      </c>
      <c r="O47" s="352">
        <f t="shared" si="3"/>
        <v>73.649999999999977</v>
      </c>
      <c r="P47" s="353">
        <f t="shared" si="4"/>
        <v>589.19999999999982</v>
      </c>
      <c r="Q47" s="389">
        <f t="shared" si="5"/>
        <v>589.19999999999982</v>
      </c>
      <c r="R47" s="389">
        <f t="shared" si="6"/>
        <v>41.243999999999993</v>
      </c>
      <c r="S47" s="390">
        <f t="shared" si="7"/>
        <v>630.44399999999985</v>
      </c>
      <c r="T47" s="391"/>
      <c r="U47" s="364" t="s">
        <v>216</v>
      </c>
      <c r="V47" s="411" t="s">
        <v>663</v>
      </c>
      <c r="W47" s="412" t="s">
        <v>749</v>
      </c>
      <c r="X47" s="400"/>
      <c r="Y47" s="400"/>
      <c r="Z47" s="400"/>
      <c r="AA47" s="400"/>
      <c r="AB47" s="400"/>
      <c r="AC47" s="400"/>
      <c r="AD47" s="400"/>
    </row>
    <row r="48" spans="1:30" ht="20.25">
      <c r="A48" s="262">
        <v>45</v>
      </c>
      <c r="B48" s="263" t="s">
        <v>554</v>
      </c>
      <c r="C48" s="272" t="s">
        <v>336</v>
      </c>
      <c r="D48" s="314" t="s">
        <v>337</v>
      </c>
      <c r="E48" s="315" t="s">
        <v>705</v>
      </c>
      <c r="F48" s="266">
        <v>45778</v>
      </c>
      <c r="G48" s="266">
        <v>45809</v>
      </c>
      <c r="H48" s="293">
        <f t="shared" si="8"/>
        <v>31</v>
      </c>
      <c r="I48" s="348">
        <v>5.5</v>
      </c>
      <c r="J48" s="348">
        <v>5.5</v>
      </c>
      <c r="K48" s="334">
        <f t="shared" si="1"/>
        <v>0</v>
      </c>
      <c r="L48" s="350">
        <f t="shared" si="2"/>
        <v>0</v>
      </c>
      <c r="M48" s="351">
        <v>348.32</v>
      </c>
      <c r="N48" s="351">
        <v>385.52</v>
      </c>
      <c r="O48" s="337">
        <f t="shared" si="3"/>
        <v>37.199999999999989</v>
      </c>
      <c r="P48" s="353">
        <f t="shared" si="4"/>
        <v>297.59999999999991</v>
      </c>
      <c r="Q48" s="389">
        <f t="shared" si="5"/>
        <v>297.59999999999991</v>
      </c>
      <c r="R48" s="389">
        <f t="shared" si="6"/>
        <v>20.831999999999997</v>
      </c>
      <c r="S48" s="390">
        <f t="shared" si="7"/>
        <v>318.4319999999999</v>
      </c>
      <c r="T48" s="391"/>
      <c r="U48" s="413" t="s">
        <v>216</v>
      </c>
      <c r="V48" s="402" t="s">
        <v>664</v>
      </c>
      <c r="W48" s="400"/>
      <c r="X48" s="400"/>
      <c r="Y48" s="400"/>
      <c r="Z48" s="400"/>
      <c r="AA48" s="400"/>
      <c r="AB48" s="400"/>
      <c r="AC48" s="400"/>
      <c r="AD48" s="400"/>
    </row>
    <row r="49" spans="1:24" ht="20.25">
      <c r="A49" s="262">
        <v>46</v>
      </c>
      <c r="B49" s="263" t="s">
        <v>556</v>
      </c>
      <c r="C49" s="267" t="s">
        <v>256</v>
      </c>
      <c r="D49" s="284" t="s">
        <v>257</v>
      </c>
      <c r="E49" s="316" t="s">
        <v>315</v>
      </c>
      <c r="F49" s="266">
        <v>45778</v>
      </c>
      <c r="G49" s="266">
        <v>45809</v>
      </c>
      <c r="H49" s="263">
        <f t="shared" si="8"/>
        <v>31</v>
      </c>
      <c r="I49" s="333">
        <v>69.7</v>
      </c>
      <c r="J49" s="333">
        <v>76.900000000000006</v>
      </c>
      <c r="K49" s="334">
        <f t="shared" si="1"/>
        <v>7.2000000000000028</v>
      </c>
      <c r="L49" s="335">
        <f t="shared" si="2"/>
        <v>640.8000000000003</v>
      </c>
      <c r="M49" s="354">
        <v>1049.45</v>
      </c>
      <c r="N49" s="354">
        <v>1162.24</v>
      </c>
      <c r="O49" s="337">
        <f t="shared" si="3"/>
        <v>112.78999999999996</v>
      </c>
      <c r="P49" s="338">
        <f t="shared" si="4"/>
        <v>902.31999999999971</v>
      </c>
      <c r="Q49" s="362">
        <f t="shared" si="5"/>
        <v>1543.12</v>
      </c>
      <c r="R49" s="362">
        <f t="shared" si="6"/>
        <v>108.0184</v>
      </c>
      <c r="S49" s="363">
        <f t="shared" si="7"/>
        <v>1651.1383999999998</v>
      </c>
      <c r="T49" s="263" t="s">
        <v>267</v>
      </c>
      <c r="U49" s="364" t="s">
        <v>216</v>
      </c>
      <c r="V49" s="378">
        <v>45814</v>
      </c>
      <c r="W49" s="284"/>
    </row>
    <row r="50" spans="1:24" ht="20.25">
      <c r="A50" s="262">
        <v>47</v>
      </c>
      <c r="B50" s="263" t="s">
        <v>567</v>
      </c>
      <c r="C50" s="267" t="s">
        <v>414</v>
      </c>
      <c r="D50" s="313" t="s">
        <v>415</v>
      </c>
      <c r="E50" s="307" t="s">
        <v>416</v>
      </c>
      <c r="F50" s="266">
        <v>45778</v>
      </c>
      <c r="G50" s="266">
        <v>45809</v>
      </c>
      <c r="H50" s="263">
        <f t="shared" si="8"/>
        <v>31</v>
      </c>
      <c r="I50" s="333">
        <v>74.8</v>
      </c>
      <c r="J50" s="333">
        <v>76.900000000000006</v>
      </c>
      <c r="K50" s="334">
        <f t="shared" si="1"/>
        <v>2.1000000000000085</v>
      </c>
      <c r="L50" s="335">
        <f t="shared" si="2"/>
        <v>186.90000000000077</v>
      </c>
      <c r="M50" s="354">
        <v>759.05</v>
      </c>
      <c r="N50" s="354">
        <v>824.87</v>
      </c>
      <c r="O50" s="337">
        <f t="shared" si="3"/>
        <v>65.82000000000005</v>
      </c>
      <c r="P50" s="338">
        <f t="shared" si="4"/>
        <v>526.5600000000004</v>
      </c>
      <c r="Q50" s="362">
        <f t="shared" si="5"/>
        <v>713.46000000000117</v>
      </c>
      <c r="R50" s="362">
        <f t="shared" si="6"/>
        <v>49.942200000000085</v>
      </c>
      <c r="S50" s="363">
        <f t="shared" si="7"/>
        <v>763.40220000000124</v>
      </c>
      <c r="T50" s="303"/>
      <c r="U50" s="364" t="s">
        <v>216</v>
      </c>
      <c r="V50" s="402" t="s">
        <v>665</v>
      </c>
      <c r="W50" s="284"/>
    </row>
    <row r="51" spans="1:24" ht="20.25">
      <c r="A51" s="262">
        <v>48</v>
      </c>
      <c r="B51" s="263" t="s">
        <v>569</v>
      </c>
      <c r="C51" s="267" t="s">
        <v>418</v>
      </c>
      <c r="D51" s="265" t="s">
        <v>419</v>
      </c>
      <c r="E51" s="307" t="s">
        <v>731</v>
      </c>
      <c r="F51" s="266">
        <v>45778</v>
      </c>
      <c r="G51" s="266">
        <v>45809</v>
      </c>
      <c r="H51" s="263">
        <f t="shared" si="8"/>
        <v>31</v>
      </c>
      <c r="I51" s="333">
        <v>19</v>
      </c>
      <c r="J51" s="333">
        <v>19</v>
      </c>
      <c r="K51" s="334">
        <f t="shared" si="1"/>
        <v>0</v>
      </c>
      <c r="L51" s="335">
        <f t="shared" si="2"/>
        <v>0</v>
      </c>
      <c r="M51" s="339">
        <v>560.21</v>
      </c>
      <c r="N51" s="339">
        <v>614.71</v>
      </c>
      <c r="O51" s="337">
        <f t="shared" si="3"/>
        <v>54.5</v>
      </c>
      <c r="P51" s="338">
        <f t="shared" si="4"/>
        <v>436</v>
      </c>
      <c r="Q51" s="362">
        <f t="shared" si="5"/>
        <v>436</v>
      </c>
      <c r="R51" s="362">
        <f t="shared" si="6"/>
        <v>30.520000000000003</v>
      </c>
      <c r="S51" s="363">
        <f t="shared" si="7"/>
        <v>466.52</v>
      </c>
      <c r="T51" s="263" t="s">
        <v>267</v>
      </c>
      <c r="U51" s="364" t="s">
        <v>216</v>
      </c>
      <c r="V51" s="485">
        <v>45812</v>
      </c>
      <c r="W51" s="284"/>
    </row>
    <row r="52" spans="1:24" ht="20.25">
      <c r="A52" s="262">
        <v>49</v>
      </c>
      <c r="B52" s="263" t="s">
        <v>570</v>
      </c>
      <c r="C52" s="267" t="s">
        <v>571</v>
      </c>
      <c r="D52" s="265" t="s">
        <v>572</v>
      </c>
      <c r="E52" s="307" t="s">
        <v>573</v>
      </c>
      <c r="F52" s="266">
        <v>45778</v>
      </c>
      <c r="G52" s="266">
        <v>45809</v>
      </c>
      <c r="H52" s="263">
        <f t="shared" si="8"/>
        <v>31</v>
      </c>
      <c r="I52" s="333">
        <v>28.2</v>
      </c>
      <c r="J52" s="333">
        <v>31.8</v>
      </c>
      <c r="K52" s="334">
        <f t="shared" si="1"/>
        <v>3.6000000000000014</v>
      </c>
      <c r="L52" s="335">
        <f t="shared" si="2"/>
        <v>320.40000000000015</v>
      </c>
      <c r="M52" s="339">
        <v>538.84</v>
      </c>
      <c r="N52" s="339">
        <v>618.49</v>
      </c>
      <c r="O52" s="337">
        <f t="shared" si="3"/>
        <v>79.649999999999977</v>
      </c>
      <c r="P52" s="338">
        <f t="shared" si="4"/>
        <v>637.19999999999982</v>
      </c>
      <c r="Q52" s="362">
        <f t="shared" si="5"/>
        <v>957.59999999999991</v>
      </c>
      <c r="R52" s="362">
        <f t="shared" si="6"/>
        <v>67.031999999999996</v>
      </c>
      <c r="S52" s="363">
        <f t="shared" si="7"/>
        <v>1024.6319999999998</v>
      </c>
      <c r="T52" s="263" t="s">
        <v>267</v>
      </c>
      <c r="U52" s="364" t="s">
        <v>216</v>
      </c>
      <c r="V52" s="378">
        <v>45828</v>
      </c>
      <c r="W52" s="284" t="s">
        <v>725</v>
      </c>
    </row>
    <row r="53" spans="1:24" ht="20.25">
      <c r="A53" s="262">
        <v>50</v>
      </c>
      <c r="B53" s="263" t="s">
        <v>575</v>
      </c>
      <c r="C53" s="267" t="s">
        <v>325</v>
      </c>
      <c r="D53" s="265" t="s">
        <v>326</v>
      </c>
      <c r="E53" s="268" t="s">
        <v>327</v>
      </c>
      <c r="F53" s="266">
        <v>45778</v>
      </c>
      <c r="G53" s="266">
        <v>45809</v>
      </c>
      <c r="H53" s="263">
        <f t="shared" si="8"/>
        <v>31</v>
      </c>
      <c r="I53" s="333">
        <v>37.799999999999997</v>
      </c>
      <c r="J53" s="333">
        <v>47.2</v>
      </c>
      <c r="K53" s="334">
        <f t="shared" si="1"/>
        <v>9.4000000000000057</v>
      </c>
      <c r="L53" s="335">
        <f t="shared" si="2"/>
        <v>836.60000000000048</v>
      </c>
      <c r="M53" s="339">
        <v>635.61</v>
      </c>
      <c r="N53" s="339">
        <v>858.64</v>
      </c>
      <c r="O53" s="337">
        <f t="shared" si="3"/>
        <v>223.02999999999997</v>
      </c>
      <c r="P53" s="338">
        <f t="shared" si="4"/>
        <v>1784.2399999999998</v>
      </c>
      <c r="Q53" s="362">
        <f t="shared" si="5"/>
        <v>2620.84</v>
      </c>
      <c r="R53" s="362">
        <f t="shared" si="6"/>
        <v>183.45880000000002</v>
      </c>
      <c r="S53" s="363">
        <f t="shared" si="7"/>
        <v>2804.2988</v>
      </c>
      <c r="T53" s="263" t="s">
        <v>267</v>
      </c>
      <c r="U53" s="364" t="s">
        <v>216</v>
      </c>
      <c r="V53" s="410">
        <v>45812</v>
      </c>
      <c r="W53" s="284"/>
    </row>
    <row r="54" spans="1:24" ht="20.25">
      <c r="A54" s="262">
        <v>51</v>
      </c>
      <c r="B54" s="263" t="s">
        <v>576</v>
      </c>
      <c r="C54" s="267" t="s">
        <v>577</v>
      </c>
      <c r="D54" s="265" t="s">
        <v>578</v>
      </c>
      <c r="E54" s="317" t="s">
        <v>579</v>
      </c>
      <c r="F54" s="266">
        <v>45778</v>
      </c>
      <c r="G54" s="266">
        <v>45809</v>
      </c>
      <c r="H54" s="263">
        <f t="shared" si="8"/>
        <v>31</v>
      </c>
      <c r="I54" s="355">
        <v>6.8</v>
      </c>
      <c r="J54" s="355">
        <v>7.2</v>
      </c>
      <c r="K54" s="355">
        <f t="shared" si="1"/>
        <v>0.40000000000000036</v>
      </c>
      <c r="L54" s="356">
        <f t="shared" si="2"/>
        <v>35.60000000000003</v>
      </c>
      <c r="M54" s="337">
        <v>188.53</v>
      </c>
      <c r="N54" s="337">
        <v>200.65</v>
      </c>
      <c r="O54" s="337">
        <f t="shared" si="3"/>
        <v>12.120000000000005</v>
      </c>
      <c r="P54" s="357">
        <f t="shared" si="4"/>
        <v>96.960000000000036</v>
      </c>
      <c r="Q54" s="362">
        <f t="shared" si="5"/>
        <v>132.56000000000006</v>
      </c>
      <c r="R54" s="362">
        <f t="shared" si="6"/>
        <v>9.2792000000000048</v>
      </c>
      <c r="S54" s="363">
        <f t="shared" si="7"/>
        <v>141.83920000000006</v>
      </c>
      <c r="T54" s="303"/>
      <c r="U54" s="364" t="s">
        <v>216</v>
      </c>
      <c r="V54" s="414" t="s">
        <v>668</v>
      </c>
      <c r="W54" s="483"/>
    </row>
    <row r="55" spans="1:24" ht="20.25">
      <c r="A55" s="262">
        <v>52</v>
      </c>
      <c r="B55" s="263" t="s">
        <v>580</v>
      </c>
      <c r="C55" s="267" t="s">
        <v>201</v>
      </c>
      <c r="D55" s="265" t="s">
        <v>669</v>
      </c>
      <c r="E55" s="318" t="s">
        <v>203</v>
      </c>
      <c r="F55" s="266">
        <v>45778</v>
      </c>
      <c r="G55" s="266">
        <v>45809</v>
      </c>
      <c r="H55" s="263">
        <f t="shared" si="8"/>
        <v>31</v>
      </c>
      <c r="I55" s="333">
        <v>26.8</v>
      </c>
      <c r="J55" s="333">
        <v>27.2</v>
      </c>
      <c r="K55" s="334">
        <f t="shared" si="1"/>
        <v>0.39999999999999858</v>
      </c>
      <c r="L55" s="335">
        <f t="shared" si="2"/>
        <v>35.599999999999874</v>
      </c>
      <c r="M55" s="339">
        <v>620.38</v>
      </c>
      <c r="N55" s="339">
        <v>676.57</v>
      </c>
      <c r="O55" s="337">
        <f t="shared" si="3"/>
        <v>56.190000000000055</v>
      </c>
      <c r="P55" s="338">
        <f t="shared" si="4"/>
        <v>449.52000000000044</v>
      </c>
      <c r="Q55" s="362">
        <f t="shared" si="5"/>
        <v>485.12000000000029</v>
      </c>
      <c r="R55" s="362">
        <f t="shared" si="6"/>
        <v>33.958400000000026</v>
      </c>
      <c r="S55" s="363">
        <f t="shared" si="7"/>
        <v>519.07840000000033</v>
      </c>
      <c r="T55" s="263" t="s">
        <v>267</v>
      </c>
      <c r="U55" s="364" t="s">
        <v>216</v>
      </c>
      <c r="V55" s="396">
        <v>45812</v>
      </c>
      <c r="W55" s="284"/>
    </row>
    <row r="56" spans="1:24" ht="20.25">
      <c r="A56" s="262">
        <v>53</v>
      </c>
      <c r="B56" s="263" t="s">
        <v>581</v>
      </c>
      <c r="C56" s="267" t="s">
        <v>276</v>
      </c>
      <c r="D56" s="319" t="s">
        <v>750</v>
      </c>
      <c r="E56" s="291" t="s">
        <v>670</v>
      </c>
      <c r="F56" s="266">
        <v>45778</v>
      </c>
      <c r="G56" s="266">
        <v>45809</v>
      </c>
      <c r="H56" s="263">
        <f t="shared" si="8"/>
        <v>31</v>
      </c>
      <c r="I56" s="333">
        <v>14.2</v>
      </c>
      <c r="J56" s="333">
        <v>14.3</v>
      </c>
      <c r="K56" s="334">
        <f t="shared" si="1"/>
        <v>0.10000000000000142</v>
      </c>
      <c r="L56" s="335">
        <f t="shared" si="2"/>
        <v>8.9000000000001265</v>
      </c>
      <c r="M56" s="339">
        <v>418.42</v>
      </c>
      <c r="N56" s="339">
        <v>431.4</v>
      </c>
      <c r="O56" s="337">
        <f t="shared" si="3"/>
        <v>12.979999999999961</v>
      </c>
      <c r="P56" s="338">
        <f t="shared" si="4"/>
        <v>103.83999999999969</v>
      </c>
      <c r="Q56" s="362">
        <f t="shared" si="5"/>
        <v>112.73999999999981</v>
      </c>
      <c r="R56" s="362">
        <f t="shared" si="6"/>
        <v>7.8917999999999875</v>
      </c>
      <c r="S56" s="363">
        <f t="shared" si="7"/>
        <v>120.6317999999998</v>
      </c>
      <c r="T56" s="263" t="s">
        <v>267</v>
      </c>
      <c r="U56" s="364" t="s">
        <v>216</v>
      </c>
      <c r="V56" s="415" t="s">
        <v>671</v>
      </c>
      <c r="W56" s="408" t="s">
        <v>751</v>
      </c>
    </row>
    <row r="57" spans="1:24" ht="20.25">
      <c r="A57" s="262">
        <v>54</v>
      </c>
      <c r="B57" s="263" t="s">
        <v>583</v>
      </c>
      <c r="C57" s="267" t="s">
        <v>279</v>
      </c>
      <c r="D57" s="320" t="s">
        <v>277</v>
      </c>
      <c r="E57" s="321" t="s">
        <v>278</v>
      </c>
      <c r="F57" s="266">
        <v>45778</v>
      </c>
      <c r="G57" s="266">
        <v>45809</v>
      </c>
      <c r="H57" s="263">
        <f t="shared" si="8"/>
        <v>31</v>
      </c>
      <c r="I57" s="333">
        <v>42.6</v>
      </c>
      <c r="J57" s="333">
        <v>43</v>
      </c>
      <c r="K57" s="334">
        <f t="shared" si="1"/>
        <v>0.39999999999999858</v>
      </c>
      <c r="L57" s="335">
        <f t="shared" si="2"/>
        <v>35.599999999999874</v>
      </c>
      <c r="M57" s="339">
        <v>746.72</v>
      </c>
      <c r="N57" s="339">
        <v>789.06</v>
      </c>
      <c r="O57" s="337">
        <f t="shared" si="3"/>
        <v>42.339999999999918</v>
      </c>
      <c r="P57" s="338">
        <f t="shared" si="4"/>
        <v>338.71999999999935</v>
      </c>
      <c r="Q57" s="362">
        <f t="shared" si="5"/>
        <v>374.3199999999992</v>
      </c>
      <c r="R57" s="362">
        <f t="shared" si="6"/>
        <v>26.202399999999948</v>
      </c>
      <c r="S57" s="363">
        <f t="shared" si="7"/>
        <v>400.52239999999915</v>
      </c>
      <c r="T57" s="263" t="s">
        <v>267</v>
      </c>
      <c r="U57" s="364" t="s">
        <v>216</v>
      </c>
      <c r="V57" s="415" t="s">
        <v>672</v>
      </c>
      <c r="W57" s="408">
        <v>45813</v>
      </c>
    </row>
    <row r="58" spans="1:24" ht="20.25">
      <c r="A58" s="262">
        <v>55</v>
      </c>
      <c r="B58" s="263" t="s">
        <v>585</v>
      </c>
      <c r="C58" s="267" t="s">
        <v>424</v>
      </c>
      <c r="D58" s="320" t="s">
        <v>425</v>
      </c>
      <c r="E58" s="322" t="s">
        <v>426</v>
      </c>
      <c r="F58" s="266">
        <v>45778</v>
      </c>
      <c r="G58" s="266">
        <v>45809</v>
      </c>
      <c r="H58" s="263">
        <f t="shared" si="8"/>
        <v>31</v>
      </c>
      <c r="I58" s="333">
        <v>30.5</v>
      </c>
      <c r="J58" s="333">
        <v>35.200000000000003</v>
      </c>
      <c r="K58" s="334">
        <f t="shared" si="1"/>
        <v>4.7000000000000028</v>
      </c>
      <c r="L58" s="335">
        <f t="shared" si="2"/>
        <v>418.30000000000024</v>
      </c>
      <c r="M58" s="339">
        <v>1309.21</v>
      </c>
      <c r="N58" s="339">
        <v>1417.81</v>
      </c>
      <c r="O58" s="337">
        <f t="shared" si="3"/>
        <v>108.59999999999991</v>
      </c>
      <c r="P58" s="338">
        <f t="shared" si="4"/>
        <v>868.79999999999927</v>
      </c>
      <c r="Q58" s="362">
        <f t="shared" si="5"/>
        <v>1287.0999999999995</v>
      </c>
      <c r="R58" s="362">
        <f t="shared" si="6"/>
        <v>90.096999999999966</v>
      </c>
      <c r="S58" s="363">
        <f t="shared" si="7"/>
        <v>1377.1969999999994</v>
      </c>
      <c r="T58" s="263" t="s">
        <v>267</v>
      </c>
      <c r="U58" s="364" t="s">
        <v>216</v>
      </c>
      <c r="V58" s="467">
        <v>45817</v>
      </c>
      <c r="W58" s="284"/>
    </row>
    <row r="59" spans="1:24" ht="20.25">
      <c r="A59" s="262">
        <v>56</v>
      </c>
      <c r="B59" s="263" t="s">
        <v>587</v>
      </c>
      <c r="C59" s="267" t="s">
        <v>588</v>
      </c>
      <c r="D59" s="323" t="s">
        <v>589</v>
      </c>
      <c r="E59" s="324" t="s">
        <v>590</v>
      </c>
      <c r="F59" s="266">
        <v>45778</v>
      </c>
      <c r="G59" s="266">
        <v>45809</v>
      </c>
      <c r="H59" s="263">
        <f t="shared" si="8"/>
        <v>31</v>
      </c>
      <c r="I59" s="333">
        <v>19.7</v>
      </c>
      <c r="J59" s="333">
        <v>19.7</v>
      </c>
      <c r="K59" s="334">
        <f t="shared" si="1"/>
        <v>0</v>
      </c>
      <c r="L59" s="335">
        <f t="shared" si="2"/>
        <v>0</v>
      </c>
      <c r="M59" s="339">
        <v>420.63</v>
      </c>
      <c r="N59" s="339">
        <v>432.23</v>
      </c>
      <c r="O59" s="337">
        <f t="shared" si="3"/>
        <v>11.600000000000023</v>
      </c>
      <c r="P59" s="338">
        <f t="shared" si="4"/>
        <v>92.800000000000182</v>
      </c>
      <c r="Q59" s="362">
        <f t="shared" si="5"/>
        <v>92.800000000000182</v>
      </c>
      <c r="R59" s="362">
        <f t="shared" si="6"/>
        <v>6.4960000000000138</v>
      </c>
      <c r="S59" s="363">
        <f t="shared" si="7"/>
        <v>99.296000000000191</v>
      </c>
      <c r="T59" s="303"/>
      <c r="U59" s="364" t="s">
        <v>216</v>
      </c>
      <c r="V59" s="418" t="s">
        <v>707</v>
      </c>
      <c r="W59" s="284"/>
    </row>
    <row r="60" spans="1:24" ht="20.25">
      <c r="A60" s="262">
        <v>57</v>
      </c>
      <c r="B60" s="263" t="s">
        <v>592</v>
      </c>
      <c r="C60" s="267" t="s">
        <v>428</v>
      </c>
      <c r="D60" s="265" t="s">
        <v>429</v>
      </c>
      <c r="E60" s="325" t="s">
        <v>430</v>
      </c>
      <c r="F60" s="266">
        <v>45778</v>
      </c>
      <c r="G60" s="266">
        <v>45809</v>
      </c>
      <c r="H60" s="263">
        <f t="shared" si="8"/>
        <v>31</v>
      </c>
      <c r="I60" s="333">
        <v>16</v>
      </c>
      <c r="J60" s="333">
        <v>16.100000000000001</v>
      </c>
      <c r="K60" s="334">
        <f t="shared" si="1"/>
        <v>0.10000000000000142</v>
      </c>
      <c r="L60" s="335">
        <f t="shared" si="2"/>
        <v>8.9000000000001265</v>
      </c>
      <c r="M60" s="339">
        <v>381.66</v>
      </c>
      <c r="N60" s="339">
        <v>417.66</v>
      </c>
      <c r="O60" s="337">
        <f t="shared" si="3"/>
        <v>36</v>
      </c>
      <c r="P60" s="338">
        <f t="shared" si="4"/>
        <v>288</v>
      </c>
      <c r="Q60" s="362">
        <f t="shared" si="5"/>
        <v>296.90000000000015</v>
      </c>
      <c r="R60" s="362">
        <f t="shared" si="6"/>
        <v>20.783000000000012</v>
      </c>
      <c r="S60" s="363">
        <f t="shared" si="7"/>
        <v>317.68300000000016</v>
      </c>
      <c r="T60" s="263" t="s">
        <v>267</v>
      </c>
      <c r="U60" s="364" t="s">
        <v>216</v>
      </c>
      <c r="V60" s="376" t="s">
        <v>622</v>
      </c>
      <c r="W60" s="409" t="s">
        <v>708</v>
      </c>
    </row>
    <row r="61" spans="1:24" ht="20.25">
      <c r="A61" s="262">
        <v>58</v>
      </c>
      <c r="B61" s="263" t="s">
        <v>594</v>
      </c>
      <c r="C61" s="267" t="s">
        <v>432</v>
      </c>
      <c r="D61" s="265" t="s">
        <v>433</v>
      </c>
      <c r="E61" s="325" t="s">
        <v>430</v>
      </c>
      <c r="F61" s="266">
        <v>45778</v>
      </c>
      <c r="G61" s="266">
        <v>45809</v>
      </c>
      <c r="H61" s="263">
        <f t="shared" si="8"/>
        <v>31</v>
      </c>
      <c r="I61" s="333">
        <v>8.6</v>
      </c>
      <c r="J61" s="333">
        <v>8.6</v>
      </c>
      <c r="K61" s="334">
        <f t="shared" si="1"/>
        <v>0</v>
      </c>
      <c r="L61" s="335">
        <f t="shared" si="2"/>
        <v>0</v>
      </c>
      <c r="M61" s="339">
        <v>680.35</v>
      </c>
      <c r="N61" s="339">
        <v>729.85</v>
      </c>
      <c r="O61" s="337">
        <f t="shared" si="3"/>
        <v>49.5</v>
      </c>
      <c r="P61" s="338">
        <f t="shared" si="4"/>
        <v>396</v>
      </c>
      <c r="Q61" s="362">
        <f t="shared" si="5"/>
        <v>396</v>
      </c>
      <c r="R61" s="362">
        <f t="shared" si="6"/>
        <v>27.720000000000002</v>
      </c>
      <c r="S61" s="363">
        <f t="shared" si="7"/>
        <v>423.72</v>
      </c>
      <c r="T61" s="263" t="s">
        <v>267</v>
      </c>
      <c r="U61" s="364" t="s">
        <v>216</v>
      </c>
      <c r="V61" s="376" t="s">
        <v>622</v>
      </c>
      <c r="W61" s="409" t="s">
        <v>708</v>
      </c>
      <c r="X61" s="259" t="s">
        <v>715</v>
      </c>
    </row>
    <row r="62" spans="1:24" ht="20.25">
      <c r="A62" s="262">
        <v>59</v>
      </c>
      <c r="B62" s="263" t="s">
        <v>596</v>
      </c>
      <c r="C62" s="267" t="s">
        <v>434</v>
      </c>
      <c r="D62" s="265" t="s">
        <v>435</v>
      </c>
      <c r="E62" s="326" t="s">
        <v>430</v>
      </c>
      <c r="F62" s="266">
        <v>45778</v>
      </c>
      <c r="G62" s="266">
        <v>45809</v>
      </c>
      <c r="H62" s="263">
        <f t="shared" si="8"/>
        <v>31</v>
      </c>
      <c r="I62" s="333">
        <v>39.4</v>
      </c>
      <c r="J62" s="333">
        <v>39.4</v>
      </c>
      <c r="K62" s="334">
        <f t="shared" si="1"/>
        <v>0</v>
      </c>
      <c r="L62" s="335">
        <f t="shared" si="2"/>
        <v>0</v>
      </c>
      <c r="M62" s="339">
        <v>699.39</v>
      </c>
      <c r="N62" s="339">
        <v>738.44</v>
      </c>
      <c r="O62" s="337">
        <f t="shared" si="3"/>
        <v>39.050000000000068</v>
      </c>
      <c r="P62" s="338">
        <f t="shared" si="4"/>
        <v>312.40000000000055</v>
      </c>
      <c r="Q62" s="362">
        <f t="shared" si="5"/>
        <v>312.40000000000055</v>
      </c>
      <c r="R62" s="362">
        <f t="shared" si="6"/>
        <v>21.868000000000041</v>
      </c>
      <c r="S62" s="363">
        <f t="shared" si="7"/>
        <v>334.2680000000006</v>
      </c>
      <c r="T62" s="263" t="s">
        <v>267</v>
      </c>
      <c r="U62" s="364" t="s">
        <v>216</v>
      </c>
      <c r="V62" s="376" t="s">
        <v>622</v>
      </c>
      <c r="W62" s="409" t="s">
        <v>708</v>
      </c>
      <c r="X62" s="468">
        <v>45817</v>
      </c>
    </row>
    <row r="63" spans="1:24" ht="20.25" customHeight="1">
      <c r="A63" s="262">
        <v>60</v>
      </c>
      <c r="B63" s="263" t="s">
        <v>598</v>
      </c>
      <c r="C63" s="267" t="s">
        <v>436</v>
      </c>
      <c r="D63" s="259" t="s">
        <v>437</v>
      </c>
      <c r="E63" s="283" t="s">
        <v>438</v>
      </c>
      <c r="F63" s="266">
        <v>45778</v>
      </c>
      <c r="G63" s="266">
        <v>45809</v>
      </c>
      <c r="H63" s="263">
        <f t="shared" si="8"/>
        <v>31</v>
      </c>
      <c r="I63" s="333">
        <v>47.8</v>
      </c>
      <c r="J63" s="333">
        <v>60.6</v>
      </c>
      <c r="K63" s="334">
        <f t="shared" si="1"/>
        <v>12.800000000000004</v>
      </c>
      <c r="L63" s="335">
        <f t="shared" si="2"/>
        <v>1139.2000000000003</v>
      </c>
      <c r="M63" s="354">
        <v>836.03</v>
      </c>
      <c r="N63" s="354">
        <v>1070.03</v>
      </c>
      <c r="O63" s="337">
        <f t="shared" si="3"/>
        <v>234</v>
      </c>
      <c r="P63" s="338">
        <f t="shared" si="4"/>
        <v>1872</v>
      </c>
      <c r="Q63" s="362">
        <f t="shared" si="5"/>
        <v>3011.2000000000003</v>
      </c>
      <c r="R63" s="362">
        <f t="shared" si="6"/>
        <v>210.78400000000005</v>
      </c>
      <c r="S63" s="363">
        <f t="shared" si="7"/>
        <v>3221.9840000000004</v>
      </c>
      <c r="T63" s="263" t="s">
        <v>267</v>
      </c>
      <c r="U63" s="364" t="s">
        <v>216</v>
      </c>
      <c r="V63" s="486">
        <v>45812</v>
      </c>
      <c r="W63" s="284" t="s">
        <v>725</v>
      </c>
    </row>
    <row r="64" spans="1:24" ht="20.25">
      <c r="A64" s="262">
        <v>61</v>
      </c>
      <c r="B64" s="263" t="s">
        <v>599</v>
      </c>
      <c r="C64" s="267" t="s">
        <v>359</v>
      </c>
      <c r="D64" s="299" t="s">
        <v>439</v>
      </c>
      <c r="E64" s="268" t="s">
        <v>361</v>
      </c>
      <c r="F64" s="266">
        <v>45778</v>
      </c>
      <c r="G64" s="266">
        <v>45809</v>
      </c>
      <c r="H64" s="263">
        <f t="shared" si="8"/>
        <v>31</v>
      </c>
      <c r="I64" s="333">
        <v>6.7</v>
      </c>
      <c r="J64" s="333">
        <v>6.7</v>
      </c>
      <c r="K64" s="334">
        <f t="shared" si="1"/>
        <v>0</v>
      </c>
      <c r="L64" s="335">
        <f t="shared" si="2"/>
        <v>0</v>
      </c>
      <c r="M64" s="339">
        <v>551.04999999999995</v>
      </c>
      <c r="N64" s="339">
        <v>607.92999999999995</v>
      </c>
      <c r="O64" s="337">
        <f t="shared" si="3"/>
        <v>56.879999999999995</v>
      </c>
      <c r="P64" s="338">
        <f t="shared" si="4"/>
        <v>455.03999999999996</v>
      </c>
      <c r="Q64" s="362">
        <f t="shared" si="5"/>
        <v>455.03999999999996</v>
      </c>
      <c r="R64" s="362">
        <f t="shared" si="6"/>
        <v>31.852800000000002</v>
      </c>
      <c r="S64" s="363">
        <f t="shared" si="7"/>
        <v>486.89279999999997</v>
      </c>
      <c r="T64" s="263" t="s">
        <v>267</v>
      </c>
      <c r="U64" s="364" t="s">
        <v>216</v>
      </c>
      <c r="V64" s="396">
        <v>45813</v>
      </c>
      <c r="W64" s="284"/>
    </row>
    <row r="65" spans="1:30" ht="20.25">
      <c r="A65" s="262">
        <v>62</v>
      </c>
      <c r="B65" s="263" t="s">
        <v>600</v>
      </c>
      <c r="C65" s="267" t="s">
        <v>362</v>
      </c>
      <c r="D65" s="299" t="s">
        <v>363</v>
      </c>
      <c r="E65" s="327" t="s">
        <v>735</v>
      </c>
      <c r="F65" s="266">
        <v>45778</v>
      </c>
      <c r="G65" s="266">
        <v>45809</v>
      </c>
      <c r="H65" s="263">
        <f t="shared" si="8"/>
        <v>31</v>
      </c>
      <c r="I65" s="333">
        <v>9.6999999999999993</v>
      </c>
      <c r="J65" s="333">
        <v>12.5</v>
      </c>
      <c r="K65" s="334">
        <f t="shared" si="1"/>
        <v>2.8000000000000007</v>
      </c>
      <c r="L65" s="335">
        <f t="shared" si="2"/>
        <v>249.20000000000007</v>
      </c>
      <c r="M65" s="354">
        <v>602.48</v>
      </c>
      <c r="N65" s="354">
        <v>687.78</v>
      </c>
      <c r="O65" s="337">
        <f t="shared" si="3"/>
        <v>85.299999999999955</v>
      </c>
      <c r="P65" s="338">
        <f t="shared" si="4"/>
        <v>682.39999999999964</v>
      </c>
      <c r="Q65" s="362">
        <f t="shared" si="5"/>
        <v>931.59999999999968</v>
      </c>
      <c r="R65" s="362">
        <f t="shared" si="6"/>
        <v>65.211999999999989</v>
      </c>
      <c r="S65" s="363">
        <f t="shared" si="7"/>
        <v>996.81199999999967</v>
      </c>
      <c r="T65" s="263" t="s">
        <v>267</v>
      </c>
      <c r="U65" s="364" t="s">
        <v>216</v>
      </c>
      <c r="V65" s="396">
        <v>45821</v>
      </c>
      <c r="W65" s="284"/>
    </row>
    <row r="66" spans="1:30" ht="20.25">
      <c r="A66" s="262">
        <v>63</v>
      </c>
      <c r="B66" s="263" t="s">
        <v>601</v>
      </c>
      <c r="C66" s="267" t="s">
        <v>441</v>
      </c>
      <c r="D66" s="284" t="s">
        <v>442</v>
      </c>
      <c r="E66" s="328" t="s">
        <v>443</v>
      </c>
      <c r="F66" s="266">
        <v>45778</v>
      </c>
      <c r="G66" s="266">
        <v>45809</v>
      </c>
      <c r="H66" s="263">
        <f t="shared" si="8"/>
        <v>31</v>
      </c>
      <c r="I66" s="333">
        <v>29.6</v>
      </c>
      <c r="J66" s="333">
        <v>29.6</v>
      </c>
      <c r="K66" s="334">
        <f t="shared" si="1"/>
        <v>0</v>
      </c>
      <c r="L66" s="335">
        <f t="shared" si="2"/>
        <v>0</v>
      </c>
      <c r="M66" s="354">
        <v>583.42999999999995</v>
      </c>
      <c r="N66" s="354">
        <v>643.75</v>
      </c>
      <c r="O66" s="337">
        <f t="shared" si="3"/>
        <v>60.32000000000005</v>
      </c>
      <c r="P66" s="338">
        <f t="shared" si="4"/>
        <v>482.5600000000004</v>
      </c>
      <c r="Q66" s="362">
        <f t="shared" si="5"/>
        <v>482.5600000000004</v>
      </c>
      <c r="R66" s="362">
        <f t="shared" si="6"/>
        <v>33.779200000000031</v>
      </c>
      <c r="S66" s="363">
        <f t="shared" si="7"/>
        <v>516.33920000000046</v>
      </c>
      <c r="T66" s="263" t="s">
        <v>232</v>
      </c>
      <c r="U66" s="364" t="s">
        <v>216</v>
      </c>
      <c r="V66" s="395">
        <v>45828</v>
      </c>
      <c r="W66" s="483" t="s">
        <v>725</v>
      </c>
    </row>
    <row r="67" spans="1:30" ht="20.25">
      <c r="A67" s="262">
        <v>64</v>
      </c>
      <c r="B67" s="263" t="s">
        <v>603</v>
      </c>
      <c r="C67" s="267" t="s">
        <v>260</v>
      </c>
      <c r="D67" s="420" t="s">
        <v>261</v>
      </c>
      <c r="E67" s="421" t="s">
        <v>752</v>
      </c>
      <c r="F67" s="266">
        <v>45778</v>
      </c>
      <c r="G67" s="266">
        <v>45809</v>
      </c>
      <c r="H67" s="263">
        <f t="shared" si="8"/>
        <v>31</v>
      </c>
      <c r="I67" s="333">
        <v>27.5</v>
      </c>
      <c r="J67" s="333">
        <v>31.8</v>
      </c>
      <c r="K67" s="334">
        <f t="shared" si="1"/>
        <v>4.3000000000000007</v>
      </c>
      <c r="L67" s="335">
        <f t="shared" si="2"/>
        <v>382.70000000000005</v>
      </c>
      <c r="M67" s="354">
        <v>663</v>
      </c>
      <c r="N67" s="354">
        <v>781.81</v>
      </c>
      <c r="O67" s="337">
        <f t="shared" si="3"/>
        <v>118.80999999999995</v>
      </c>
      <c r="P67" s="338">
        <f t="shared" si="4"/>
        <v>950.47999999999956</v>
      </c>
      <c r="Q67" s="362">
        <f t="shared" si="5"/>
        <v>1333.1799999999996</v>
      </c>
      <c r="R67" s="362">
        <f t="shared" si="6"/>
        <v>93.32259999999998</v>
      </c>
      <c r="S67" s="363">
        <f t="shared" si="7"/>
        <v>1426.5025999999996</v>
      </c>
      <c r="T67" s="263" t="s">
        <v>267</v>
      </c>
      <c r="U67" s="364" t="s">
        <v>216</v>
      </c>
      <c r="V67" s="396"/>
      <c r="W67" s="408">
        <v>45812</v>
      </c>
    </row>
    <row r="68" spans="1:30" ht="20.25">
      <c r="A68" s="262">
        <v>65</v>
      </c>
      <c r="B68" s="263" t="s">
        <v>604</v>
      </c>
      <c r="C68" s="267" t="s">
        <v>444</v>
      </c>
      <c r="D68" s="313" t="s">
        <v>445</v>
      </c>
      <c r="E68" s="292" t="s">
        <v>446</v>
      </c>
      <c r="F68" s="266">
        <v>45778</v>
      </c>
      <c r="G68" s="266">
        <v>45809</v>
      </c>
      <c r="H68" s="263">
        <f t="shared" si="8"/>
        <v>31</v>
      </c>
      <c r="I68" s="333">
        <v>20.2</v>
      </c>
      <c r="J68" s="333">
        <v>21.2</v>
      </c>
      <c r="K68" s="334">
        <f t="shared" si="1"/>
        <v>1</v>
      </c>
      <c r="L68" s="335">
        <f t="shared" si="2"/>
        <v>89</v>
      </c>
      <c r="M68" s="339">
        <v>464.25</v>
      </c>
      <c r="N68" s="339">
        <v>507.02</v>
      </c>
      <c r="O68" s="337">
        <f t="shared" si="3"/>
        <v>42.769999999999982</v>
      </c>
      <c r="P68" s="338">
        <f t="shared" si="4"/>
        <v>342.15999999999985</v>
      </c>
      <c r="Q68" s="362">
        <f t="shared" si="5"/>
        <v>431.15999999999985</v>
      </c>
      <c r="R68" s="362">
        <f t="shared" si="6"/>
        <v>30.181199999999993</v>
      </c>
      <c r="S68" s="363">
        <f t="shared" si="7"/>
        <v>461.34119999999984</v>
      </c>
      <c r="T68" s="303"/>
      <c r="U68" s="364" t="s">
        <v>216</v>
      </c>
      <c r="V68" s="402" t="s">
        <v>711</v>
      </c>
      <c r="W68" s="483"/>
    </row>
    <row r="69" spans="1:30" ht="20.25">
      <c r="A69" s="262">
        <v>66</v>
      </c>
      <c r="B69" s="263" t="s">
        <v>605</v>
      </c>
      <c r="C69" s="267" t="s">
        <v>447</v>
      </c>
      <c r="D69" s="265" t="s">
        <v>448</v>
      </c>
      <c r="E69" s="292" t="s">
        <v>449</v>
      </c>
      <c r="F69" s="266">
        <v>45778</v>
      </c>
      <c r="G69" s="266">
        <v>45809</v>
      </c>
      <c r="H69" s="263">
        <f t="shared" si="8"/>
        <v>31</v>
      </c>
      <c r="I69" s="333">
        <v>8.3000000000000007</v>
      </c>
      <c r="J69" s="333">
        <v>15.3</v>
      </c>
      <c r="K69" s="334">
        <f t="shared" si="1"/>
        <v>7</v>
      </c>
      <c r="L69" s="335">
        <f t="shared" si="2"/>
        <v>623</v>
      </c>
      <c r="M69" s="339">
        <v>445.21</v>
      </c>
      <c r="N69" s="339">
        <v>528.59</v>
      </c>
      <c r="O69" s="337">
        <f t="shared" si="3"/>
        <v>83.380000000000052</v>
      </c>
      <c r="P69" s="338">
        <f t="shared" si="4"/>
        <v>667.04000000000042</v>
      </c>
      <c r="Q69" s="362">
        <f t="shared" si="5"/>
        <v>1290.0400000000004</v>
      </c>
      <c r="R69" s="362">
        <f t="shared" si="6"/>
        <v>90.302800000000033</v>
      </c>
      <c r="S69" s="363">
        <f t="shared" si="7"/>
        <v>1380.3428000000004</v>
      </c>
      <c r="T69" s="303"/>
      <c r="U69" s="364" t="s">
        <v>216</v>
      </c>
      <c r="V69" s="395">
        <v>45814</v>
      </c>
      <c r="W69" s="483"/>
    </row>
    <row r="70" spans="1:30" ht="20.25">
      <c r="A70" s="262">
        <v>67</v>
      </c>
      <c r="B70" s="263" t="s">
        <v>606</v>
      </c>
      <c r="C70" s="267" t="s">
        <v>450</v>
      </c>
      <c r="D70" s="422" t="s">
        <v>451</v>
      </c>
      <c r="E70" s="291" t="s">
        <v>452</v>
      </c>
      <c r="F70" s="266">
        <v>45778</v>
      </c>
      <c r="G70" s="266">
        <v>45809</v>
      </c>
      <c r="H70" s="263">
        <f t="shared" si="8"/>
        <v>31</v>
      </c>
      <c r="I70" s="333">
        <v>57.1</v>
      </c>
      <c r="J70" s="333">
        <v>60.7</v>
      </c>
      <c r="K70" s="334">
        <f t="shared" si="1"/>
        <v>3.6000000000000014</v>
      </c>
      <c r="L70" s="335">
        <f t="shared" si="2"/>
        <v>320.40000000000015</v>
      </c>
      <c r="M70" s="339">
        <v>1041.98</v>
      </c>
      <c r="N70" s="339">
        <v>1160.49</v>
      </c>
      <c r="O70" s="337">
        <f t="shared" si="3"/>
        <v>118.50999999999999</v>
      </c>
      <c r="P70" s="338">
        <f t="shared" si="4"/>
        <v>948.07999999999993</v>
      </c>
      <c r="Q70" s="362">
        <f t="shared" si="5"/>
        <v>1268.48</v>
      </c>
      <c r="R70" s="362">
        <f t="shared" si="6"/>
        <v>88.793600000000012</v>
      </c>
      <c r="S70" s="363">
        <f t="shared" si="7"/>
        <v>1357.2736</v>
      </c>
      <c r="T70" s="303"/>
      <c r="U70" s="364" t="s">
        <v>216</v>
      </c>
      <c r="V70" s="402" t="s">
        <v>678</v>
      </c>
      <c r="W70" s="483" t="s">
        <v>733</v>
      </c>
    </row>
    <row r="71" spans="1:30" ht="20.25">
      <c r="A71" s="262">
        <v>68</v>
      </c>
      <c r="B71" s="263" t="s">
        <v>607</v>
      </c>
      <c r="C71" s="267" t="s">
        <v>204</v>
      </c>
      <c r="D71" s="259" t="s">
        <v>679</v>
      </c>
      <c r="E71" s="318" t="s">
        <v>206</v>
      </c>
      <c r="F71" s="266">
        <v>45778</v>
      </c>
      <c r="G71" s="266">
        <v>45809</v>
      </c>
      <c r="H71" s="263">
        <f t="shared" si="8"/>
        <v>31</v>
      </c>
      <c r="I71" s="333">
        <v>50</v>
      </c>
      <c r="J71" s="333">
        <v>50.7</v>
      </c>
      <c r="K71" s="334">
        <f t="shared" si="1"/>
        <v>0.70000000000000284</v>
      </c>
      <c r="L71" s="335">
        <f t="shared" si="2"/>
        <v>62.300000000000253</v>
      </c>
      <c r="M71" s="339">
        <v>951</v>
      </c>
      <c r="N71" s="339">
        <v>1017.01</v>
      </c>
      <c r="O71" s="337">
        <f t="shared" si="3"/>
        <v>66.009999999999991</v>
      </c>
      <c r="P71" s="338">
        <f t="shared" si="4"/>
        <v>528.07999999999993</v>
      </c>
      <c r="Q71" s="362">
        <f t="shared" si="5"/>
        <v>590.38000000000022</v>
      </c>
      <c r="R71" s="362">
        <f t="shared" si="6"/>
        <v>41.32660000000002</v>
      </c>
      <c r="S71" s="363">
        <f t="shared" si="7"/>
        <v>631.70660000000021</v>
      </c>
      <c r="T71" s="263" t="s">
        <v>267</v>
      </c>
      <c r="U71" s="364" t="s">
        <v>216</v>
      </c>
      <c r="V71" s="396">
        <v>45813</v>
      </c>
      <c r="W71" s="284"/>
    </row>
    <row r="72" spans="1:30" ht="20.25">
      <c r="A72" s="262">
        <v>69</v>
      </c>
      <c r="B72" s="263" t="s">
        <v>608</v>
      </c>
      <c r="C72" s="267" t="s">
        <v>455</v>
      </c>
      <c r="D72" s="281" t="s">
        <v>456</v>
      </c>
      <c r="E72" s="423" t="s">
        <v>457</v>
      </c>
      <c r="F72" s="266">
        <v>45778</v>
      </c>
      <c r="G72" s="266">
        <v>45809</v>
      </c>
      <c r="H72" s="424">
        <f t="shared" si="8"/>
        <v>31</v>
      </c>
      <c r="I72" s="333">
        <v>5.8</v>
      </c>
      <c r="J72" s="333">
        <v>5.9</v>
      </c>
      <c r="K72" s="334">
        <f t="shared" si="1"/>
        <v>0.10000000000000053</v>
      </c>
      <c r="L72" s="335">
        <f t="shared" si="2"/>
        <v>8.9000000000000483</v>
      </c>
      <c r="M72" s="354">
        <v>361.64</v>
      </c>
      <c r="N72" s="354">
        <v>401.38</v>
      </c>
      <c r="O72" s="337">
        <f t="shared" si="3"/>
        <v>39.740000000000009</v>
      </c>
      <c r="P72" s="338">
        <f t="shared" si="4"/>
        <v>317.92000000000007</v>
      </c>
      <c r="Q72" s="362">
        <f t="shared" si="5"/>
        <v>326.82000000000011</v>
      </c>
      <c r="R72" s="362">
        <f t="shared" si="6"/>
        <v>22.877400000000009</v>
      </c>
      <c r="S72" s="363">
        <f t="shared" si="7"/>
        <v>349.69740000000013</v>
      </c>
      <c r="T72" s="435"/>
      <c r="U72" s="436" t="s">
        <v>216</v>
      </c>
      <c r="V72" s="437" t="s">
        <v>680</v>
      </c>
      <c r="W72" s="431"/>
      <c r="X72" s="431"/>
      <c r="Y72" s="431"/>
      <c r="Z72" s="431"/>
      <c r="AA72" s="431"/>
      <c r="AB72" s="431"/>
      <c r="AC72" s="431"/>
      <c r="AD72" s="431"/>
    </row>
    <row r="73" spans="1:30" ht="20.25">
      <c r="A73" s="262">
        <v>70</v>
      </c>
      <c r="B73" s="263" t="s">
        <v>609</v>
      </c>
      <c r="C73" s="267" t="s">
        <v>207</v>
      </c>
      <c r="D73" s="265" t="s">
        <v>208</v>
      </c>
      <c r="E73" s="318" t="s">
        <v>610</v>
      </c>
      <c r="F73" s="266">
        <v>45778</v>
      </c>
      <c r="G73" s="266">
        <v>45809</v>
      </c>
      <c r="H73" s="263">
        <f t="shared" si="8"/>
        <v>31</v>
      </c>
      <c r="I73" s="333">
        <v>41.8</v>
      </c>
      <c r="J73" s="333">
        <v>41.8</v>
      </c>
      <c r="K73" s="334">
        <f t="shared" si="1"/>
        <v>0</v>
      </c>
      <c r="L73" s="335">
        <f t="shared" si="2"/>
        <v>0</v>
      </c>
      <c r="M73" s="354">
        <v>1120.29</v>
      </c>
      <c r="N73" s="354">
        <v>1171.71</v>
      </c>
      <c r="O73" s="337">
        <f t="shared" si="3"/>
        <v>51.420000000000073</v>
      </c>
      <c r="P73" s="338">
        <f t="shared" si="4"/>
        <v>411.36000000000058</v>
      </c>
      <c r="Q73" s="362">
        <f t="shared" si="5"/>
        <v>411.36000000000058</v>
      </c>
      <c r="R73" s="362">
        <f t="shared" si="6"/>
        <v>28.795200000000044</v>
      </c>
      <c r="S73" s="363">
        <f t="shared" si="7"/>
        <v>440.1552000000006</v>
      </c>
      <c r="T73" s="263" t="s">
        <v>267</v>
      </c>
      <c r="U73" s="364" t="s">
        <v>216</v>
      </c>
      <c r="V73" s="365" t="s">
        <v>723</v>
      </c>
      <c r="W73" s="284"/>
      <c r="X73" s="259" t="s">
        <v>753</v>
      </c>
    </row>
    <row r="74" spans="1:30" ht="20.25">
      <c r="A74" s="262">
        <v>71</v>
      </c>
      <c r="B74" s="263" t="s">
        <v>612</v>
      </c>
      <c r="C74" s="272" t="s">
        <v>459</v>
      </c>
      <c r="D74" s="425" t="s">
        <v>460</v>
      </c>
      <c r="E74" s="426" t="s">
        <v>461</v>
      </c>
      <c r="F74" s="266">
        <v>45778</v>
      </c>
      <c r="G74" s="266">
        <v>45809</v>
      </c>
      <c r="H74" s="424">
        <f t="shared" si="8"/>
        <v>31</v>
      </c>
      <c r="I74" s="333">
        <v>30</v>
      </c>
      <c r="J74" s="333">
        <v>30.7</v>
      </c>
      <c r="K74" s="334">
        <f t="shared" si="1"/>
        <v>0.69999999999999929</v>
      </c>
      <c r="L74" s="335">
        <f t="shared" si="2"/>
        <v>62.29999999999994</v>
      </c>
      <c r="M74" s="339">
        <v>921.75</v>
      </c>
      <c r="N74" s="339">
        <v>939.13</v>
      </c>
      <c r="O74" s="337">
        <f t="shared" si="3"/>
        <v>17.379999999999995</v>
      </c>
      <c r="P74" s="338">
        <f t="shared" si="4"/>
        <v>139.03999999999996</v>
      </c>
      <c r="Q74" s="362">
        <f t="shared" si="5"/>
        <v>201.33999999999992</v>
      </c>
      <c r="R74" s="362">
        <f t="shared" si="6"/>
        <v>14.093799999999996</v>
      </c>
      <c r="S74" s="363">
        <f t="shared" si="7"/>
        <v>215.43379999999991</v>
      </c>
      <c r="T74" s="424" t="s">
        <v>267</v>
      </c>
      <c r="U74" s="436"/>
      <c r="V74" s="438"/>
      <c r="W74" s="431" t="s">
        <v>715</v>
      </c>
      <c r="X74" s="431"/>
      <c r="Y74" s="431"/>
      <c r="Z74" s="431"/>
      <c r="AA74" s="431"/>
      <c r="AB74" s="431"/>
      <c r="AC74" s="431"/>
      <c r="AD74" s="431"/>
    </row>
    <row r="75" spans="1:30" ht="20.25">
      <c r="A75" s="262">
        <v>72</v>
      </c>
      <c r="B75" s="263" t="s">
        <v>613</v>
      </c>
      <c r="C75" s="272" t="s">
        <v>463</v>
      </c>
      <c r="D75" s="314" t="s">
        <v>464</v>
      </c>
      <c r="E75" s="315" t="s">
        <v>465</v>
      </c>
      <c r="F75" s="266">
        <v>45778</v>
      </c>
      <c r="G75" s="266">
        <v>45809</v>
      </c>
      <c r="H75" s="263">
        <f t="shared" si="8"/>
        <v>31</v>
      </c>
      <c r="I75" s="333">
        <v>44.4</v>
      </c>
      <c r="J75" s="333">
        <v>48</v>
      </c>
      <c r="K75" s="334">
        <f t="shared" si="1"/>
        <v>3.6000000000000014</v>
      </c>
      <c r="L75" s="335">
        <f t="shared" si="2"/>
        <v>320.40000000000015</v>
      </c>
      <c r="M75" s="354">
        <v>735.3</v>
      </c>
      <c r="N75" s="354">
        <v>800.38</v>
      </c>
      <c r="O75" s="337">
        <f t="shared" si="3"/>
        <v>65.080000000000041</v>
      </c>
      <c r="P75" s="338">
        <f t="shared" si="4"/>
        <v>520.64000000000033</v>
      </c>
      <c r="Q75" s="362">
        <f t="shared" si="5"/>
        <v>841.04000000000042</v>
      </c>
      <c r="R75" s="362">
        <f t="shared" si="6"/>
        <v>58.872800000000034</v>
      </c>
      <c r="S75" s="363">
        <f t="shared" si="7"/>
        <v>899.9128000000004</v>
      </c>
      <c r="T75" s="263" t="s">
        <v>267</v>
      </c>
      <c r="U75" s="364" t="s">
        <v>216</v>
      </c>
      <c r="V75" s="415" t="s">
        <v>754</v>
      </c>
      <c r="W75" s="284"/>
    </row>
    <row r="76" spans="1:30" ht="20.25">
      <c r="A76" s="262">
        <v>73</v>
      </c>
      <c r="B76" s="263" t="s">
        <v>615</v>
      </c>
      <c r="C76" s="267" t="s">
        <v>466</v>
      </c>
      <c r="D76" s="427" t="s">
        <v>467</v>
      </c>
      <c r="E76" s="428" t="s">
        <v>468</v>
      </c>
      <c r="F76" s="266">
        <v>45778</v>
      </c>
      <c r="G76" s="266">
        <v>45809</v>
      </c>
      <c r="H76" s="263">
        <f t="shared" si="8"/>
        <v>31</v>
      </c>
      <c r="I76" s="333">
        <v>7.3</v>
      </c>
      <c r="J76" s="333">
        <v>7.3</v>
      </c>
      <c r="K76" s="334">
        <f t="shared" si="1"/>
        <v>0</v>
      </c>
      <c r="L76" s="335">
        <f t="shared" si="2"/>
        <v>0</v>
      </c>
      <c r="M76" s="354">
        <v>385.01</v>
      </c>
      <c r="N76" s="354">
        <v>419.46</v>
      </c>
      <c r="O76" s="337">
        <f t="shared" si="3"/>
        <v>34.449999999999989</v>
      </c>
      <c r="P76" s="338">
        <f t="shared" si="4"/>
        <v>275.59999999999991</v>
      </c>
      <c r="Q76" s="362">
        <f t="shared" si="5"/>
        <v>275.59999999999991</v>
      </c>
      <c r="R76" s="362">
        <f t="shared" si="6"/>
        <v>19.291999999999994</v>
      </c>
      <c r="S76" s="363">
        <f t="shared" si="7"/>
        <v>294.89199999999988</v>
      </c>
      <c r="T76" s="263" t="s">
        <v>267</v>
      </c>
      <c r="U76" s="364" t="s">
        <v>216</v>
      </c>
      <c r="V76" s="365" t="s">
        <v>834</v>
      </c>
      <c r="W76" s="408">
        <v>45889</v>
      </c>
    </row>
    <row r="77" spans="1:30" ht="20.25">
      <c r="A77" s="284"/>
      <c r="B77" s="284"/>
      <c r="C77" s="429"/>
      <c r="D77" s="430"/>
      <c r="E77" s="284"/>
      <c r="F77" s="431"/>
      <c r="G77" s="431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</row>
    <row r="78" spans="1:30" ht="20.25">
      <c r="A78" s="284"/>
      <c r="B78" s="284"/>
      <c r="C78" s="429"/>
      <c r="D78" s="284"/>
      <c r="E78" s="284"/>
      <c r="F78" s="431"/>
      <c r="G78" s="431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</row>
    <row r="79" spans="1:30" ht="20.25">
      <c r="A79" s="284"/>
      <c r="B79" s="284"/>
      <c r="C79" s="429"/>
      <c r="D79" s="284"/>
      <c r="E79" s="284"/>
      <c r="F79" s="431"/>
      <c r="G79" s="431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</row>
    <row r="80" spans="1:30" ht="20.25">
      <c r="A80" s="284"/>
      <c r="B80" s="284"/>
      <c r="C80" s="429"/>
      <c r="D80" s="284"/>
      <c r="E80" s="284"/>
      <c r="F80" s="431"/>
      <c r="G80" s="431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</row>
    <row r="81" spans="1:23" ht="20.25">
      <c r="A81" s="284"/>
      <c r="B81" s="284"/>
      <c r="C81" s="429"/>
      <c r="D81" s="284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2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2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2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1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C86" s="429"/>
      <c r="D86" s="284"/>
      <c r="E86" s="284"/>
      <c r="F86" s="431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B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B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 t="s">
        <v>713</v>
      </c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33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34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</row>
    <row r="917" spans="1:23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</row>
    <row r="918" spans="1:23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</row>
    <row r="919" spans="1:23" ht="20.25">
      <c r="A919" s="284"/>
      <c r="B919" s="284"/>
      <c r="C919" s="429"/>
      <c r="D919" s="284"/>
      <c r="E919" s="284"/>
      <c r="F919" s="431"/>
      <c r="G919" s="431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</row>
    <row r="920" spans="1:23" ht="20.25">
      <c r="A920" s="284"/>
      <c r="B920" s="284"/>
      <c r="C920" s="429"/>
      <c r="D920" s="284"/>
      <c r="E920" s="284"/>
      <c r="F920" s="431"/>
      <c r="G920" s="431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</row>
    <row r="921" spans="1:23" ht="20.25">
      <c r="A921" s="284"/>
      <c r="B921" s="284"/>
      <c r="C921" s="429"/>
      <c r="D921" s="284"/>
      <c r="E921" s="284"/>
      <c r="F921" s="431"/>
      <c r="G921" s="431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</row>
    <row r="922" spans="1:23" ht="20.25">
      <c r="A922" s="284"/>
      <c r="B922" s="284"/>
      <c r="C922" s="429"/>
      <c r="D922" s="284"/>
      <c r="E922" s="284"/>
      <c r="F922" s="431"/>
      <c r="G922" s="431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</row>
    <row r="923" spans="1:23" ht="20.25">
      <c r="A923" s="284"/>
      <c r="B923" s="284"/>
      <c r="C923" s="429"/>
      <c r="D923" s="284"/>
      <c r="E923" s="284"/>
      <c r="F923" s="431"/>
      <c r="G923" s="431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</row>
    <row r="924" spans="1:23" ht="20.25">
      <c r="A924" s="284"/>
      <c r="B924" s="284"/>
      <c r="C924" s="429"/>
      <c r="D924" s="284"/>
      <c r="E924" s="284"/>
      <c r="F924" s="431"/>
      <c r="G924" s="431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</row>
    <row r="925" spans="1:23" ht="20.25">
      <c r="A925" s="284"/>
      <c r="B925" s="284"/>
      <c r="C925" s="429"/>
      <c r="D925" s="284"/>
      <c r="E925" s="284"/>
      <c r="F925" s="431"/>
      <c r="G925" s="431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</row>
    <row r="926" spans="1:23" ht="20.25">
      <c r="A926" s="284"/>
      <c r="B926" s="284"/>
      <c r="C926" s="429"/>
      <c r="D926" s="284"/>
      <c r="E926" s="284"/>
      <c r="F926" s="431"/>
      <c r="G926" s="431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</row>
    <row r="927" spans="1:23" ht="20.25">
      <c r="A927" s="284"/>
      <c r="B927" s="284"/>
      <c r="C927" s="429"/>
      <c r="D927" s="284"/>
      <c r="E927" s="284"/>
      <c r="F927" s="431"/>
      <c r="G927" s="431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</row>
    <row r="928" spans="1:23" ht="20.25">
      <c r="A928" s="284"/>
      <c r="B928" s="284"/>
      <c r="C928" s="429"/>
      <c r="D928" s="284"/>
      <c r="E928" s="284"/>
      <c r="F928" s="431"/>
      <c r="G928" s="431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</row>
    <row r="929" spans="1:23" ht="20.25">
      <c r="A929" s="284"/>
      <c r="B929" s="284"/>
      <c r="C929" s="429"/>
      <c r="D929" s="284"/>
      <c r="E929" s="284"/>
      <c r="F929" s="431"/>
      <c r="G929" s="431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</row>
    <row r="930" spans="1:23" ht="20.25">
      <c r="A930" s="284"/>
      <c r="B930" s="284"/>
      <c r="C930" s="429"/>
      <c r="D930" s="284"/>
      <c r="E930" s="284"/>
      <c r="F930" s="431"/>
      <c r="G930" s="431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</row>
    <row r="931" spans="1:23" ht="20.25">
      <c r="A931" s="284"/>
      <c r="B931" s="284"/>
      <c r="C931" s="429"/>
      <c r="D931" s="284"/>
      <c r="E931" s="284"/>
      <c r="F931" s="431"/>
      <c r="G931" s="431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</row>
    <row r="932" spans="1:23" ht="20.25">
      <c r="A932" s="284"/>
      <c r="B932" s="284"/>
      <c r="C932" s="429"/>
      <c r="D932" s="284"/>
      <c r="E932" s="284"/>
      <c r="F932" s="431"/>
      <c r="G932" s="431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</row>
    <row r="933" spans="1:23" ht="20.25">
      <c r="A933" s="284"/>
      <c r="B933" s="284"/>
      <c r="C933" s="429"/>
      <c r="D933" s="284"/>
      <c r="E933" s="284"/>
      <c r="F933" s="431"/>
      <c r="G933" s="431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</row>
    <row r="934" spans="1:23" ht="20.25">
      <c r="A934" s="284"/>
      <c r="B934" s="284"/>
      <c r="C934" s="429"/>
      <c r="D934" s="284"/>
      <c r="E934" s="284"/>
      <c r="F934" s="431"/>
      <c r="G934" s="431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</row>
    <row r="935" spans="1:23" ht="20.25">
      <c r="A935" s="284"/>
      <c r="B935" s="284"/>
      <c r="C935" s="429"/>
      <c r="D935" s="284"/>
      <c r="E935" s="284"/>
      <c r="F935" s="431"/>
      <c r="G935" s="431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</row>
    <row r="936" spans="1:23" ht="20.25">
      <c r="A936" s="284"/>
      <c r="B936" s="284"/>
      <c r="C936" s="429"/>
      <c r="D936" s="284"/>
      <c r="E936" s="284"/>
      <c r="F936" s="431"/>
      <c r="G936" s="431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</row>
    <row r="937" spans="1:23" ht="20.25">
      <c r="A937" s="284"/>
      <c r="B937" s="284"/>
      <c r="C937" s="429"/>
      <c r="D937" s="284"/>
      <c r="E937" s="284"/>
      <c r="F937" s="431"/>
      <c r="G937" s="431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</row>
    <row r="938" spans="1:23" ht="20.25">
      <c r="A938" s="284"/>
      <c r="B938" s="284"/>
      <c r="C938" s="429"/>
      <c r="D938" s="284"/>
      <c r="E938" s="284"/>
      <c r="F938" s="431"/>
      <c r="G938" s="431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</row>
    <row r="939" spans="1:23" ht="20.25">
      <c r="A939" s="284"/>
      <c r="B939" s="284"/>
      <c r="C939" s="429"/>
      <c r="D939" s="284"/>
      <c r="E939" s="284"/>
      <c r="F939" s="431"/>
      <c r="G939" s="431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</row>
    <row r="940" spans="1:23" ht="20.25">
      <c r="A940" s="284"/>
      <c r="B940" s="284"/>
      <c r="C940" s="429"/>
      <c r="D940" s="284"/>
      <c r="E940" s="284"/>
      <c r="F940" s="431"/>
      <c r="G940" s="431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</row>
    <row r="941" spans="1:23" ht="20.25">
      <c r="A941" s="284"/>
      <c r="B941" s="284"/>
      <c r="C941" s="429"/>
      <c r="D941" s="284"/>
      <c r="E941" s="284"/>
      <c r="F941" s="431"/>
      <c r="G941" s="431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</row>
    <row r="942" spans="1:23" ht="20.25">
      <c r="A942" s="284"/>
      <c r="B942" s="284"/>
      <c r="C942" s="429"/>
      <c r="D942" s="284"/>
      <c r="E942" s="284"/>
      <c r="F942" s="431"/>
      <c r="G942" s="431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</row>
    <row r="943" spans="1:23" ht="20.25">
      <c r="A943" s="284"/>
      <c r="B943" s="284"/>
      <c r="C943" s="429"/>
      <c r="D943" s="284"/>
      <c r="E943" s="284"/>
      <c r="F943" s="431"/>
      <c r="G943" s="431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</row>
    <row r="944" spans="1:23" ht="20.25">
      <c r="A944" s="284"/>
      <c r="B944" s="284"/>
      <c r="C944" s="429"/>
      <c r="D944" s="284"/>
      <c r="E944" s="284"/>
      <c r="F944" s="431"/>
      <c r="G944" s="431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</row>
    <row r="945" spans="1:23" ht="20.25">
      <c r="A945" s="284"/>
      <c r="B945" s="284"/>
      <c r="C945" s="429"/>
      <c r="D945" s="284"/>
      <c r="E945" s="284"/>
      <c r="F945" s="431"/>
      <c r="G945" s="431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</row>
    <row r="946" spans="1:23" ht="20.25">
      <c r="A946" s="284"/>
      <c r="B946" s="284"/>
      <c r="C946" s="429"/>
      <c r="D946" s="284"/>
      <c r="E946" s="284"/>
      <c r="F946" s="431"/>
      <c r="G946" s="431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</row>
    <row r="947" spans="1:23" ht="20.25">
      <c r="A947" s="284"/>
      <c r="B947" s="284"/>
      <c r="C947" s="429"/>
      <c r="D947" s="284"/>
      <c r="E947" s="284"/>
      <c r="F947" s="431"/>
      <c r="G947" s="431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</row>
    <row r="948" spans="1:23" ht="20.25">
      <c r="A948" s="284"/>
      <c r="B948" s="284"/>
      <c r="C948" s="429"/>
      <c r="D948" s="284"/>
      <c r="E948" s="284"/>
      <c r="F948" s="431"/>
      <c r="G948" s="431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</row>
    <row r="949" spans="1:23" ht="20.25">
      <c r="A949" s="284"/>
      <c r="B949" s="284"/>
      <c r="C949" s="429"/>
      <c r="D949" s="284"/>
      <c r="E949" s="284"/>
      <c r="F949" s="431"/>
      <c r="G949" s="431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</row>
    <row r="950" spans="1:23" ht="20.25">
      <c r="A950" s="284"/>
      <c r="B950" s="284"/>
      <c r="C950" s="429"/>
      <c r="D950" s="284"/>
      <c r="E950" s="284"/>
      <c r="F950" s="431"/>
      <c r="G950" s="431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</row>
    <row r="951" spans="1:23" ht="20.25">
      <c r="A951" s="284"/>
      <c r="B951" s="284"/>
      <c r="C951" s="429"/>
      <c r="D951" s="284"/>
      <c r="E951" s="284"/>
      <c r="F951" s="431"/>
      <c r="G951" s="431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</row>
    <row r="952" spans="1:23" ht="20.25">
      <c r="A952" s="284"/>
      <c r="B952" s="284"/>
      <c r="C952" s="429"/>
      <c r="D952" s="284"/>
      <c r="E952" s="284"/>
      <c r="F952" s="431"/>
      <c r="G952" s="431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</row>
    <row r="953" spans="1:23" ht="20.25">
      <c r="A953" s="284"/>
      <c r="B953" s="284"/>
      <c r="C953" s="429"/>
      <c r="D953" s="284"/>
      <c r="E953" s="284"/>
      <c r="F953" s="431"/>
      <c r="G953" s="431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</row>
    <row r="954" spans="1:23" ht="20.25">
      <c r="A954" s="284"/>
      <c r="B954" s="284"/>
      <c r="C954" s="429"/>
      <c r="D954" s="284"/>
      <c r="E954" s="284"/>
      <c r="F954" s="431"/>
      <c r="G954" s="431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</row>
    <row r="955" spans="1:23" ht="20.25">
      <c r="A955" s="284"/>
      <c r="B955" s="284"/>
      <c r="C955" s="429"/>
      <c r="D955" s="284"/>
      <c r="E955" s="284"/>
      <c r="F955" s="431"/>
      <c r="G955" s="431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</row>
    <row r="956" spans="1:23" ht="20.25">
      <c r="A956" s="284"/>
      <c r="B956" s="284"/>
      <c r="C956" s="429"/>
      <c r="D956" s="284"/>
      <c r="E956" s="284"/>
      <c r="F956" s="431"/>
      <c r="G956" s="431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</row>
    <row r="957" spans="1:23" ht="20.25">
      <c r="A957" s="284"/>
      <c r="B957" s="284"/>
      <c r="C957" s="429"/>
      <c r="D957" s="284"/>
      <c r="E957" s="284"/>
      <c r="F957" s="431"/>
      <c r="G957" s="431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</row>
    <row r="958" spans="1:23" ht="20.25">
      <c r="A958" s="284"/>
      <c r="B958" s="284"/>
      <c r="C958" s="429"/>
      <c r="D958" s="284"/>
      <c r="E958" s="284"/>
      <c r="F958" s="431"/>
      <c r="G958" s="431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</row>
    <row r="959" spans="1:23" ht="20.25">
      <c r="A959" s="284"/>
      <c r="B959" s="284"/>
      <c r="C959" s="429"/>
      <c r="D959" s="284"/>
      <c r="E959" s="284"/>
      <c r="F959" s="431"/>
      <c r="G959" s="431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</row>
    <row r="960" spans="1:23" ht="20.25">
      <c r="A960" s="284"/>
      <c r="B960" s="284"/>
      <c r="C960" s="429"/>
      <c r="D960" s="284"/>
      <c r="E960" s="284"/>
      <c r="F960" s="431"/>
      <c r="G960" s="431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</row>
    <row r="961" spans="1:23" ht="20.25">
      <c r="A961" s="284"/>
      <c r="B961" s="284"/>
      <c r="C961" s="429"/>
      <c r="D961" s="284"/>
      <c r="E961" s="284"/>
      <c r="F961" s="431"/>
      <c r="G961" s="431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</row>
    <row r="962" spans="1:23" ht="20.25">
      <c r="A962" s="284"/>
      <c r="B962" s="284"/>
      <c r="C962" s="429"/>
      <c r="D962" s="284"/>
      <c r="E962" s="284"/>
      <c r="F962" s="431"/>
      <c r="G962" s="431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</row>
    <row r="963" spans="1:23" ht="20.25">
      <c r="A963" s="284"/>
      <c r="B963" s="284"/>
      <c r="C963" s="429"/>
      <c r="D963" s="284"/>
      <c r="E963" s="284"/>
      <c r="F963" s="431"/>
      <c r="G963" s="431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</row>
    <row r="964" spans="1:23" ht="20.25">
      <c r="A964" s="284"/>
      <c r="B964" s="284"/>
      <c r="C964" s="429"/>
      <c r="D964" s="284"/>
      <c r="E964" s="284"/>
      <c r="F964" s="431"/>
      <c r="G964" s="431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</row>
    <row r="965" spans="1:23" ht="20.25">
      <c r="A965" s="284"/>
      <c r="B965" s="284"/>
      <c r="C965" s="429"/>
      <c r="D965" s="284"/>
      <c r="E965" s="284"/>
      <c r="F965" s="431"/>
      <c r="G965" s="431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</row>
    <row r="966" spans="1:23" ht="20.25">
      <c r="A966" s="284"/>
      <c r="B966" s="284"/>
      <c r="C966" s="429"/>
      <c r="D966" s="284"/>
      <c r="E966" s="284"/>
      <c r="F966" s="431"/>
      <c r="G966" s="431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</row>
    <row r="967" spans="1:23" ht="20.25">
      <c r="A967" s="284"/>
      <c r="B967" s="284"/>
      <c r="C967" s="429"/>
      <c r="D967" s="284"/>
      <c r="E967" s="284"/>
      <c r="F967" s="431"/>
      <c r="G967" s="431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</row>
    <row r="968" spans="1:23" ht="20.25">
      <c r="A968" s="284"/>
      <c r="B968" s="284"/>
      <c r="C968" s="429"/>
      <c r="D968" s="284"/>
      <c r="E968" s="284"/>
      <c r="F968" s="431"/>
      <c r="G968" s="431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</row>
    <row r="969" spans="1:23" ht="20.25">
      <c r="A969" s="284"/>
      <c r="B969" s="284"/>
      <c r="C969" s="429"/>
      <c r="D969" s="284"/>
      <c r="E969" s="284"/>
      <c r="F969" s="431"/>
      <c r="G969" s="431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</row>
    <row r="970" spans="1:23" ht="20.25">
      <c r="A970" s="284"/>
      <c r="B970" s="284"/>
      <c r="C970" s="429"/>
      <c r="D970" s="284"/>
      <c r="E970" s="284"/>
      <c r="F970" s="431"/>
      <c r="G970" s="431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</row>
    <row r="971" spans="1:23" ht="20.25">
      <c r="A971" s="284"/>
      <c r="B971" s="284"/>
      <c r="C971" s="429"/>
      <c r="D971" s="284"/>
      <c r="E971" s="284"/>
      <c r="F971" s="431"/>
      <c r="G971" s="431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</row>
    <row r="972" spans="1:23" ht="20.25">
      <c r="A972" s="284"/>
      <c r="B972" s="284"/>
      <c r="C972" s="429"/>
      <c r="D972" s="284"/>
      <c r="E972" s="284"/>
      <c r="F972" s="431"/>
      <c r="G972" s="431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</row>
    <row r="973" spans="1:23" ht="20.25">
      <c r="A973" s="284"/>
      <c r="B973" s="284"/>
      <c r="C973" s="429"/>
      <c r="D973" s="284"/>
      <c r="E973" s="284"/>
      <c r="F973" s="431"/>
      <c r="G973" s="431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</row>
    <row r="974" spans="1:23" ht="20.25">
      <c r="A974" s="284"/>
      <c r="B974" s="284"/>
      <c r="C974" s="429"/>
      <c r="D974" s="284"/>
      <c r="E974" s="284"/>
      <c r="F974" s="431"/>
      <c r="G974" s="431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</row>
    <row r="975" spans="1:23" ht="20.25">
      <c r="A975" s="284"/>
      <c r="B975" s="284"/>
      <c r="C975" s="429"/>
      <c r="D975" s="284"/>
      <c r="E975" s="284"/>
      <c r="F975" s="431"/>
      <c r="G975" s="431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</row>
    <row r="976" spans="1:23" ht="20.25">
      <c r="A976" s="284"/>
      <c r="B976" s="284"/>
      <c r="C976" s="429"/>
      <c r="D976" s="284"/>
      <c r="E976" s="284"/>
      <c r="F976" s="431"/>
      <c r="G976" s="431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</row>
    <row r="977" spans="1:23" ht="20.25">
      <c r="A977" s="284"/>
      <c r="B977" s="284"/>
      <c r="C977" s="429"/>
      <c r="D977" s="284"/>
      <c r="E977" s="284"/>
      <c r="F977" s="431"/>
      <c r="G977" s="431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</row>
    <row r="978" spans="1:23" ht="20.25">
      <c r="A978" s="284"/>
      <c r="B978" s="284"/>
      <c r="C978" s="429"/>
      <c r="D978" s="284"/>
      <c r="E978" s="284"/>
      <c r="F978" s="431"/>
      <c r="G978" s="431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</row>
    <row r="979" spans="1:23" ht="20.25">
      <c r="A979" s="284"/>
      <c r="B979" s="284"/>
      <c r="C979" s="429"/>
      <c r="D979" s="284"/>
      <c r="E979" s="284"/>
      <c r="F979" s="431"/>
      <c r="G979" s="431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</row>
    <row r="980" spans="1:23" ht="20.25">
      <c r="A980" s="284"/>
      <c r="B980" s="284"/>
      <c r="C980" s="429"/>
      <c r="F980" s="431"/>
      <c r="G980" s="431"/>
      <c r="T980" s="284"/>
      <c r="U980" s="284"/>
      <c r="V980" s="284"/>
      <c r="W980" s="284"/>
    </row>
    <row r="981" spans="1:23" ht="20.25">
      <c r="A981" s="284"/>
      <c r="B981" s="284"/>
      <c r="C981" s="429"/>
      <c r="F981" s="431"/>
      <c r="G981" s="431"/>
      <c r="T981" s="284"/>
      <c r="U981" s="284"/>
      <c r="V981" s="284"/>
      <c r="W981" s="284"/>
    </row>
    <row r="982" spans="1:23" ht="20.25">
      <c r="A982" s="284"/>
      <c r="B982" s="284"/>
      <c r="C982" s="429"/>
      <c r="F982" s="431"/>
      <c r="G982" s="431"/>
      <c r="T982" s="284"/>
      <c r="U982" s="284"/>
      <c r="V982" s="284"/>
      <c r="W982" s="284"/>
    </row>
    <row r="983" spans="1:23" ht="20.25">
      <c r="A983" s="284"/>
      <c r="B983" s="284"/>
      <c r="C983" s="429"/>
      <c r="F983" s="431"/>
      <c r="G983" s="431"/>
      <c r="T983" s="284"/>
      <c r="U983" s="284"/>
      <c r="V983" s="284"/>
      <c r="W983" s="284"/>
    </row>
    <row r="984" spans="1:23" ht="20.25">
      <c r="A984" s="284"/>
      <c r="B984" s="284"/>
      <c r="C984" s="429"/>
      <c r="F984" s="431"/>
      <c r="G984" s="431"/>
    </row>
    <row r="985" spans="1:23" ht="20.25">
      <c r="A985" s="284"/>
      <c r="B985" s="284"/>
      <c r="C985" s="429"/>
      <c r="F985" s="431"/>
      <c r="G985" s="431"/>
    </row>
    <row r="986" spans="1:23" ht="20.25">
      <c r="A986" s="284"/>
      <c r="B986" s="284"/>
      <c r="C986" s="429"/>
      <c r="F986" s="431"/>
      <c r="G986" s="431"/>
    </row>
    <row r="987" spans="1:23" ht="20.25">
      <c r="A987" s="284"/>
      <c r="B987" s="284"/>
      <c r="F987" s="431"/>
      <c r="G987" s="431"/>
    </row>
    <row r="988" spans="1:23" ht="20.25">
      <c r="A988" s="284"/>
      <c r="B988" s="284"/>
      <c r="F988" s="431"/>
      <c r="G988" s="431"/>
    </row>
    <row r="989" spans="1:23" ht="20.25">
      <c r="A989" s="284"/>
      <c r="B989" s="284"/>
      <c r="F989" s="431"/>
      <c r="G989" s="431"/>
    </row>
    <row r="990" spans="1:23" ht="20.25">
      <c r="A990" s="284"/>
      <c r="B990" s="284"/>
      <c r="F990" s="431"/>
      <c r="G990" s="431"/>
    </row>
    <row r="991" spans="1:23" ht="20.25">
      <c r="A991" s="284"/>
      <c r="B991" s="284"/>
      <c r="F991" s="431"/>
      <c r="G991" s="431"/>
    </row>
    <row r="992" spans="1:23" ht="20.25">
      <c r="A992" s="284"/>
      <c r="B992" s="284"/>
      <c r="F992" s="431"/>
      <c r="G992" s="431"/>
    </row>
    <row r="993" spans="1:7" ht="20.25">
      <c r="A993" s="284"/>
      <c r="B993" s="284"/>
      <c r="F993" s="431"/>
      <c r="G993" s="431"/>
    </row>
    <row r="994" spans="1:7" ht="20.25">
      <c r="A994" s="284"/>
      <c r="B994" s="284"/>
      <c r="F994" s="431"/>
      <c r="G994" s="431"/>
    </row>
    <row r="995" spans="1:7" ht="20.25">
      <c r="A995" s="284"/>
      <c r="B995" s="284"/>
      <c r="F995" s="431"/>
      <c r="G995" s="431"/>
    </row>
    <row r="996" spans="1:7" ht="20.25">
      <c r="A996" s="284"/>
      <c r="B996" s="284"/>
      <c r="F996" s="431"/>
      <c r="G996" s="431"/>
    </row>
    <row r="997" spans="1:7" ht="20.25">
      <c r="A997" s="284"/>
      <c r="B997" s="284"/>
      <c r="F997" s="431"/>
      <c r="G997" s="431"/>
    </row>
    <row r="998" spans="1:7" ht="20.25">
      <c r="A998" s="284"/>
      <c r="B998" s="284"/>
      <c r="F998" s="431"/>
      <c r="G998" s="431"/>
    </row>
    <row r="999" spans="1:7" ht="20.25">
      <c r="A999" s="284"/>
      <c r="B999" s="284"/>
      <c r="F999" s="431"/>
      <c r="G999" s="431"/>
    </row>
    <row r="1000" spans="1:7" ht="20.25">
      <c r="A1000" s="284"/>
      <c r="B1000" s="284"/>
      <c r="F1000" s="431"/>
      <c r="G1000" s="431"/>
    </row>
    <row r="1001" spans="1:7" ht="20.25">
      <c r="A1001" s="284"/>
      <c r="B1001" s="284"/>
      <c r="F1001" s="431"/>
      <c r="G1001" s="431"/>
    </row>
    <row r="1002" spans="1:7" ht="20.25">
      <c r="A1002" s="284"/>
      <c r="B1002" s="284"/>
      <c r="F1002" s="431"/>
      <c r="G1002" s="431"/>
    </row>
    <row r="1003" spans="1:7" ht="20.25">
      <c r="A1003" s="284"/>
      <c r="B1003" s="284"/>
      <c r="F1003" s="431"/>
      <c r="G1003" s="431"/>
    </row>
    <row r="1004" spans="1:7" ht="20.25">
      <c r="A1004" s="284"/>
      <c r="B1004" s="284"/>
      <c r="F1004" s="431"/>
      <c r="G1004" s="431"/>
    </row>
  </sheetData>
  <mergeCells count="15">
    <mergeCell ref="I1:J1"/>
    <mergeCell ref="K1:L1"/>
    <mergeCell ref="M1:N1"/>
    <mergeCell ref="O1:P1"/>
    <mergeCell ref="A1:A2"/>
    <mergeCell ref="C1:C2"/>
    <mergeCell ref="D1:D2"/>
    <mergeCell ref="E1:E2"/>
    <mergeCell ref="H1:H2"/>
    <mergeCell ref="F1:G1"/>
    <mergeCell ref="Q1:Q2"/>
    <mergeCell ref="S1:S2"/>
    <mergeCell ref="U1:U2"/>
    <mergeCell ref="V1:V2"/>
    <mergeCell ref="W32:W34"/>
  </mergeCells>
  <dataValidations count="2">
    <dataValidation type="list" allowBlank="1" showErrorMessage="1" sqref="T3:T76" xr:uid="{00000000-0002-0000-0F00-000000000000}">
      <formula1>"whats app,email,LGP,email+Whats app,Whats app to Agent"</formula1>
    </dataValidation>
    <dataValidation type="list" allowBlank="1" showErrorMessage="1" sqref="U3:U76" xr:uid="{00000000-0002-0000-0F00-000001000000}">
      <formula1>"PAID,Pending,partly paid"</formula1>
    </dataValidation>
  </dataValidations>
  <hyperlinks>
    <hyperlink ref="E7" r:id="rId1" xr:uid="{00000000-0004-0000-0F00-000000000000}"/>
    <hyperlink ref="E27" r:id="rId2" xr:uid="{00000000-0004-0000-0F00-000001000000}"/>
    <hyperlink ref="E19" r:id="rId3" xr:uid="{00000000-0004-0000-0F00-000002000000}"/>
    <hyperlink ref="E6" r:id="rId4" xr:uid="{00000000-0004-0000-0F00-000003000000}"/>
    <hyperlink ref="E10" r:id="rId5" xr:uid="{00000000-0004-0000-0F00-000004000000}"/>
    <hyperlink ref="E11" r:id="rId6" xr:uid="{00000000-0004-0000-0F00-000005000000}"/>
    <hyperlink ref="E12" r:id="rId7" xr:uid="{00000000-0004-0000-0F00-000006000000}"/>
    <hyperlink ref="E15" r:id="rId8" xr:uid="{00000000-0004-0000-0F00-000007000000}"/>
    <hyperlink ref="E16" r:id="rId9" xr:uid="{00000000-0004-0000-0F00-000008000000}"/>
    <hyperlink ref="E18" r:id="rId10" xr:uid="{00000000-0004-0000-0F00-000009000000}"/>
    <hyperlink ref="E20" r:id="rId11" xr:uid="{00000000-0004-0000-0F00-00000A000000}"/>
    <hyperlink ref="E21" r:id="rId12" xr:uid="{00000000-0004-0000-0F00-00000B000000}"/>
    <hyperlink ref="E22" r:id="rId13" xr:uid="{00000000-0004-0000-0F00-00000C000000}"/>
    <hyperlink ref="E46" r:id="rId14" xr:uid="{00000000-0004-0000-0F00-00000D000000}"/>
    <hyperlink ref="E23" r:id="rId15" xr:uid="{00000000-0004-0000-0F00-00000E000000}"/>
    <hyperlink ref="E25" r:id="rId16" xr:uid="{00000000-0004-0000-0F00-00000F000000}"/>
    <hyperlink ref="E26" r:id="rId17" xr:uid="{00000000-0004-0000-0F00-000010000000}"/>
    <hyperlink ref="E28" r:id="rId18" xr:uid="{00000000-0004-0000-0F00-000011000000}"/>
    <hyperlink ref="E29" r:id="rId19" xr:uid="{00000000-0004-0000-0F00-000012000000}"/>
    <hyperlink ref="E31" r:id="rId20" xr:uid="{00000000-0004-0000-0F00-000013000000}"/>
    <hyperlink ref="E33" r:id="rId21" xr:uid="{00000000-0004-0000-0F00-000014000000}"/>
    <hyperlink ref="E36" r:id="rId22" xr:uid="{00000000-0004-0000-0F00-000015000000}"/>
    <hyperlink ref="E40" r:id="rId23" xr:uid="{00000000-0004-0000-0F00-000016000000}"/>
    <hyperlink ref="E41" r:id="rId24" xr:uid="{00000000-0004-0000-0F00-000017000000}"/>
    <hyperlink ref="E43" r:id="rId25" xr:uid="{00000000-0004-0000-0F00-000018000000}"/>
    <hyperlink ref="E51" r:id="rId26" xr:uid="{00000000-0004-0000-0F00-000019000000}"/>
    <hyperlink ref="E52" r:id="rId27" xr:uid="{00000000-0004-0000-0F00-00001A000000}"/>
    <hyperlink ref="E53" r:id="rId28" xr:uid="{00000000-0004-0000-0F00-00001B000000}"/>
    <hyperlink ref="E54" r:id="rId29" xr:uid="{00000000-0004-0000-0F00-00001C000000}"/>
    <hyperlink ref="E55" r:id="rId30" xr:uid="{00000000-0004-0000-0F00-00001D000000}"/>
    <hyperlink ref="E56" r:id="rId31" xr:uid="{00000000-0004-0000-0F00-00001E000000}"/>
    <hyperlink ref="E57" r:id="rId32" xr:uid="{00000000-0004-0000-0F00-00001F000000}"/>
    <hyperlink ref="E63" r:id="rId33" xr:uid="{00000000-0004-0000-0F00-000020000000}"/>
    <hyperlink ref="E64" r:id="rId34" xr:uid="{00000000-0004-0000-0F00-000021000000}"/>
    <hyperlink ref="E65" r:id="rId35" xr:uid="{00000000-0004-0000-0F00-000022000000}"/>
    <hyperlink ref="E67" r:id="rId36" xr:uid="{00000000-0004-0000-0F00-000023000000}"/>
    <hyperlink ref="E68" r:id="rId37" xr:uid="{00000000-0004-0000-0F00-000024000000}"/>
    <hyperlink ref="E69" r:id="rId38" xr:uid="{00000000-0004-0000-0F00-000025000000}"/>
    <hyperlink ref="E70" r:id="rId39" xr:uid="{00000000-0004-0000-0F00-000026000000}"/>
    <hyperlink ref="E71" r:id="rId40" xr:uid="{00000000-0004-0000-0F00-000027000000}"/>
    <hyperlink ref="E72" r:id="rId41" xr:uid="{00000000-0004-0000-0F00-000028000000}"/>
    <hyperlink ref="E73" r:id="rId42" xr:uid="{00000000-0004-0000-0F00-000029000000}"/>
    <hyperlink ref="E74" r:id="rId43" xr:uid="{00000000-0004-0000-0F00-00002A000000}"/>
    <hyperlink ref="E75" r:id="rId44" xr:uid="{00000000-0004-0000-0F00-00002B000000}"/>
    <hyperlink ref="E76" r:id="rId45" xr:uid="{00000000-0004-0000-0F00-00002C000000}"/>
    <hyperlink ref="E48" r:id="rId46" xr:uid="{00000000-0004-0000-0F00-00002D000000}"/>
    <hyperlink ref="E35" r:id="rId47" xr:uid="{00000000-0004-0000-0F00-00002E000000}"/>
    <hyperlink ref="E39" r:id="rId48" xr:uid="{00000000-0004-0000-0F00-00002F000000}"/>
    <hyperlink ref="E14" r:id="rId49" xr:uid="{00000000-0004-0000-0F00-000030000000}"/>
    <hyperlink ref="E17" r:id="rId50" xr:uid="{00000000-0004-0000-0F00-000031000000}"/>
    <hyperlink ref="E30" r:id="rId51" xr:uid="{00000000-0004-0000-0F00-000032000000}"/>
    <hyperlink ref="E58" r:id="rId52" xr:uid="{00000000-0004-0000-0F00-000033000000}"/>
    <hyperlink ref="E45" r:id="rId53" xr:uid="{00000000-0004-0000-0F00-000034000000}"/>
    <hyperlink ref="E9" r:id="rId54" xr:uid="{00000000-0004-0000-0F00-000035000000}"/>
    <hyperlink ref="E59" r:id="rId55" xr:uid="{00000000-0004-0000-0F00-000036000000}"/>
    <hyperlink ref="E38" r:id="rId56" xr:uid="{00000000-0004-0000-0F00-000037000000}"/>
    <hyperlink ref="E66" r:id="rId57" xr:uid="{00000000-0004-0000-0F00-000038000000}"/>
    <hyperlink ref="E32" r:id="rId58" xr:uid="{00000000-0004-0000-0F00-000039000000}"/>
    <hyperlink ref="E50" r:id="rId59" xr:uid="{00000000-0004-0000-0F00-00003A000000}"/>
    <hyperlink ref="E34" r:id="rId60" xr:uid="{00000000-0004-0000-0F00-00003B000000}"/>
    <hyperlink ref="E13" r:id="rId61" xr:uid="{00000000-0004-0000-0F00-00003C000000}"/>
    <hyperlink ref="E24" r:id="rId62" xr:uid="{00000000-0004-0000-0F00-00003D000000}"/>
  </hyperlinks>
  <printOptions horizontalCentered="1" gridLines="1"/>
  <pageMargins left="0.25" right="0.25" top="0.75" bottom="0.75" header="0.3" footer="0.3"/>
  <pageSetup paperSize="9" scale="50" fitToWidth="2" fitToHeight="0" pageOrder="overThenDown" orientation="landscape" cellComments="atEnd"/>
  <legacyDrawing r:id="rId6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F1006"/>
  <sheetViews>
    <sheetView zoomScale="50" zoomScaleNormal="50" zoomScaleSheetLayoutView="40" workbookViewId="0">
      <pane ySplit="1" topLeftCell="A8" activePane="bottomLeft" state="frozen"/>
      <selection pane="bottomLeft" activeCell="V23" sqref="V23"/>
    </sheetView>
  </sheetViews>
  <sheetFormatPr defaultColWidth="12.5703125" defaultRowHeight="15.75" customHeight="1"/>
  <cols>
    <col min="1" max="1" width="10" style="259" customWidth="1"/>
    <col min="2" max="2" width="11.140625" style="259" customWidth="1"/>
    <col min="3" max="3" width="12.5703125" style="259"/>
    <col min="4" max="4" width="33.5703125" style="259" customWidth="1"/>
    <col min="5" max="5" width="49.5703125" style="259" customWidth="1"/>
    <col min="6" max="6" width="28.28515625" style="259" customWidth="1"/>
    <col min="7" max="7" width="24.28515625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8.85546875" style="259" customWidth="1"/>
    <col min="13" max="15" width="13.5703125" style="259" customWidth="1"/>
    <col min="16" max="16" width="18.42578125" style="259" customWidth="1"/>
    <col min="17" max="17" width="16.7109375" style="259" customWidth="1"/>
    <col min="18" max="18" width="15.710937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24" width="17.5703125" style="259" customWidth="1"/>
    <col min="25" max="26" width="12.5703125" style="259"/>
    <col min="27" max="27" width="17.5703125" style="259" bestFit="1" customWidth="1"/>
    <col min="28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45809</v>
      </c>
      <c r="J2" s="329">
        <v>45839</v>
      </c>
      <c r="K2" s="330" t="s">
        <v>90</v>
      </c>
      <c r="L2" s="330">
        <v>89</v>
      </c>
      <c r="M2" s="331">
        <v>45809</v>
      </c>
      <c r="N2" s="331">
        <v>45839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ht="20.25">
      <c r="A3" s="262">
        <v>1</v>
      </c>
      <c r="B3" s="263" t="s">
        <v>470</v>
      </c>
      <c r="C3" s="264" t="s">
        <v>179</v>
      </c>
      <c r="D3" s="265" t="s">
        <v>180</v>
      </c>
      <c r="E3" s="265" t="s">
        <v>181</v>
      </c>
      <c r="F3" s="266">
        <v>45809</v>
      </c>
      <c r="G3" s="266">
        <v>45839</v>
      </c>
      <c r="H3" s="263">
        <f t="shared" ref="H3:H7" si="0">DATEDIF(F3,G3,"d")</f>
        <v>30</v>
      </c>
      <c r="I3" s="333">
        <v>94.7</v>
      </c>
      <c r="J3" s="333">
        <v>111</v>
      </c>
      <c r="K3" s="334">
        <f t="shared" ref="K3:K78" si="1">J3-I3</f>
        <v>16.299999999999997</v>
      </c>
      <c r="L3" s="335">
        <f t="shared" ref="L3:L78" si="2">89*K3</f>
        <v>1450.6999999999998</v>
      </c>
      <c r="M3" s="336">
        <v>2708.21</v>
      </c>
      <c r="N3" s="336">
        <v>2708.21</v>
      </c>
      <c r="O3" s="337">
        <f t="shared" ref="O3:O78" si="3">N3-M3</f>
        <v>0</v>
      </c>
      <c r="P3" s="338">
        <f t="shared" ref="P3:P78" si="4">8*O3</f>
        <v>0</v>
      </c>
      <c r="Q3" s="362">
        <f>L3+P3</f>
        <v>1450.6999999999998</v>
      </c>
      <c r="R3" s="362">
        <f>Q3*7%</f>
        <v>101.54899999999999</v>
      </c>
      <c r="S3" s="363">
        <f>Q3+R3</f>
        <v>1552.2489999999998</v>
      </c>
      <c r="T3" s="263"/>
      <c r="U3" s="364"/>
      <c r="V3" s="365"/>
      <c r="W3" s="284"/>
    </row>
    <row r="4" spans="1:30" ht="20.25">
      <c r="A4" s="262">
        <v>2</v>
      </c>
      <c r="B4" s="263" t="s">
        <v>471</v>
      </c>
      <c r="C4" s="264" t="s">
        <v>182</v>
      </c>
      <c r="D4" s="265" t="s">
        <v>180</v>
      </c>
      <c r="E4" s="265" t="s">
        <v>181</v>
      </c>
      <c r="F4" s="266">
        <v>45809</v>
      </c>
      <c r="G4" s="266">
        <v>45839</v>
      </c>
      <c r="H4" s="263">
        <f t="shared" si="0"/>
        <v>30</v>
      </c>
      <c r="I4" s="333">
        <v>96.4</v>
      </c>
      <c r="J4" s="333">
        <v>99.6</v>
      </c>
      <c r="K4" s="334">
        <f t="shared" si="1"/>
        <v>3.1999999999999886</v>
      </c>
      <c r="L4" s="335">
        <f t="shared" si="2"/>
        <v>284.79999999999899</v>
      </c>
      <c r="M4" s="339">
        <v>3237.67</v>
      </c>
      <c r="N4" s="339">
        <v>3237.67</v>
      </c>
      <c r="O4" s="337">
        <f t="shared" si="3"/>
        <v>0</v>
      </c>
      <c r="P4" s="338">
        <f t="shared" si="4"/>
        <v>0</v>
      </c>
      <c r="Q4" s="362">
        <f t="shared" ref="Q4:Q78" si="5">L4+P4</f>
        <v>284.79999999999899</v>
      </c>
      <c r="R4" s="362">
        <f t="shared" ref="R4:R78" si="6">Q4*7%</f>
        <v>19.935999999999932</v>
      </c>
      <c r="S4" s="363">
        <f t="shared" ref="S4:S78" si="7">Q4+R4</f>
        <v>304.73599999999891</v>
      </c>
      <c r="T4" s="263"/>
      <c r="U4" s="364"/>
      <c r="V4" s="365"/>
      <c r="W4" s="284"/>
    </row>
    <row r="5" spans="1:30" ht="20.25">
      <c r="A5" s="262">
        <v>3</v>
      </c>
      <c r="B5" s="263" t="s">
        <v>472</v>
      </c>
      <c r="C5" s="264" t="s">
        <v>183</v>
      </c>
      <c r="D5" s="265" t="s">
        <v>184</v>
      </c>
      <c r="E5" s="265" t="s">
        <v>181</v>
      </c>
      <c r="F5" s="266">
        <v>45809</v>
      </c>
      <c r="G5" s="266">
        <v>45839</v>
      </c>
      <c r="H5" s="263">
        <f t="shared" si="0"/>
        <v>30</v>
      </c>
      <c r="I5" s="333">
        <v>130.4</v>
      </c>
      <c r="J5" s="333">
        <v>132.19999999999999</v>
      </c>
      <c r="K5" s="334">
        <f t="shared" si="1"/>
        <v>1.7999999999999829</v>
      </c>
      <c r="L5" s="335">
        <f t="shared" si="2"/>
        <v>160.19999999999848</v>
      </c>
      <c r="M5" s="339">
        <v>3230.19</v>
      </c>
      <c r="N5" s="339">
        <v>3230.19</v>
      </c>
      <c r="O5" s="337">
        <f t="shared" si="3"/>
        <v>0</v>
      </c>
      <c r="P5" s="338">
        <f t="shared" si="4"/>
        <v>0</v>
      </c>
      <c r="Q5" s="362">
        <f t="shared" si="5"/>
        <v>160.19999999999848</v>
      </c>
      <c r="R5" s="362">
        <f t="shared" si="6"/>
        <v>11.213999999999896</v>
      </c>
      <c r="S5" s="363">
        <f t="shared" si="7"/>
        <v>171.41399999999837</v>
      </c>
      <c r="T5" s="263"/>
      <c r="U5" s="364"/>
      <c r="V5" s="365"/>
      <c r="W5" s="284"/>
    </row>
    <row r="6" spans="1:30" ht="20.25">
      <c r="A6" s="262">
        <v>4</v>
      </c>
      <c r="B6" s="263" t="s">
        <v>473</v>
      </c>
      <c r="C6" s="267" t="s">
        <v>367</v>
      </c>
      <c r="D6" s="265" t="s">
        <v>368</v>
      </c>
      <c r="E6" s="268" t="s">
        <v>619</v>
      </c>
      <c r="F6" s="266">
        <v>45809</v>
      </c>
      <c r="G6" s="266">
        <v>45839</v>
      </c>
      <c r="H6" s="263">
        <f t="shared" si="0"/>
        <v>30</v>
      </c>
      <c r="I6" s="333">
        <v>81.3</v>
      </c>
      <c r="J6" s="333">
        <v>81.5</v>
      </c>
      <c r="K6" s="334">
        <f t="shared" si="1"/>
        <v>0.20000000000000284</v>
      </c>
      <c r="L6" s="335">
        <f t="shared" si="2"/>
        <v>17.800000000000253</v>
      </c>
      <c r="M6" s="339">
        <v>1300.81</v>
      </c>
      <c r="N6" s="339">
        <v>1360</v>
      </c>
      <c r="O6" s="337">
        <f t="shared" si="3"/>
        <v>59.190000000000055</v>
      </c>
      <c r="P6" s="338">
        <f t="shared" si="4"/>
        <v>473.52000000000044</v>
      </c>
      <c r="Q6" s="362">
        <f t="shared" si="5"/>
        <v>491.32000000000068</v>
      </c>
      <c r="R6" s="362">
        <f t="shared" si="6"/>
        <v>34.392400000000052</v>
      </c>
      <c r="S6" s="363">
        <f t="shared" si="7"/>
        <v>525.71240000000068</v>
      </c>
      <c r="T6" s="263" t="s">
        <v>267</v>
      </c>
      <c r="U6" s="364" t="s">
        <v>216</v>
      </c>
      <c r="V6" s="365" t="s">
        <v>755</v>
      </c>
      <c r="W6" s="284" t="s">
        <v>813</v>
      </c>
    </row>
    <row r="7" spans="1:30" ht="60.75">
      <c r="A7" s="262">
        <v>5</v>
      </c>
      <c r="B7" s="263" t="s">
        <v>474</v>
      </c>
      <c r="C7" s="267" t="s">
        <v>370</v>
      </c>
      <c r="D7" s="265" t="s">
        <v>371</v>
      </c>
      <c r="E7" s="269" t="s">
        <v>621</v>
      </c>
      <c r="F7" s="266">
        <v>45809</v>
      </c>
      <c r="G7" s="266">
        <v>45839</v>
      </c>
      <c r="H7" s="263">
        <f t="shared" si="0"/>
        <v>30</v>
      </c>
      <c r="I7" s="333">
        <v>54</v>
      </c>
      <c r="J7" s="333">
        <v>57.2</v>
      </c>
      <c r="K7" s="334">
        <f t="shared" si="1"/>
        <v>3.2000000000000028</v>
      </c>
      <c r="L7" s="335">
        <f t="shared" si="2"/>
        <v>284.80000000000024</v>
      </c>
      <c r="M7" s="339">
        <v>821.46</v>
      </c>
      <c r="N7" s="339">
        <v>929.38</v>
      </c>
      <c r="O7" s="337">
        <f t="shared" si="3"/>
        <v>107.91999999999996</v>
      </c>
      <c r="P7" s="338">
        <f t="shared" si="4"/>
        <v>863.35999999999967</v>
      </c>
      <c r="Q7" s="362">
        <f t="shared" si="5"/>
        <v>1148.1599999999999</v>
      </c>
      <c r="R7" s="362">
        <f t="shared" si="6"/>
        <v>80.371200000000002</v>
      </c>
      <c r="S7" s="363">
        <f t="shared" si="7"/>
        <v>1228.5311999999999</v>
      </c>
      <c r="T7" s="263" t="s">
        <v>218</v>
      </c>
      <c r="U7" s="364"/>
      <c r="V7" s="365"/>
      <c r="W7" s="284"/>
    </row>
    <row r="8" spans="1:30" s="257" customFormat="1" ht="76.5" customHeight="1">
      <c r="A8" s="270">
        <v>6</v>
      </c>
      <c r="B8" s="271" t="s">
        <v>475</v>
      </c>
      <c r="C8" s="272" t="s">
        <v>129</v>
      </c>
      <c r="D8" s="273" t="s">
        <v>131</v>
      </c>
      <c r="E8" s="274" t="s">
        <v>376</v>
      </c>
      <c r="F8" s="266">
        <v>45809</v>
      </c>
      <c r="G8" s="266">
        <v>45839</v>
      </c>
      <c r="H8" s="271">
        <f t="shared" ref="H8:H78" si="8">DATEDIF(F8,G8,"D")</f>
        <v>30</v>
      </c>
      <c r="I8" s="333">
        <v>81.2</v>
      </c>
      <c r="J8" s="333">
        <v>87</v>
      </c>
      <c r="K8" s="334">
        <f t="shared" si="1"/>
        <v>5.7999999999999972</v>
      </c>
      <c r="L8" s="335">
        <f t="shared" si="2"/>
        <v>516.1999999999997</v>
      </c>
      <c r="M8" s="339">
        <v>1229.8699999999999</v>
      </c>
      <c r="N8" s="339">
        <v>1339.4</v>
      </c>
      <c r="O8" s="337">
        <f t="shared" si="3"/>
        <v>109.5300000000002</v>
      </c>
      <c r="P8" s="338">
        <f t="shared" si="4"/>
        <v>876.2400000000016</v>
      </c>
      <c r="Q8" s="362">
        <f t="shared" si="5"/>
        <v>1392.4400000000014</v>
      </c>
      <c r="R8" s="362">
        <f t="shared" si="6"/>
        <v>97.470800000000111</v>
      </c>
      <c r="S8" s="363">
        <f t="shared" si="7"/>
        <v>1489.9108000000015</v>
      </c>
      <c r="T8" s="271" t="s">
        <v>476</v>
      </c>
      <c r="U8" s="367" t="s">
        <v>216</v>
      </c>
      <c r="V8" s="368" t="s">
        <v>825</v>
      </c>
      <c r="W8" s="369">
        <v>45841</v>
      </c>
      <c r="X8" s="370"/>
      <c r="Y8" s="370"/>
      <c r="Z8" s="294"/>
      <c r="AA8" s="294"/>
      <c r="AB8" s="294"/>
      <c r="AC8" s="294"/>
      <c r="AD8" s="294"/>
    </row>
    <row r="9" spans="1:30" s="257" customFormat="1" ht="20.25">
      <c r="A9" s="275">
        <v>7</v>
      </c>
      <c r="B9" s="276" t="s">
        <v>478</v>
      </c>
      <c r="C9" s="277" t="s">
        <v>340</v>
      </c>
      <c r="D9" s="278" t="s">
        <v>341</v>
      </c>
      <c r="E9" s="279" t="s">
        <v>342</v>
      </c>
      <c r="F9" s="439">
        <v>45809</v>
      </c>
      <c r="G9" s="439">
        <v>45810</v>
      </c>
      <c r="H9" s="280">
        <f t="shared" si="8"/>
        <v>1</v>
      </c>
      <c r="I9" s="340">
        <v>22.1</v>
      </c>
      <c r="J9" s="340">
        <v>22.1</v>
      </c>
      <c r="K9" s="340">
        <f t="shared" si="1"/>
        <v>0</v>
      </c>
      <c r="L9" s="341">
        <f t="shared" si="2"/>
        <v>0</v>
      </c>
      <c r="M9" s="342">
        <v>3414.41</v>
      </c>
      <c r="N9" s="342">
        <v>3414.41</v>
      </c>
      <c r="O9" s="342">
        <f t="shared" si="3"/>
        <v>0</v>
      </c>
      <c r="P9" s="343">
        <f t="shared" si="4"/>
        <v>0</v>
      </c>
      <c r="Q9" s="371">
        <f t="shared" si="5"/>
        <v>0</v>
      </c>
      <c r="R9" s="371">
        <f t="shared" si="6"/>
        <v>0</v>
      </c>
      <c r="S9" s="372">
        <f t="shared" si="7"/>
        <v>0</v>
      </c>
      <c r="T9" s="455"/>
      <c r="U9" s="456"/>
      <c r="V9" s="457" t="s">
        <v>757</v>
      </c>
      <c r="W9" s="375"/>
      <c r="X9" s="278"/>
      <c r="Y9" s="278"/>
      <c r="Z9" s="278"/>
      <c r="AA9" s="278"/>
      <c r="AB9" s="278"/>
      <c r="AC9" s="278"/>
      <c r="AD9" s="278"/>
    </row>
    <row r="10" spans="1:30" s="257" customFormat="1" ht="20.25">
      <c r="A10" s="275"/>
      <c r="B10" s="276" t="s">
        <v>478</v>
      </c>
      <c r="C10" s="277" t="s">
        <v>340</v>
      </c>
      <c r="D10" s="278" t="s">
        <v>341</v>
      </c>
      <c r="E10" s="279" t="s">
        <v>342</v>
      </c>
      <c r="F10" s="266">
        <v>45814</v>
      </c>
      <c r="G10" s="266">
        <v>45839</v>
      </c>
      <c r="H10" s="280">
        <f t="shared" ref="H10" si="9">DATEDIF(F10,G10,"D")</f>
        <v>25</v>
      </c>
      <c r="I10" s="340">
        <v>22.6</v>
      </c>
      <c r="J10" s="340">
        <v>25.4</v>
      </c>
      <c r="K10" s="340">
        <f t="shared" ref="K10" si="10">J10-I10</f>
        <v>2.7999999999999972</v>
      </c>
      <c r="L10" s="341">
        <f t="shared" ref="L10" si="11">89*K10</f>
        <v>249.19999999999976</v>
      </c>
      <c r="M10" s="342">
        <v>3452.93</v>
      </c>
      <c r="N10" s="342">
        <v>3621.3</v>
      </c>
      <c r="O10" s="342">
        <f t="shared" ref="O10" si="12">N10-M10</f>
        <v>168.37000000000035</v>
      </c>
      <c r="P10" s="343">
        <f t="shared" ref="P10" si="13">8*O10</f>
        <v>1346.9600000000028</v>
      </c>
      <c r="Q10" s="371">
        <f t="shared" ref="Q10" si="14">L10+P10</f>
        <v>1596.1600000000026</v>
      </c>
      <c r="R10" s="371">
        <f t="shared" ref="R10" si="15">Q10*7%</f>
        <v>111.73120000000019</v>
      </c>
      <c r="S10" s="372">
        <f t="shared" ref="S10" si="16">Q10+R10</f>
        <v>1707.8912000000028</v>
      </c>
      <c r="T10" s="280" t="s">
        <v>267</v>
      </c>
      <c r="U10" s="373" t="s">
        <v>216</v>
      </c>
      <c r="V10" s="374" t="s">
        <v>758</v>
      </c>
      <c r="W10" s="458">
        <v>45849</v>
      </c>
      <c r="X10" s="278"/>
      <c r="Y10" s="278"/>
      <c r="Z10" s="278"/>
      <c r="AA10" s="278"/>
      <c r="AB10" s="278"/>
      <c r="AC10" s="278"/>
      <c r="AD10" s="278"/>
    </row>
    <row r="11" spans="1:30" s="257" customFormat="1" ht="20.25">
      <c r="A11" s="275"/>
      <c r="B11" s="276"/>
      <c r="C11" s="277" t="s">
        <v>340</v>
      </c>
      <c r="D11" s="440" t="s">
        <v>759</v>
      </c>
      <c r="E11" s="441"/>
      <c r="F11" s="442">
        <v>45810</v>
      </c>
      <c r="G11" s="442">
        <v>45814</v>
      </c>
      <c r="H11" s="280">
        <v>4</v>
      </c>
      <c r="I11" s="340">
        <v>22.1</v>
      </c>
      <c r="J11" s="340">
        <v>22.6</v>
      </c>
      <c r="K11" s="340">
        <f t="shared" si="1"/>
        <v>0.5</v>
      </c>
      <c r="L11" s="341">
        <f t="shared" si="2"/>
        <v>44.5</v>
      </c>
      <c r="M11" s="342">
        <v>3414.41</v>
      </c>
      <c r="N11" s="342">
        <v>3452.93</v>
      </c>
      <c r="O11" s="342">
        <f t="shared" si="3"/>
        <v>38.519999999999982</v>
      </c>
      <c r="P11" s="343">
        <f t="shared" si="4"/>
        <v>308.15999999999985</v>
      </c>
      <c r="Q11" s="371">
        <f t="shared" si="5"/>
        <v>352.65999999999985</v>
      </c>
      <c r="R11" s="371">
        <f t="shared" si="6"/>
        <v>24.686199999999992</v>
      </c>
      <c r="S11" s="372">
        <f t="shared" si="7"/>
        <v>377.34619999999984</v>
      </c>
      <c r="T11" s="277"/>
      <c r="U11" s="373" t="s">
        <v>216</v>
      </c>
      <c r="V11" s="459" t="s">
        <v>760</v>
      </c>
      <c r="W11" s="460" t="s">
        <v>761</v>
      </c>
      <c r="X11" s="278"/>
      <c r="Y11" s="278"/>
      <c r="Z11" s="278"/>
      <c r="AA11" s="278"/>
      <c r="AB11" s="278"/>
      <c r="AC11" s="278"/>
      <c r="AD11" s="278"/>
    </row>
    <row r="12" spans="1:30" ht="20.25">
      <c r="A12" s="262">
        <v>8</v>
      </c>
      <c r="B12" s="263" t="s">
        <v>479</v>
      </c>
      <c r="C12" s="267" t="s">
        <v>221</v>
      </c>
      <c r="D12" s="281" t="s">
        <v>222</v>
      </c>
      <c r="E12" s="282" t="s">
        <v>223</v>
      </c>
      <c r="F12" s="266">
        <v>45809</v>
      </c>
      <c r="G12" s="266">
        <v>45839</v>
      </c>
      <c r="H12" s="263">
        <f t="shared" si="8"/>
        <v>30</v>
      </c>
      <c r="I12" s="333">
        <v>71.400000000000006</v>
      </c>
      <c r="J12" s="333">
        <v>73.2</v>
      </c>
      <c r="K12" s="334">
        <f t="shared" si="1"/>
        <v>1.7999999999999972</v>
      </c>
      <c r="L12" s="335">
        <f t="shared" si="2"/>
        <v>160.19999999999976</v>
      </c>
      <c r="M12" s="339">
        <v>788.89</v>
      </c>
      <c r="N12" s="339">
        <v>827.67</v>
      </c>
      <c r="O12" s="337">
        <f t="shared" si="3"/>
        <v>38.779999999999973</v>
      </c>
      <c r="P12" s="338">
        <f t="shared" si="4"/>
        <v>310.23999999999978</v>
      </c>
      <c r="Q12" s="362">
        <f t="shared" si="5"/>
        <v>470.43999999999954</v>
      </c>
      <c r="R12" s="362">
        <f t="shared" si="6"/>
        <v>32.930799999999969</v>
      </c>
      <c r="S12" s="363">
        <f t="shared" si="7"/>
        <v>503.37079999999952</v>
      </c>
      <c r="T12" s="263" t="s">
        <v>476</v>
      </c>
      <c r="U12" s="364" t="s">
        <v>216</v>
      </c>
      <c r="V12" s="376" t="s">
        <v>622</v>
      </c>
      <c r="W12" s="377" t="s">
        <v>285</v>
      </c>
      <c r="Z12" s="259" t="s">
        <v>762</v>
      </c>
    </row>
    <row r="13" spans="1:30" ht="20.25">
      <c r="A13" s="262">
        <v>9</v>
      </c>
      <c r="B13" s="263" t="s">
        <v>481</v>
      </c>
      <c r="C13" s="267" t="s">
        <v>14</v>
      </c>
      <c r="D13" s="265" t="s">
        <v>623</v>
      </c>
      <c r="E13" s="283" t="s">
        <v>624</v>
      </c>
      <c r="F13" s="266">
        <v>45809</v>
      </c>
      <c r="G13" s="266">
        <v>45839</v>
      </c>
      <c r="H13" s="263">
        <f t="shared" si="8"/>
        <v>30</v>
      </c>
      <c r="I13" s="333">
        <v>39.1</v>
      </c>
      <c r="J13" s="333">
        <v>39.1</v>
      </c>
      <c r="K13" s="334">
        <f t="shared" si="1"/>
        <v>0</v>
      </c>
      <c r="L13" s="335">
        <f t="shared" si="2"/>
        <v>0</v>
      </c>
      <c r="M13" s="339">
        <v>1385.85</v>
      </c>
      <c r="N13" s="339">
        <v>1433.41</v>
      </c>
      <c r="O13" s="337">
        <f t="shared" si="3"/>
        <v>47.560000000000173</v>
      </c>
      <c r="P13" s="338">
        <f t="shared" si="4"/>
        <v>380.48000000000138</v>
      </c>
      <c r="Q13" s="362">
        <f t="shared" si="5"/>
        <v>380.48000000000138</v>
      </c>
      <c r="R13" s="362">
        <f t="shared" si="6"/>
        <v>26.633600000000101</v>
      </c>
      <c r="S13" s="363">
        <f t="shared" si="7"/>
        <v>407.1136000000015</v>
      </c>
      <c r="T13" s="263" t="s">
        <v>267</v>
      </c>
      <c r="U13" s="364" t="s">
        <v>216</v>
      </c>
      <c r="V13" s="378">
        <v>45841</v>
      </c>
      <c r="W13" s="379"/>
    </row>
    <row r="14" spans="1:30" ht="20.25">
      <c r="A14" s="262">
        <v>10</v>
      </c>
      <c r="B14" s="263" t="s">
        <v>484</v>
      </c>
      <c r="C14" s="267" t="s">
        <v>739</v>
      </c>
      <c r="D14" s="284" t="s">
        <v>740</v>
      </c>
      <c r="E14" s="285" t="s">
        <v>763</v>
      </c>
      <c r="F14" s="266">
        <v>45809</v>
      </c>
      <c r="G14" s="266">
        <v>45839</v>
      </c>
      <c r="H14" s="263">
        <f t="shared" si="8"/>
        <v>30</v>
      </c>
      <c r="I14" s="333">
        <v>15.1</v>
      </c>
      <c r="J14" s="333">
        <v>15.6</v>
      </c>
      <c r="K14" s="334">
        <f t="shared" si="1"/>
        <v>0.5</v>
      </c>
      <c r="L14" s="335">
        <f t="shared" si="2"/>
        <v>44.5</v>
      </c>
      <c r="M14" s="339">
        <v>605.6</v>
      </c>
      <c r="N14" s="339">
        <v>621.23</v>
      </c>
      <c r="O14" s="337">
        <f t="shared" si="3"/>
        <v>15.629999999999995</v>
      </c>
      <c r="P14" s="338">
        <f t="shared" si="4"/>
        <v>125.03999999999996</v>
      </c>
      <c r="Q14" s="362">
        <f t="shared" si="5"/>
        <v>169.53999999999996</v>
      </c>
      <c r="R14" s="362">
        <f t="shared" si="6"/>
        <v>11.867799999999999</v>
      </c>
      <c r="S14" s="363">
        <f t="shared" si="7"/>
        <v>181.40779999999995</v>
      </c>
      <c r="T14" s="263" t="s">
        <v>267</v>
      </c>
      <c r="U14" s="364" t="s">
        <v>216</v>
      </c>
      <c r="V14" s="378">
        <v>45848</v>
      </c>
      <c r="W14" s="284"/>
    </row>
    <row r="15" spans="1:30" s="257" customFormat="1" ht="20.25">
      <c r="A15" s="270">
        <v>11</v>
      </c>
      <c r="B15" s="271" t="s">
        <v>485</v>
      </c>
      <c r="C15" s="286" t="s">
        <v>228</v>
      </c>
      <c r="D15" s="287" t="s">
        <v>229</v>
      </c>
      <c r="E15" s="288" t="s">
        <v>230</v>
      </c>
      <c r="F15" s="266">
        <v>45809</v>
      </c>
      <c r="G15" s="266">
        <v>45839</v>
      </c>
      <c r="H15" s="289">
        <f t="shared" si="8"/>
        <v>30</v>
      </c>
      <c r="I15" s="333">
        <v>4.9000000000000004</v>
      </c>
      <c r="J15" s="333">
        <v>5</v>
      </c>
      <c r="K15" s="344">
        <f t="shared" si="1"/>
        <v>9.9999999999999645E-2</v>
      </c>
      <c r="L15" s="345">
        <f t="shared" si="2"/>
        <v>8.8999999999999684</v>
      </c>
      <c r="M15" s="339">
        <v>560.47</v>
      </c>
      <c r="N15" s="339">
        <v>594.01</v>
      </c>
      <c r="O15" s="346">
        <f t="shared" si="3"/>
        <v>33.539999999999964</v>
      </c>
      <c r="P15" s="347">
        <f t="shared" si="4"/>
        <v>268.31999999999971</v>
      </c>
      <c r="Q15" s="380">
        <f t="shared" si="5"/>
        <v>277.21999999999969</v>
      </c>
      <c r="R15" s="380">
        <f t="shared" si="6"/>
        <v>19.405399999999979</v>
      </c>
      <c r="S15" s="381">
        <f t="shared" si="7"/>
        <v>296.62539999999967</v>
      </c>
      <c r="T15" s="286"/>
      <c r="U15" s="382" t="s">
        <v>216</v>
      </c>
      <c r="V15" s="383" t="s">
        <v>685</v>
      </c>
      <c r="W15" s="384"/>
      <c r="X15" s="384"/>
      <c r="Y15" s="384" t="s">
        <v>742</v>
      </c>
      <c r="Z15" s="384"/>
      <c r="AA15" s="384"/>
      <c r="AB15" s="384"/>
      <c r="AC15" s="384"/>
      <c r="AD15" s="384"/>
    </row>
    <row r="16" spans="1:30" ht="20.25">
      <c r="A16" s="262">
        <v>12</v>
      </c>
      <c r="B16" s="263" t="s">
        <v>487</v>
      </c>
      <c r="C16" s="267" t="s">
        <v>186</v>
      </c>
      <c r="D16" s="290" t="s">
        <v>187</v>
      </c>
      <c r="E16" s="291" t="s">
        <v>269</v>
      </c>
      <c r="F16" s="266">
        <v>45809</v>
      </c>
      <c r="G16" s="266">
        <v>45839</v>
      </c>
      <c r="H16" s="263">
        <f t="shared" si="8"/>
        <v>30</v>
      </c>
      <c r="I16" s="333">
        <v>24.9</v>
      </c>
      <c r="J16" s="333">
        <v>24.9</v>
      </c>
      <c r="K16" s="334">
        <f t="shared" si="1"/>
        <v>0</v>
      </c>
      <c r="L16" s="335">
        <f t="shared" si="2"/>
        <v>0</v>
      </c>
      <c r="M16" s="339">
        <v>908.16</v>
      </c>
      <c r="N16" s="339">
        <v>925.01</v>
      </c>
      <c r="O16" s="337">
        <f t="shared" si="3"/>
        <v>16.850000000000023</v>
      </c>
      <c r="P16" s="338">
        <f t="shared" si="4"/>
        <v>134.80000000000018</v>
      </c>
      <c r="Q16" s="362">
        <f t="shared" si="5"/>
        <v>134.80000000000018</v>
      </c>
      <c r="R16" s="362">
        <f t="shared" si="6"/>
        <v>9.4360000000000142</v>
      </c>
      <c r="S16" s="363">
        <f t="shared" si="7"/>
        <v>144.23600000000019</v>
      </c>
      <c r="T16" s="263" t="s">
        <v>267</v>
      </c>
      <c r="U16" s="364" t="s">
        <v>216</v>
      </c>
      <c r="V16" s="385">
        <v>45840</v>
      </c>
      <c r="W16" s="284" t="s">
        <v>764</v>
      </c>
    </row>
    <row r="17" spans="1:32" ht="20.25">
      <c r="A17" s="262">
        <v>13</v>
      </c>
      <c r="B17" s="263" t="s">
        <v>488</v>
      </c>
      <c r="C17" s="267" t="s">
        <v>489</v>
      </c>
      <c r="D17" s="284" t="s">
        <v>490</v>
      </c>
      <c r="E17" s="292" t="s">
        <v>491</v>
      </c>
      <c r="F17" s="266">
        <v>45809</v>
      </c>
      <c r="G17" s="266">
        <v>45839</v>
      </c>
      <c r="H17" s="263">
        <f t="shared" si="8"/>
        <v>30</v>
      </c>
      <c r="I17" s="333">
        <v>36.5</v>
      </c>
      <c r="J17" s="333">
        <v>41.7</v>
      </c>
      <c r="K17" s="334">
        <f t="shared" si="1"/>
        <v>5.2000000000000028</v>
      </c>
      <c r="L17" s="335">
        <f t="shared" si="2"/>
        <v>462.80000000000024</v>
      </c>
      <c r="M17" s="339">
        <v>757.09</v>
      </c>
      <c r="N17" s="339">
        <v>814.75</v>
      </c>
      <c r="O17" s="337">
        <f t="shared" si="3"/>
        <v>57.659999999999968</v>
      </c>
      <c r="P17" s="338">
        <f t="shared" si="4"/>
        <v>461.27999999999975</v>
      </c>
      <c r="Q17" s="362">
        <f t="shared" si="5"/>
        <v>924.07999999999993</v>
      </c>
      <c r="R17" s="362">
        <f t="shared" si="6"/>
        <v>64.685600000000008</v>
      </c>
      <c r="S17" s="363">
        <f t="shared" si="7"/>
        <v>988.76559999999995</v>
      </c>
      <c r="T17" s="263" t="s">
        <v>267</v>
      </c>
      <c r="U17" s="364" t="s">
        <v>216</v>
      </c>
      <c r="V17" s="461">
        <v>45842</v>
      </c>
      <c r="W17" s="387"/>
      <c r="X17" s="388"/>
    </row>
    <row r="18" spans="1:32" s="258" customFormat="1" ht="20.25">
      <c r="A18" s="262">
        <v>14</v>
      </c>
      <c r="B18" s="293" t="s">
        <v>493</v>
      </c>
      <c r="C18" s="272" t="s">
        <v>494</v>
      </c>
      <c r="D18" s="294" t="s">
        <v>495</v>
      </c>
      <c r="E18" s="295" t="s">
        <v>496</v>
      </c>
      <c r="F18" s="266">
        <v>45809</v>
      </c>
      <c r="G18" s="266">
        <v>45839</v>
      </c>
      <c r="H18" s="296">
        <f t="shared" si="8"/>
        <v>30</v>
      </c>
      <c r="I18" s="348">
        <v>13.5</v>
      </c>
      <c r="J18" s="348">
        <v>13.5</v>
      </c>
      <c r="K18" s="349">
        <f t="shared" si="1"/>
        <v>0</v>
      </c>
      <c r="L18" s="350">
        <f t="shared" si="2"/>
        <v>0</v>
      </c>
      <c r="M18" s="351">
        <v>736.69</v>
      </c>
      <c r="N18" s="351">
        <v>778.95</v>
      </c>
      <c r="O18" s="352">
        <f t="shared" si="3"/>
        <v>42.259999999999991</v>
      </c>
      <c r="P18" s="353">
        <f t="shared" si="4"/>
        <v>338.07999999999993</v>
      </c>
      <c r="Q18" s="389">
        <f t="shared" si="5"/>
        <v>338.07999999999993</v>
      </c>
      <c r="R18" s="389">
        <f t="shared" si="6"/>
        <v>23.665599999999998</v>
      </c>
      <c r="S18" s="390">
        <f t="shared" si="7"/>
        <v>361.74559999999991</v>
      </c>
      <c r="T18" s="296" t="s">
        <v>267</v>
      </c>
      <c r="U18" s="392" t="s">
        <v>216</v>
      </c>
      <c r="V18" s="393" t="s">
        <v>765</v>
      </c>
      <c r="W18" s="394" t="s">
        <v>686</v>
      </c>
      <c r="X18" s="294"/>
      <c r="Y18" s="294"/>
      <c r="Z18" s="400"/>
      <c r="AA18" s="937"/>
      <c r="AB18" s="937"/>
      <c r="AC18" s="937"/>
      <c r="AD18" s="937"/>
      <c r="AE18" s="259"/>
      <c r="AF18" s="259"/>
    </row>
    <row r="19" spans="1:32" ht="20.25">
      <c r="A19" s="262">
        <v>15</v>
      </c>
      <c r="B19" s="263" t="s">
        <v>497</v>
      </c>
      <c r="C19" s="267" t="s">
        <v>382</v>
      </c>
      <c r="D19" s="265" t="s">
        <v>383</v>
      </c>
      <c r="E19" s="292" t="s">
        <v>743</v>
      </c>
      <c r="F19" s="266">
        <v>45809</v>
      </c>
      <c r="G19" s="266">
        <v>45839</v>
      </c>
      <c r="H19" s="263">
        <f t="shared" si="8"/>
        <v>30</v>
      </c>
      <c r="I19" s="333">
        <v>89.5</v>
      </c>
      <c r="J19" s="333">
        <v>89.6</v>
      </c>
      <c r="K19" s="334">
        <f t="shared" si="1"/>
        <v>9.9999999999994316E-2</v>
      </c>
      <c r="L19" s="335">
        <f t="shared" si="2"/>
        <v>8.8999999999994941</v>
      </c>
      <c r="M19" s="339">
        <v>1676.38</v>
      </c>
      <c r="N19" s="339">
        <v>1721.51</v>
      </c>
      <c r="O19" s="337">
        <f t="shared" si="3"/>
        <v>45.129999999999882</v>
      </c>
      <c r="P19" s="338">
        <f t="shared" si="4"/>
        <v>361.03999999999905</v>
      </c>
      <c r="Q19" s="362">
        <f t="shared" si="5"/>
        <v>369.93999999999858</v>
      </c>
      <c r="R19" s="362">
        <f t="shared" si="6"/>
        <v>25.895799999999902</v>
      </c>
      <c r="S19" s="363">
        <f t="shared" si="7"/>
        <v>395.83579999999847</v>
      </c>
      <c r="T19" s="263" t="s">
        <v>267</v>
      </c>
      <c r="U19" s="364" t="s">
        <v>216</v>
      </c>
      <c r="V19" s="378">
        <v>45842</v>
      </c>
      <c r="W19" s="379"/>
    </row>
    <row r="20" spans="1:32" ht="20.25">
      <c r="A20" s="262">
        <v>16</v>
      </c>
      <c r="B20" s="263" t="s">
        <v>627</v>
      </c>
      <c r="C20" s="297" t="s">
        <v>628</v>
      </c>
      <c r="D20" s="265" t="s">
        <v>629</v>
      </c>
      <c r="E20" s="298" t="s">
        <v>630</v>
      </c>
      <c r="F20" s="266">
        <v>45809</v>
      </c>
      <c r="G20" s="266">
        <v>45839</v>
      </c>
      <c r="H20" s="263">
        <f t="shared" si="8"/>
        <v>30</v>
      </c>
      <c r="I20" s="333">
        <v>37.799999999999997</v>
      </c>
      <c r="J20" s="333">
        <v>37.799999999999997</v>
      </c>
      <c r="K20" s="334">
        <f t="shared" si="1"/>
        <v>0</v>
      </c>
      <c r="L20" s="335">
        <f t="shared" si="2"/>
        <v>0</v>
      </c>
      <c r="M20" s="339">
        <v>952.16</v>
      </c>
      <c r="N20" s="339">
        <v>993.66</v>
      </c>
      <c r="O20" s="337">
        <f t="shared" si="3"/>
        <v>41.5</v>
      </c>
      <c r="P20" s="338">
        <f t="shared" si="4"/>
        <v>332</v>
      </c>
      <c r="Q20" s="362">
        <f t="shared" si="5"/>
        <v>332</v>
      </c>
      <c r="R20" s="362">
        <f t="shared" si="6"/>
        <v>23.240000000000002</v>
      </c>
      <c r="S20" s="363">
        <f t="shared" si="7"/>
        <v>355.24</v>
      </c>
      <c r="T20" s="263" t="s">
        <v>267</v>
      </c>
      <c r="U20" s="364" t="s">
        <v>216</v>
      </c>
      <c r="V20" s="395">
        <v>45840</v>
      </c>
      <c r="W20" s="379"/>
    </row>
    <row r="21" spans="1:32" ht="20.25">
      <c r="A21" s="262">
        <v>17</v>
      </c>
      <c r="B21" s="263" t="s">
        <v>498</v>
      </c>
      <c r="C21" s="267" t="s">
        <v>136</v>
      </c>
      <c r="D21" s="299" t="s">
        <v>138</v>
      </c>
      <c r="E21" s="283" t="s">
        <v>499</v>
      </c>
      <c r="F21" s="266">
        <v>45809</v>
      </c>
      <c r="G21" s="266">
        <v>45839</v>
      </c>
      <c r="H21" s="263">
        <f t="shared" si="8"/>
        <v>30</v>
      </c>
      <c r="I21" s="333">
        <v>25.2</v>
      </c>
      <c r="J21" s="333">
        <v>25.3</v>
      </c>
      <c r="K21" s="334">
        <f t="shared" si="1"/>
        <v>0.10000000000000142</v>
      </c>
      <c r="L21" s="335">
        <f t="shared" si="2"/>
        <v>8.9000000000001265</v>
      </c>
      <c r="M21" s="339">
        <v>1093.47</v>
      </c>
      <c r="N21" s="339">
        <v>1149.6400000000001</v>
      </c>
      <c r="O21" s="337">
        <f t="shared" si="3"/>
        <v>56.170000000000073</v>
      </c>
      <c r="P21" s="338">
        <f t="shared" si="4"/>
        <v>449.36000000000058</v>
      </c>
      <c r="Q21" s="362">
        <f t="shared" si="5"/>
        <v>458.26000000000073</v>
      </c>
      <c r="R21" s="362">
        <f t="shared" si="6"/>
        <v>32.078200000000052</v>
      </c>
      <c r="S21" s="363">
        <f t="shared" si="7"/>
        <v>490.33820000000077</v>
      </c>
      <c r="T21" s="263" t="s">
        <v>267</v>
      </c>
      <c r="U21" s="364" t="s">
        <v>216</v>
      </c>
      <c r="V21" s="385">
        <v>45908</v>
      </c>
      <c r="W21" s="379" t="s">
        <v>720</v>
      </c>
    </row>
    <row r="22" spans="1:32" ht="25.5">
      <c r="A22" s="262">
        <v>18</v>
      </c>
      <c r="B22" s="263" t="s">
        <v>500</v>
      </c>
      <c r="C22" s="272" t="s">
        <v>140</v>
      </c>
      <c r="D22" s="300" t="s">
        <v>141</v>
      </c>
      <c r="E22" s="301" t="s">
        <v>385</v>
      </c>
      <c r="F22" s="266">
        <v>45809</v>
      </c>
      <c r="G22" s="266">
        <v>45839</v>
      </c>
      <c r="H22" s="293">
        <f t="shared" si="8"/>
        <v>30</v>
      </c>
      <c r="I22" s="348">
        <v>41.7</v>
      </c>
      <c r="J22" s="348">
        <v>44.6</v>
      </c>
      <c r="K22" s="334">
        <f t="shared" si="1"/>
        <v>2.8999999999999986</v>
      </c>
      <c r="L22" s="350">
        <f t="shared" si="2"/>
        <v>258.09999999999985</v>
      </c>
      <c r="M22" s="351">
        <v>1168.3</v>
      </c>
      <c r="N22" s="351">
        <v>1268.77</v>
      </c>
      <c r="O22" s="337">
        <f t="shared" si="3"/>
        <v>100.47000000000003</v>
      </c>
      <c r="P22" s="353">
        <f t="shared" si="4"/>
        <v>803.76000000000022</v>
      </c>
      <c r="Q22" s="389">
        <f t="shared" si="5"/>
        <v>1061.8600000000001</v>
      </c>
      <c r="R22" s="389">
        <f t="shared" si="6"/>
        <v>74.330200000000019</v>
      </c>
      <c r="S22" s="390">
        <f t="shared" si="7"/>
        <v>1136.1902000000002</v>
      </c>
      <c r="T22" s="293" t="s">
        <v>267</v>
      </c>
      <c r="U22" s="364" t="s">
        <v>216</v>
      </c>
      <c r="V22" s="399">
        <v>45849</v>
      </c>
      <c r="W22" s="400"/>
      <c r="X22" s="400"/>
      <c r="Y22" s="400"/>
      <c r="Z22" s="400"/>
      <c r="AA22" s="400"/>
      <c r="AB22" s="400"/>
      <c r="AC22" s="400"/>
      <c r="AD22" s="400"/>
    </row>
    <row r="23" spans="1:32" ht="20.25">
      <c r="A23" s="262">
        <v>19</v>
      </c>
      <c r="B23" s="263" t="s">
        <v>501</v>
      </c>
      <c r="C23" s="267" t="s">
        <v>171</v>
      </c>
      <c r="D23" s="302" t="s">
        <v>172</v>
      </c>
      <c r="E23" s="283" t="s">
        <v>236</v>
      </c>
      <c r="F23" s="266">
        <v>45809</v>
      </c>
      <c r="G23" s="266">
        <v>45839</v>
      </c>
      <c r="H23" s="263">
        <f t="shared" si="8"/>
        <v>30</v>
      </c>
      <c r="I23" s="333">
        <v>68.3</v>
      </c>
      <c r="J23" s="333">
        <v>69.3</v>
      </c>
      <c r="K23" s="334">
        <f t="shared" si="1"/>
        <v>1</v>
      </c>
      <c r="L23" s="335">
        <f t="shared" si="2"/>
        <v>89</v>
      </c>
      <c r="M23" s="354">
        <v>1569.51</v>
      </c>
      <c r="N23" s="354">
        <v>1673.96</v>
      </c>
      <c r="O23" s="337">
        <f t="shared" si="3"/>
        <v>104.45000000000005</v>
      </c>
      <c r="P23" s="338">
        <f t="shared" si="4"/>
        <v>835.60000000000036</v>
      </c>
      <c r="Q23" s="362">
        <f t="shared" si="5"/>
        <v>924.60000000000036</v>
      </c>
      <c r="R23" s="362">
        <f t="shared" si="6"/>
        <v>64.722000000000037</v>
      </c>
      <c r="S23" s="363">
        <f t="shared" si="7"/>
        <v>989.32200000000034</v>
      </c>
      <c r="T23" s="263" t="s">
        <v>267</v>
      </c>
      <c r="U23" s="364" t="s">
        <v>216</v>
      </c>
      <c r="V23" s="365" t="s">
        <v>632</v>
      </c>
      <c r="W23" s="416">
        <v>45968</v>
      </c>
    </row>
    <row r="24" spans="1:32" ht="20.25">
      <c r="A24" s="262">
        <v>20</v>
      </c>
      <c r="B24" s="263" t="s">
        <v>503</v>
      </c>
      <c r="C24" s="267" t="s">
        <v>237</v>
      </c>
      <c r="D24" s="299" t="s">
        <v>238</v>
      </c>
      <c r="E24" s="283" t="s">
        <v>721</v>
      </c>
      <c r="F24" s="266">
        <v>45809</v>
      </c>
      <c r="G24" s="266">
        <v>45839</v>
      </c>
      <c r="H24" s="263">
        <f t="shared" si="8"/>
        <v>30</v>
      </c>
      <c r="I24" s="333">
        <v>106.3</v>
      </c>
      <c r="J24" s="333">
        <v>106.4</v>
      </c>
      <c r="K24" s="334">
        <f t="shared" si="1"/>
        <v>0.10000000000000853</v>
      </c>
      <c r="L24" s="335">
        <f t="shared" si="2"/>
        <v>8.9000000000007589</v>
      </c>
      <c r="M24" s="339">
        <v>2063.02</v>
      </c>
      <c r="N24" s="339">
        <v>2124.21</v>
      </c>
      <c r="O24" s="337">
        <f t="shared" si="3"/>
        <v>61.190000000000055</v>
      </c>
      <c r="P24" s="338">
        <f t="shared" si="4"/>
        <v>489.52000000000044</v>
      </c>
      <c r="Q24" s="362">
        <f t="shared" si="5"/>
        <v>498.42000000000121</v>
      </c>
      <c r="R24" s="362">
        <f t="shared" si="6"/>
        <v>34.889400000000087</v>
      </c>
      <c r="S24" s="363">
        <f t="shared" si="7"/>
        <v>533.30940000000135</v>
      </c>
      <c r="T24" s="263" t="s">
        <v>476</v>
      </c>
      <c r="U24" s="364" t="s">
        <v>216</v>
      </c>
      <c r="V24" s="366" t="s">
        <v>688</v>
      </c>
      <c r="W24" s="366" t="s">
        <v>688</v>
      </c>
      <c r="X24" s="259" t="s">
        <v>689</v>
      </c>
      <c r="Z24" s="398" t="s">
        <v>815</v>
      </c>
      <c r="AA24" s="398"/>
      <c r="AB24" s="398" t="s">
        <v>816</v>
      </c>
    </row>
    <row r="25" spans="1:32" ht="20.25">
      <c r="A25" s="262">
        <v>21</v>
      </c>
      <c r="B25" s="263" t="s">
        <v>505</v>
      </c>
      <c r="C25" s="303" t="s">
        <v>20</v>
      </c>
      <c r="D25" s="265" t="s">
        <v>143</v>
      </c>
      <c r="E25" s="304" t="s">
        <v>388</v>
      </c>
      <c r="F25" s="443">
        <v>45809</v>
      </c>
      <c r="G25" s="443">
        <v>45839</v>
      </c>
      <c r="H25" s="263">
        <f t="shared" ref="H25" si="17">DATEDIF(F25,G25,"D")</f>
        <v>30</v>
      </c>
      <c r="I25" s="333">
        <v>36.4</v>
      </c>
      <c r="J25" s="333">
        <v>38.4</v>
      </c>
      <c r="K25" s="334">
        <f t="shared" ref="K25" si="18">J25-I25</f>
        <v>2</v>
      </c>
      <c r="L25" s="335">
        <f t="shared" ref="L25" si="19">89*K25</f>
        <v>178</v>
      </c>
      <c r="M25" s="339">
        <v>763.78</v>
      </c>
      <c r="N25" s="339">
        <v>806.61</v>
      </c>
      <c r="O25" s="337">
        <f t="shared" ref="O25" si="20">N25-M25</f>
        <v>42.830000000000041</v>
      </c>
      <c r="P25" s="338">
        <f t="shared" ref="P25" si="21">8*O25</f>
        <v>342.64000000000033</v>
      </c>
      <c r="Q25" s="362">
        <f t="shared" ref="Q25" si="22">L25+P25</f>
        <v>520.64000000000033</v>
      </c>
      <c r="R25" s="362">
        <f t="shared" ref="R25" si="23">Q25*7%</f>
        <v>36.444800000000029</v>
      </c>
      <c r="S25" s="363">
        <f t="shared" ref="S25" si="24">Q25+R25</f>
        <v>557.08480000000031</v>
      </c>
      <c r="T25" s="263" t="s">
        <v>267</v>
      </c>
      <c r="U25" s="364" t="s">
        <v>216</v>
      </c>
      <c r="V25" s="385">
        <v>45840</v>
      </c>
      <c r="W25" s="401"/>
    </row>
    <row r="26" spans="1:32" ht="20.25">
      <c r="A26" s="262">
        <v>22</v>
      </c>
      <c r="B26" s="263" t="s">
        <v>507</v>
      </c>
      <c r="C26" s="267" t="s">
        <v>23</v>
      </c>
      <c r="D26" s="265" t="s">
        <v>744</v>
      </c>
      <c r="E26" s="283" t="s">
        <v>766</v>
      </c>
      <c r="F26" s="266">
        <v>45809</v>
      </c>
      <c r="G26" s="266">
        <v>45839</v>
      </c>
      <c r="H26" s="263">
        <f t="shared" si="8"/>
        <v>30</v>
      </c>
      <c r="I26" s="333">
        <v>83</v>
      </c>
      <c r="J26" s="333">
        <v>85.4</v>
      </c>
      <c r="K26" s="334">
        <f t="shared" si="1"/>
        <v>2.4000000000000057</v>
      </c>
      <c r="L26" s="335">
        <f t="shared" si="2"/>
        <v>213.60000000000051</v>
      </c>
      <c r="M26" s="339">
        <v>1240.6400000000001</v>
      </c>
      <c r="N26" s="339">
        <v>1298.95</v>
      </c>
      <c r="O26" s="337">
        <f t="shared" si="3"/>
        <v>58.309999999999945</v>
      </c>
      <c r="P26" s="338">
        <f t="shared" si="4"/>
        <v>466.47999999999956</v>
      </c>
      <c r="Q26" s="362">
        <f t="shared" si="5"/>
        <v>680.08</v>
      </c>
      <c r="R26" s="362">
        <f t="shared" si="6"/>
        <v>47.60560000000001</v>
      </c>
      <c r="S26" s="363">
        <f t="shared" si="7"/>
        <v>727.68560000000002</v>
      </c>
      <c r="T26" s="303"/>
      <c r="U26" s="364" t="s">
        <v>216</v>
      </c>
      <c r="V26" s="402" t="s">
        <v>634</v>
      </c>
      <c r="W26" s="284"/>
    </row>
    <row r="27" spans="1:32" ht="20.25">
      <c r="A27" s="262">
        <v>23</v>
      </c>
      <c r="B27" s="263" t="s">
        <v>509</v>
      </c>
      <c r="C27" s="267" t="s">
        <v>32</v>
      </c>
      <c r="D27" s="265" t="s">
        <v>147</v>
      </c>
      <c r="E27" s="283" t="s">
        <v>510</v>
      </c>
      <c r="F27" s="266">
        <v>45809</v>
      </c>
      <c r="G27" s="266">
        <v>45839</v>
      </c>
      <c r="H27" s="263">
        <f t="shared" si="8"/>
        <v>30</v>
      </c>
      <c r="I27" s="333">
        <v>148.19999999999999</v>
      </c>
      <c r="J27" s="333">
        <v>157.4</v>
      </c>
      <c r="K27" s="334">
        <f t="shared" si="1"/>
        <v>9.2000000000000171</v>
      </c>
      <c r="L27" s="335">
        <f t="shared" si="2"/>
        <v>818.80000000000155</v>
      </c>
      <c r="M27" s="339">
        <v>3144.48</v>
      </c>
      <c r="N27" s="339">
        <v>3253.37</v>
      </c>
      <c r="O27" s="337">
        <f t="shared" si="3"/>
        <v>108.88999999999987</v>
      </c>
      <c r="P27" s="338">
        <f t="shared" si="4"/>
        <v>871.11999999999898</v>
      </c>
      <c r="Q27" s="362">
        <f t="shared" si="5"/>
        <v>1689.9200000000005</v>
      </c>
      <c r="R27" s="362">
        <f t="shared" si="6"/>
        <v>118.29440000000005</v>
      </c>
      <c r="S27" s="363">
        <f t="shared" si="7"/>
        <v>1808.2144000000005</v>
      </c>
      <c r="T27" s="263" t="s">
        <v>267</v>
      </c>
      <c r="U27" s="364" t="s">
        <v>216</v>
      </c>
      <c r="V27" s="385">
        <v>45840</v>
      </c>
      <c r="W27" s="284" t="s">
        <v>767</v>
      </c>
    </row>
    <row r="28" spans="1:32" ht="20.25">
      <c r="A28" s="262">
        <v>24</v>
      </c>
      <c r="B28" s="263" t="s">
        <v>511</v>
      </c>
      <c r="C28" s="267" t="s">
        <v>197</v>
      </c>
      <c r="D28" s="305" t="s">
        <v>198</v>
      </c>
      <c r="E28" s="306" t="s">
        <v>636</v>
      </c>
      <c r="F28" s="266">
        <v>45809</v>
      </c>
      <c r="G28" s="266">
        <v>45839</v>
      </c>
      <c r="H28" s="263">
        <f t="shared" si="8"/>
        <v>30</v>
      </c>
      <c r="I28" s="333">
        <v>27.1</v>
      </c>
      <c r="J28" s="333">
        <v>27.1</v>
      </c>
      <c r="K28" s="334">
        <f t="shared" si="1"/>
        <v>0</v>
      </c>
      <c r="L28" s="335">
        <f t="shared" si="2"/>
        <v>0</v>
      </c>
      <c r="M28" s="339">
        <v>868.36</v>
      </c>
      <c r="N28" s="339">
        <v>905.89</v>
      </c>
      <c r="O28" s="337">
        <f t="shared" si="3"/>
        <v>37.529999999999973</v>
      </c>
      <c r="P28" s="338">
        <f t="shared" si="4"/>
        <v>300.23999999999978</v>
      </c>
      <c r="Q28" s="362">
        <f t="shared" si="5"/>
        <v>300.23999999999978</v>
      </c>
      <c r="R28" s="362">
        <f t="shared" si="6"/>
        <v>21.016799999999986</v>
      </c>
      <c r="S28" s="363">
        <f t="shared" si="7"/>
        <v>321.25679999999977</v>
      </c>
      <c r="T28" s="303"/>
      <c r="U28" s="364" t="s">
        <v>216</v>
      </c>
      <c r="V28" s="403" t="s">
        <v>723</v>
      </c>
      <c r="W28" s="284"/>
    </row>
    <row r="29" spans="1:32" ht="20.25">
      <c r="A29" s="262">
        <v>25</v>
      </c>
      <c r="B29" s="263" t="s">
        <v>512</v>
      </c>
      <c r="C29" s="267" t="s">
        <v>347</v>
      </c>
      <c r="D29" s="299" t="s">
        <v>348</v>
      </c>
      <c r="E29" s="307" t="s">
        <v>349</v>
      </c>
      <c r="F29" s="266">
        <v>45809</v>
      </c>
      <c r="G29" s="266">
        <v>45839</v>
      </c>
      <c r="H29" s="263">
        <f t="shared" si="8"/>
        <v>30</v>
      </c>
      <c r="I29" s="333">
        <v>21.9</v>
      </c>
      <c r="J29" s="333">
        <v>21.9</v>
      </c>
      <c r="K29" s="334">
        <f t="shared" si="1"/>
        <v>0</v>
      </c>
      <c r="L29" s="335">
        <f t="shared" si="2"/>
        <v>0</v>
      </c>
      <c r="M29" s="339">
        <v>940.43</v>
      </c>
      <c r="N29" s="339">
        <v>960.13</v>
      </c>
      <c r="O29" s="337">
        <f t="shared" si="3"/>
        <v>19.700000000000045</v>
      </c>
      <c r="P29" s="338">
        <f t="shared" si="4"/>
        <v>157.60000000000036</v>
      </c>
      <c r="Q29" s="362">
        <f t="shared" si="5"/>
        <v>157.60000000000036</v>
      </c>
      <c r="R29" s="362">
        <f t="shared" si="6"/>
        <v>11.032000000000027</v>
      </c>
      <c r="S29" s="363">
        <f t="shared" si="7"/>
        <v>168.6320000000004</v>
      </c>
      <c r="T29" s="303"/>
      <c r="U29" s="364" t="s">
        <v>216</v>
      </c>
      <c r="V29" s="404" t="s">
        <v>768</v>
      </c>
      <c r="W29" s="409" t="s">
        <v>769</v>
      </c>
    </row>
    <row r="30" spans="1:32" ht="20.25">
      <c r="A30" s="262">
        <v>26</v>
      </c>
      <c r="B30" s="263" t="s">
        <v>514</v>
      </c>
      <c r="C30" s="267" t="s">
        <v>35</v>
      </c>
      <c r="D30" s="265" t="s">
        <v>36</v>
      </c>
      <c r="E30" s="283" t="s">
        <v>149</v>
      </c>
      <c r="F30" s="266">
        <v>45809</v>
      </c>
      <c r="G30" s="266">
        <v>45839</v>
      </c>
      <c r="H30" s="263">
        <f t="shared" si="8"/>
        <v>30</v>
      </c>
      <c r="I30" s="333">
        <v>71.2</v>
      </c>
      <c r="J30" s="333">
        <v>76.599999999999994</v>
      </c>
      <c r="K30" s="334">
        <f t="shared" si="1"/>
        <v>5.3999999999999915</v>
      </c>
      <c r="L30" s="335">
        <f t="shared" si="2"/>
        <v>480.59999999999923</v>
      </c>
      <c r="M30" s="339">
        <v>1417.98</v>
      </c>
      <c r="N30" s="339">
        <v>1484.17</v>
      </c>
      <c r="O30" s="337">
        <f t="shared" si="3"/>
        <v>66.190000000000055</v>
      </c>
      <c r="P30" s="338">
        <f t="shared" si="4"/>
        <v>529.52000000000044</v>
      </c>
      <c r="Q30" s="362">
        <f t="shared" si="5"/>
        <v>1010.1199999999997</v>
      </c>
      <c r="R30" s="362">
        <f t="shared" si="6"/>
        <v>70.708399999999983</v>
      </c>
      <c r="S30" s="363">
        <f t="shared" si="7"/>
        <v>1080.8283999999996</v>
      </c>
      <c r="T30" s="263" t="s">
        <v>267</v>
      </c>
      <c r="U30" s="364" t="s">
        <v>216</v>
      </c>
      <c r="V30" s="365" t="s">
        <v>770</v>
      </c>
      <c r="W30" s="385">
        <v>45840</v>
      </c>
    </row>
    <row r="31" spans="1:32" ht="20.25">
      <c r="A31" s="262">
        <v>27</v>
      </c>
      <c r="B31" s="263" t="s">
        <v>516</v>
      </c>
      <c r="C31" s="267" t="s">
        <v>27</v>
      </c>
      <c r="D31" s="265" t="s">
        <v>344</v>
      </c>
      <c r="E31" s="307" t="s">
        <v>393</v>
      </c>
      <c r="F31" s="266">
        <v>45809</v>
      </c>
      <c r="G31" s="266">
        <v>45839</v>
      </c>
      <c r="H31" s="263">
        <f t="shared" si="8"/>
        <v>30</v>
      </c>
      <c r="I31" s="333">
        <v>51</v>
      </c>
      <c r="J31" s="333">
        <v>54.1</v>
      </c>
      <c r="K31" s="334">
        <f t="shared" si="1"/>
        <v>3.1000000000000014</v>
      </c>
      <c r="L31" s="335">
        <f t="shared" si="2"/>
        <v>275.90000000000015</v>
      </c>
      <c r="M31" s="339">
        <v>1332.26</v>
      </c>
      <c r="N31" s="339">
        <v>1369.54</v>
      </c>
      <c r="O31" s="337">
        <f t="shared" si="3"/>
        <v>37.279999999999973</v>
      </c>
      <c r="P31" s="338">
        <f t="shared" si="4"/>
        <v>298.23999999999978</v>
      </c>
      <c r="Q31" s="362">
        <f t="shared" si="5"/>
        <v>574.13999999999987</v>
      </c>
      <c r="R31" s="362">
        <f t="shared" si="6"/>
        <v>40.189799999999998</v>
      </c>
      <c r="S31" s="363">
        <f t="shared" si="7"/>
        <v>614.32979999999986</v>
      </c>
      <c r="T31" s="263" t="s">
        <v>267</v>
      </c>
      <c r="U31" s="364" t="s">
        <v>216</v>
      </c>
      <c r="V31" s="378">
        <v>45853</v>
      </c>
      <c r="W31" s="284"/>
    </row>
    <row r="32" spans="1:32" ht="20.25">
      <c r="A32" s="262">
        <v>28</v>
      </c>
      <c r="B32" s="263" t="s">
        <v>518</v>
      </c>
      <c r="C32" s="267" t="s">
        <v>40</v>
      </c>
      <c r="D32" s="265" t="s">
        <v>344</v>
      </c>
      <c r="E32" s="307" t="s">
        <v>393</v>
      </c>
      <c r="F32" s="266">
        <v>45809</v>
      </c>
      <c r="G32" s="266">
        <v>45839</v>
      </c>
      <c r="H32" s="263">
        <f t="shared" si="8"/>
        <v>30</v>
      </c>
      <c r="I32" s="355">
        <v>47.9</v>
      </c>
      <c r="J32" s="355">
        <v>48</v>
      </c>
      <c r="K32" s="355">
        <f t="shared" si="1"/>
        <v>0.10000000000000142</v>
      </c>
      <c r="L32" s="356">
        <f t="shared" si="2"/>
        <v>8.9000000000001265</v>
      </c>
      <c r="M32" s="337">
        <v>1510.92</v>
      </c>
      <c r="N32" s="337">
        <v>1531.65</v>
      </c>
      <c r="O32" s="337">
        <f t="shared" si="3"/>
        <v>20.730000000000018</v>
      </c>
      <c r="P32" s="338">
        <f t="shared" si="4"/>
        <v>165.84000000000015</v>
      </c>
      <c r="Q32" s="362">
        <f t="shared" si="5"/>
        <v>174.74000000000026</v>
      </c>
      <c r="R32" s="362">
        <f t="shared" si="6"/>
        <v>12.231800000000019</v>
      </c>
      <c r="S32" s="363">
        <f t="shared" si="7"/>
        <v>186.97180000000029</v>
      </c>
      <c r="T32" s="263" t="s">
        <v>267</v>
      </c>
      <c r="U32" s="364" t="s">
        <v>216</v>
      </c>
      <c r="V32" s="378">
        <v>45853</v>
      </c>
      <c r="W32" s="284"/>
    </row>
    <row r="33" spans="1:30" ht="30.75" customHeight="1">
      <c r="A33" s="262">
        <v>29</v>
      </c>
      <c r="B33" s="263" t="s">
        <v>519</v>
      </c>
      <c r="C33" s="303" t="s">
        <v>42</v>
      </c>
      <c r="D33" s="265" t="s">
        <v>174</v>
      </c>
      <c r="E33" s="283" t="s">
        <v>520</v>
      </c>
      <c r="F33" s="266">
        <v>45809</v>
      </c>
      <c r="G33" s="266">
        <v>45839</v>
      </c>
      <c r="H33" s="263">
        <f t="shared" si="8"/>
        <v>30</v>
      </c>
      <c r="I33" s="355">
        <v>6.3</v>
      </c>
      <c r="J33" s="355">
        <v>8.6999999999999993</v>
      </c>
      <c r="K33" s="355">
        <f t="shared" si="1"/>
        <v>2.3999999999999995</v>
      </c>
      <c r="L33" s="356">
        <f t="shared" si="2"/>
        <v>213.59999999999997</v>
      </c>
      <c r="M33" s="337">
        <v>1021.33</v>
      </c>
      <c r="N33" s="337">
        <v>1054.8800000000001</v>
      </c>
      <c r="O33" s="337">
        <f t="shared" si="3"/>
        <v>33.550000000000068</v>
      </c>
      <c r="P33" s="357">
        <f t="shared" si="4"/>
        <v>268.40000000000055</v>
      </c>
      <c r="Q33" s="405">
        <f t="shared" si="5"/>
        <v>482.00000000000051</v>
      </c>
      <c r="R33" s="405">
        <f t="shared" si="6"/>
        <v>33.740000000000038</v>
      </c>
      <c r="S33" s="406">
        <f t="shared" si="7"/>
        <v>515.74000000000058</v>
      </c>
      <c r="T33" s="263" t="s">
        <v>476</v>
      </c>
      <c r="U33" s="364" t="s">
        <v>216</v>
      </c>
      <c r="V33" s="402" t="s">
        <v>771</v>
      </c>
      <c r="W33" s="1058" t="s">
        <v>725</v>
      </c>
      <c r="X33" s="284"/>
      <c r="Y33" s="284"/>
      <c r="Z33" s="284"/>
      <c r="AA33" s="284"/>
      <c r="AB33" s="284"/>
      <c r="AC33" s="284"/>
      <c r="AD33" s="284"/>
    </row>
    <row r="34" spans="1:30" ht="20.25">
      <c r="A34" s="262">
        <v>30</v>
      </c>
      <c r="B34" s="263" t="s">
        <v>521</v>
      </c>
      <c r="C34" s="267" t="s">
        <v>45</v>
      </c>
      <c r="D34" s="265" t="s">
        <v>174</v>
      </c>
      <c r="E34" s="283" t="s">
        <v>520</v>
      </c>
      <c r="F34" s="266">
        <v>45809</v>
      </c>
      <c r="G34" s="266">
        <v>45839</v>
      </c>
      <c r="H34" s="263">
        <f t="shared" si="8"/>
        <v>30</v>
      </c>
      <c r="I34" s="333">
        <v>30.8</v>
      </c>
      <c r="J34" s="333">
        <v>47.2</v>
      </c>
      <c r="K34" s="334">
        <f t="shared" si="1"/>
        <v>16.400000000000002</v>
      </c>
      <c r="L34" s="335">
        <f t="shared" si="2"/>
        <v>1459.6000000000001</v>
      </c>
      <c r="M34" s="354">
        <v>1117.8399999999999</v>
      </c>
      <c r="N34" s="354">
        <v>1235.6600000000001</v>
      </c>
      <c r="O34" s="337">
        <f t="shared" si="3"/>
        <v>117.82000000000016</v>
      </c>
      <c r="P34" s="338">
        <f t="shared" si="4"/>
        <v>942.56000000000131</v>
      </c>
      <c r="Q34" s="362">
        <f t="shared" si="5"/>
        <v>2402.1600000000017</v>
      </c>
      <c r="R34" s="362">
        <f t="shared" si="6"/>
        <v>168.15120000000013</v>
      </c>
      <c r="S34" s="363">
        <f t="shared" si="7"/>
        <v>2570.3112000000019</v>
      </c>
      <c r="T34" s="263" t="s">
        <v>476</v>
      </c>
      <c r="U34" s="364" t="s">
        <v>216</v>
      </c>
      <c r="V34" s="395">
        <v>45840</v>
      </c>
      <c r="W34" s="1058"/>
    </row>
    <row r="35" spans="1:30" ht="20.25">
      <c r="A35" s="262">
        <v>31</v>
      </c>
      <c r="B35" s="263" t="s">
        <v>523</v>
      </c>
      <c r="C35" s="267" t="s">
        <v>524</v>
      </c>
      <c r="D35" s="265" t="s">
        <v>525</v>
      </c>
      <c r="E35" s="283" t="s">
        <v>520</v>
      </c>
      <c r="F35" s="266">
        <v>45809</v>
      </c>
      <c r="G35" s="266">
        <v>45839</v>
      </c>
      <c r="H35" s="263">
        <f t="shared" si="8"/>
        <v>30</v>
      </c>
      <c r="I35" s="333">
        <v>33.9</v>
      </c>
      <c r="J35" s="333">
        <v>37.799999999999997</v>
      </c>
      <c r="K35" s="334">
        <f t="shared" si="1"/>
        <v>3.8999999999999986</v>
      </c>
      <c r="L35" s="335">
        <f t="shared" si="2"/>
        <v>347.09999999999985</v>
      </c>
      <c r="M35" s="354">
        <v>476.56</v>
      </c>
      <c r="N35" s="354">
        <v>546.35</v>
      </c>
      <c r="O35" s="337">
        <f t="shared" si="3"/>
        <v>69.79000000000002</v>
      </c>
      <c r="P35" s="338">
        <f t="shared" si="4"/>
        <v>558.32000000000016</v>
      </c>
      <c r="Q35" s="362">
        <f t="shared" si="5"/>
        <v>905.42000000000007</v>
      </c>
      <c r="R35" s="362">
        <f t="shared" si="6"/>
        <v>63.379400000000011</v>
      </c>
      <c r="S35" s="363">
        <f t="shared" si="7"/>
        <v>968.79940000000011</v>
      </c>
      <c r="T35" s="263" t="s">
        <v>476</v>
      </c>
      <c r="U35" s="364" t="s">
        <v>216</v>
      </c>
      <c r="V35" s="395">
        <v>45840</v>
      </c>
      <c r="W35" s="1058"/>
    </row>
    <row r="36" spans="1:30" ht="20.25">
      <c r="A36" s="444">
        <v>32</v>
      </c>
      <c r="B36" s="445" t="s">
        <v>526</v>
      </c>
      <c r="C36" s="446" t="s">
        <v>47</v>
      </c>
      <c r="D36" s="447" t="s">
        <v>692</v>
      </c>
      <c r="E36" s="448" t="s">
        <v>693</v>
      </c>
      <c r="F36" s="449">
        <v>45809</v>
      </c>
      <c r="G36" s="449">
        <v>45823</v>
      </c>
      <c r="H36" s="445">
        <f t="shared" si="8"/>
        <v>14</v>
      </c>
      <c r="I36" s="446">
        <v>13.4</v>
      </c>
      <c r="J36" s="446">
        <v>13.5</v>
      </c>
      <c r="K36" s="450">
        <f t="shared" si="1"/>
        <v>9.9999999999999645E-2</v>
      </c>
      <c r="L36" s="451">
        <f t="shared" si="2"/>
        <v>8.8999999999999684</v>
      </c>
      <c r="M36" s="452">
        <v>655.69</v>
      </c>
      <c r="N36" s="452">
        <v>671.84</v>
      </c>
      <c r="O36" s="453">
        <f t="shared" si="3"/>
        <v>16.149999999999977</v>
      </c>
      <c r="P36" s="454">
        <f t="shared" si="4"/>
        <v>129.19999999999982</v>
      </c>
      <c r="Q36" s="462">
        <f t="shared" si="5"/>
        <v>138.0999999999998</v>
      </c>
      <c r="R36" s="462">
        <f t="shared" si="6"/>
        <v>9.6669999999999874</v>
      </c>
      <c r="S36" s="463">
        <f t="shared" si="7"/>
        <v>147.76699999999977</v>
      </c>
      <c r="T36" s="445" t="s">
        <v>267</v>
      </c>
      <c r="U36" s="464" t="s">
        <v>216</v>
      </c>
      <c r="V36" s="465" t="s">
        <v>642</v>
      </c>
      <c r="W36" s="466" t="s">
        <v>746</v>
      </c>
    </row>
    <row r="37" spans="1:30" ht="20.25">
      <c r="A37" s="262">
        <v>33</v>
      </c>
      <c r="B37" s="263" t="s">
        <v>643</v>
      </c>
      <c r="C37" s="267" t="s">
        <v>644</v>
      </c>
      <c r="D37" s="265" t="s">
        <v>645</v>
      </c>
      <c r="E37" s="283" t="s">
        <v>646</v>
      </c>
      <c r="F37" s="266">
        <v>45809</v>
      </c>
      <c r="G37" s="266">
        <v>45839</v>
      </c>
      <c r="H37" s="263">
        <f t="shared" si="8"/>
        <v>30</v>
      </c>
      <c r="I37" s="333">
        <v>6.7</v>
      </c>
      <c r="J37" s="333">
        <v>6.7</v>
      </c>
      <c r="K37" s="334">
        <f t="shared" si="1"/>
        <v>0</v>
      </c>
      <c r="L37" s="335">
        <f t="shared" si="2"/>
        <v>0</v>
      </c>
      <c r="M37" s="339">
        <v>1428.97</v>
      </c>
      <c r="N37" s="339">
        <v>1492.92</v>
      </c>
      <c r="O37" s="337">
        <f t="shared" si="3"/>
        <v>63.950000000000045</v>
      </c>
      <c r="P37" s="338">
        <f t="shared" si="4"/>
        <v>511.60000000000036</v>
      </c>
      <c r="Q37" s="362">
        <f t="shared" si="5"/>
        <v>511.60000000000036</v>
      </c>
      <c r="R37" s="362">
        <f t="shared" si="6"/>
        <v>35.812000000000026</v>
      </c>
      <c r="S37" s="363">
        <f t="shared" si="7"/>
        <v>547.41200000000038</v>
      </c>
      <c r="T37" s="263" t="s">
        <v>267</v>
      </c>
      <c r="U37" s="364" t="s">
        <v>216</v>
      </c>
      <c r="V37" s="407" t="s">
        <v>727</v>
      </c>
      <c r="W37" s="408" t="s">
        <v>747</v>
      </c>
    </row>
    <row r="38" spans="1:30" ht="20.25">
      <c r="A38" s="262">
        <v>34</v>
      </c>
      <c r="B38" s="263" t="s">
        <v>529</v>
      </c>
      <c r="C38" s="267" t="s">
        <v>57</v>
      </c>
      <c r="D38" s="265" t="s">
        <v>113</v>
      </c>
      <c r="E38" s="265" t="s">
        <v>728</v>
      </c>
      <c r="F38" s="266">
        <v>45809</v>
      </c>
      <c r="G38" s="266">
        <v>45839</v>
      </c>
      <c r="H38" s="263">
        <f t="shared" si="8"/>
        <v>30</v>
      </c>
      <c r="I38" s="333">
        <v>27.6</v>
      </c>
      <c r="J38" s="333">
        <v>27.7</v>
      </c>
      <c r="K38" s="334">
        <f t="shared" si="1"/>
        <v>9.9999999999997868E-2</v>
      </c>
      <c r="L38" s="335">
        <f t="shared" si="2"/>
        <v>8.8999999999998103</v>
      </c>
      <c r="M38" s="354">
        <v>1265.51</v>
      </c>
      <c r="N38" s="354">
        <v>1368.37</v>
      </c>
      <c r="O38" s="337">
        <f t="shared" si="3"/>
        <v>102.8599999999999</v>
      </c>
      <c r="P38" s="338">
        <f t="shared" si="4"/>
        <v>822.8799999999992</v>
      </c>
      <c r="Q38" s="362">
        <f t="shared" si="5"/>
        <v>831.77999999999906</v>
      </c>
      <c r="R38" s="362">
        <f t="shared" si="6"/>
        <v>58.224599999999938</v>
      </c>
      <c r="S38" s="363">
        <f t="shared" si="7"/>
        <v>890.00459999999896</v>
      </c>
      <c r="T38" s="303"/>
      <c r="U38" s="364" t="s">
        <v>216</v>
      </c>
      <c r="V38" s="402" t="s">
        <v>247</v>
      </c>
      <c r="W38" s="284"/>
    </row>
    <row r="39" spans="1:30" ht="27" customHeight="1">
      <c r="A39" s="262">
        <v>35</v>
      </c>
      <c r="B39" s="263" t="s">
        <v>531</v>
      </c>
      <c r="C39" s="267" t="s">
        <v>60</v>
      </c>
      <c r="D39" s="265" t="s">
        <v>61</v>
      </c>
      <c r="E39" s="283" t="s">
        <v>115</v>
      </c>
      <c r="F39" s="266">
        <v>45809</v>
      </c>
      <c r="G39" s="266">
        <v>45839</v>
      </c>
      <c r="H39" s="263">
        <f t="shared" si="8"/>
        <v>30</v>
      </c>
      <c r="I39" s="333">
        <v>38.5</v>
      </c>
      <c r="J39" s="333">
        <v>38.6</v>
      </c>
      <c r="K39" s="334">
        <f t="shared" si="1"/>
        <v>0.10000000000000142</v>
      </c>
      <c r="L39" s="335">
        <f t="shared" si="2"/>
        <v>8.9000000000001265</v>
      </c>
      <c r="M39" s="354">
        <v>1243.99</v>
      </c>
      <c r="N39" s="354">
        <v>1298.26</v>
      </c>
      <c r="O39" s="337">
        <f t="shared" si="3"/>
        <v>54.269999999999982</v>
      </c>
      <c r="P39" s="338">
        <f t="shared" si="4"/>
        <v>434.15999999999985</v>
      </c>
      <c r="Q39" s="362">
        <f t="shared" si="5"/>
        <v>443.06</v>
      </c>
      <c r="R39" s="362">
        <f t="shared" si="6"/>
        <v>31.014200000000002</v>
      </c>
      <c r="S39" s="363">
        <f t="shared" si="7"/>
        <v>474.07420000000002</v>
      </c>
      <c r="T39" s="303"/>
      <c r="U39" s="364" t="s">
        <v>216</v>
      </c>
      <c r="V39" s="402" t="s">
        <v>647</v>
      </c>
      <c r="W39" s="284" t="s">
        <v>772</v>
      </c>
    </row>
    <row r="40" spans="1:30" ht="27" customHeight="1">
      <c r="A40" s="262">
        <v>36</v>
      </c>
      <c r="B40" s="263" t="s">
        <v>695</v>
      </c>
      <c r="C40" s="267" t="s">
        <v>63</v>
      </c>
      <c r="D40" s="265" t="s">
        <v>696</v>
      </c>
      <c r="E40" s="308" t="s">
        <v>729</v>
      </c>
      <c r="F40" s="266">
        <v>45809</v>
      </c>
      <c r="G40" s="266">
        <v>45839</v>
      </c>
      <c r="H40" s="263">
        <f t="shared" si="8"/>
        <v>30</v>
      </c>
      <c r="I40" s="333">
        <v>73.5</v>
      </c>
      <c r="J40" s="333">
        <v>73.900000000000006</v>
      </c>
      <c r="K40" s="334">
        <f t="shared" si="1"/>
        <v>0.40000000000000568</v>
      </c>
      <c r="L40" s="335">
        <f t="shared" si="2"/>
        <v>35.600000000000506</v>
      </c>
      <c r="M40" s="354">
        <v>2635.24</v>
      </c>
      <c r="N40" s="354">
        <v>2882.34</v>
      </c>
      <c r="O40" s="337">
        <f t="shared" si="3"/>
        <v>247.10000000000036</v>
      </c>
      <c r="P40" s="338">
        <f t="shared" si="4"/>
        <v>1976.8000000000029</v>
      </c>
      <c r="Q40" s="362">
        <f t="shared" si="5"/>
        <v>2012.4000000000035</v>
      </c>
      <c r="R40" s="362">
        <f t="shared" si="6"/>
        <v>140.86800000000025</v>
      </c>
      <c r="S40" s="363">
        <f t="shared" si="7"/>
        <v>2153.2680000000037</v>
      </c>
      <c r="T40" s="263" t="s">
        <v>267</v>
      </c>
      <c r="U40" s="364"/>
      <c r="V40" s="402"/>
      <c r="W40" s="284" t="s">
        <v>715</v>
      </c>
    </row>
    <row r="41" spans="1:30" ht="20.25">
      <c r="A41" s="262">
        <v>37</v>
      </c>
      <c r="B41" s="263" t="s">
        <v>533</v>
      </c>
      <c r="C41" s="267" t="s">
        <v>351</v>
      </c>
      <c r="D41" s="299" t="s">
        <v>648</v>
      </c>
      <c r="E41" s="268" t="s">
        <v>353</v>
      </c>
      <c r="F41" s="266">
        <v>45809</v>
      </c>
      <c r="G41" s="266">
        <v>45839</v>
      </c>
      <c r="H41" s="263">
        <f t="shared" si="8"/>
        <v>30</v>
      </c>
      <c r="I41" s="333">
        <v>92.4</v>
      </c>
      <c r="J41" s="333">
        <v>100.7</v>
      </c>
      <c r="K41" s="334">
        <f t="shared" si="1"/>
        <v>8.2999999999999972</v>
      </c>
      <c r="L41" s="335">
        <f t="shared" si="2"/>
        <v>738.6999999999997</v>
      </c>
      <c r="M41" s="339">
        <v>2054.11</v>
      </c>
      <c r="N41" s="339">
        <v>2170.5</v>
      </c>
      <c r="O41" s="337">
        <f t="shared" si="3"/>
        <v>116.38999999999987</v>
      </c>
      <c r="P41" s="338">
        <f t="shared" si="4"/>
        <v>931.11999999999898</v>
      </c>
      <c r="Q41" s="362">
        <f t="shared" si="5"/>
        <v>1669.8199999999988</v>
      </c>
      <c r="R41" s="362">
        <f t="shared" si="6"/>
        <v>116.88739999999993</v>
      </c>
      <c r="S41" s="363">
        <f t="shared" si="7"/>
        <v>1786.7073999999986</v>
      </c>
      <c r="T41" s="263" t="s">
        <v>267</v>
      </c>
      <c r="U41" s="364" t="s">
        <v>216</v>
      </c>
      <c r="V41" s="378">
        <v>45845</v>
      </c>
      <c r="W41" s="284"/>
    </row>
    <row r="42" spans="1:30" ht="20.25">
      <c r="A42" s="262">
        <v>38</v>
      </c>
      <c r="B42" s="263" t="s">
        <v>535</v>
      </c>
      <c r="C42" s="267" t="s">
        <v>536</v>
      </c>
      <c r="D42" s="284" t="s">
        <v>650</v>
      </c>
      <c r="E42" s="309" t="s">
        <v>538</v>
      </c>
      <c r="F42" s="266">
        <v>45809</v>
      </c>
      <c r="G42" s="266">
        <v>45839</v>
      </c>
      <c r="H42" s="263">
        <f t="shared" si="8"/>
        <v>30</v>
      </c>
      <c r="I42" s="333">
        <v>38.6</v>
      </c>
      <c r="J42" s="333">
        <v>39.200000000000003</v>
      </c>
      <c r="K42" s="334">
        <f t="shared" si="1"/>
        <v>0.60000000000000142</v>
      </c>
      <c r="L42" s="335">
        <f t="shared" si="2"/>
        <v>53.400000000000126</v>
      </c>
      <c r="M42" s="339">
        <v>880.95</v>
      </c>
      <c r="N42" s="339">
        <v>992.99</v>
      </c>
      <c r="O42" s="337">
        <f t="shared" si="3"/>
        <v>112.03999999999996</v>
      </c>
      <c r="P42" s="338">
        <f t="shared" si="4"/>
        <v>896.31999999999971</v>
      </c>
      <c r="Q42" s="362">
        <f t="shared" si="5"/>
        <v>949.7199999999998</v>
      </c>
      <c r="R42" s="362">
        <f t="shared" si="6"/>
        <v>66.480399999999989</v>
      </c>
      <c r="S42" s="363">
        <f t="shared" si="7"/>
        <v>1016.2003999999998</v>
      </c>
      <c r="T42" s="263" t="s">
        <v>267</v>
      </c>
      <c r="U42" s="364" t="s">
        <v>216</v>
      </c>
      <c r="V42" s="385">
        <v>45842</v>
      </c>
      <c r="W42" s="284"/>
    </row>
    <row r="43" spans="1:30" ht="20.25">
      <c r="A43" s="262">
        <v>39</v>
      </c>
      <c r="B43" s="263" t="s">
        <v>539</v>
      </c>
      <c r="C43" s="267" t="s">
        <v>404</v>
      </c>
      <c r="D43" s="310" t="s">
        <v>405</v>
      </c>
      <c r="E43" s="311" t="s">
        <v>406</v>
      </c>
      <c r="F43" s="266">
        <v>45809</v>
      </c>
      <c r="G43" s="266">
        <v>45839</v>
      </c>
      <c r="H43" s="263">
        <f t="shared" si="8"/>
        <v>30</v>
      </c>
      <c r="I43" s="333">
        <v>25.4</v>
      </c>
      <c r="J43" s="333">
        <v>27.2</v>
      </c>
      <c r="K43" s="334">
        <f t="shared" si="1"/>
        <v>1.8000000000000007</v>
      </c>
      <c r="L43" s="335">
        <f t="shared" si="2"/>
        <v>160.20000000000007</v>
      </c>
      <c r="M43" s="339">
        <v>524.73</v>
      </c>
      <c r="N43" s="339">
        <v>581.6</v>
      </c>
      <c r="O43" s="337">
        <f t="shared" si="3"/>
        <v>56.870000000000005</v>
      </c>
      <c r="P43" s="338">
        <f t="shared" si="4"/>
        <v>454.96000000000004</v>
      </c>
      <c r="Q43" s="362">
        <f t="shared" si="5"/>
        <v>615.16000000000008</v>
      </c>
      <c r="R43" s="362">
        <f t="shared" si="6"/>
        <v>43.061200000000007</v>
      </c>
      <c r="S43" s="363">
        <f t="shared" si="7"/>
        <v>658.22120000000007</v>
      </c>
      <c r="T43" s="263" t="s">
        <v>267</v>
      </c>
      <c r="U43" s="364" t="s">
        <v>216</v>
      </c>
      <c r="V43" s="385">
        <v>45840</v>
      </c>
      <c r="W43" s="284"/>
    </row>
    <row r="44" spans="1:30" ht="20.25">
      <c r="A44" s="262">
        <v>40</v>
      </c>
      <c r="B44" s="263" t="s">
        <v>656</v>
      </c>
      <c r="C44" s="267" t="s">
        <v>657</v>
      </c>
      <c r="D44" s="310" t="s">
        <v>645</v>
      </c>
      <c r="E44" s="268" t="s">
        <v>658</v>
      </c>
      <c r="F44" s="266">
        <v>45809</v>
      </c>
      <c r="G44" s="266">
        <v>45839</v>
      </c>
      <c r="H44" s="263">
        <f t="shared" si="8"/>
        <v>30</v>
      </c>
      <c r="I44" s="333">
        <v>12.9</v>
      </c>
      <c r="J44" s="333">
        <v>13.2</v>
      </c>
      <c r="K44" s="334">
        <f t="shared" si="1"/>
        <v>0.29999999999999893</v>
      </c>
      <c r="L44" s="335">
        <f t="shared" si="2"/>
        <v>26.699999999999903</v>
      </c>
      <c r="M44" s="339">
        <v>275.17</v>
      </c>
      <c r="N44" s="339">
        <v>314.45</v>
      </c>
      <c r="O44" s="337">
        <f t="shared" si="3"/>
        <v>39.279999999999973</v>
      </c>
      <c r="P44" s="338">
        <f t="shared" si="4"/>
        <v>314.23999999999978</v>
      </c>
      <c r="Q44" s="362">
        <f t="shared" si="5"/>
        <v>340.93999999999971</v>
      </c>
      <c r="R44" s="362">
        <f t="shared" si="6"/>
        <v>23.865799999999982</v>
      </c>
      <c r="S44" s="363">
        <f t="shared" si="7"/>
        <v>364.80579999999969</v>
      </c>
      <c r="T44" s="263" t="s">
        <v>267</v>
      </c>
      <c r="U44" s="364" t="s">
        <v>216</v>
      </c>
      <c r="V44" s="407" t="s">
        <v>698</v>
      </c>
      <c r="W44" s="408" t="s">
        <v>747</v>
      </c>
      <c r="AA44" s="468">
        <v>45852</v>
      </c>
    </row>
    <row r="45" spans="1:30" ht="20.25">
      <c r="A45" s="262">
        <v>41</v>
      </c>
      <c r="B45" s="263" t="s">
        <v>540</v>
      </c>
      <c r="C45" s="267" t="s">
        <v>541</v>
      </c>
      <c r="D45" s="312" t="s">
        <v>542</v>
      </c>
      <c r="E45" s="307" t="s">
        <v>543</v>
      </c>
      <c r="F45" s="266">
        <v>45809</v>
      </c>
      <c r="G45" s="266">
        <v>45839</v>
      </c>
      <c r="H45" s="263">
        <f t="shared" si="8"/>
        <v>30</v>
      </c>
      <c r="I45" s="333">
        <v>31.5</v>
      </c>
      <c r="J45" s="333">
        <v>31.6</v>
      </c>
      <c r="K45" s="334">
        <f t="shared" si="1"/>
        <v>0.10000000000000142</v>
      </c>
      <c r="L45" s="335">
        <f t="shared" si="2"/>
        <v>8.9000000000001265</v>
      </c>
      <c r="M45" s="339">
        <v>816.86</v>
      </c>
      <c r="N45" s="339">
        <v>886.7</v>
      </c>
      <c r="O45" s="337">
        <f t="shared" si="3"/>
        <v>69.840000000000032</v>
      </c>
      <c r="P45" s="338">
        <f t="shared" si="4"/>
        <v>558.72000000000025</v>
      </c>
      <c r="Q45" s="362">
        <f t="shared" si="5"/>
        <v>567.62000000000035</v>
      </c>
      <c r="R45" s="362">
        <f t="shared" si="6"/>
        <v>39.733400000000024</v>
      </c>
      <c r="S45" s="363">
        <f t="shared" si="7"/>
        <v>607.35340000000042</v>
      </c>
      <c r="T45" s="303"/>
      <c r="U45" s="364" t="s">
        <v>216</v>
      </c>
      <c r="V45" s="402" t="s">
        <v>659</v>
      </c>
      <c r="W45" s="284"/>
    </row>
    <row r="46" spans="1:30" ht="20.25">
      <c r="A46" s="262">
        <v>42</v>
      </c>
      <c r="B46" s="263" t="s">
        <v>544</v>
      </c>
      <c r="C46" s="267" t="s">
        <v>321</v>
      </c>
      <c r="D46" s="284" t="s">
        <v>322</v>
      </c>
      <c r="E46" s="307" t="s">
        <v>323</v>
      </c>
      <c r="F46" s="266">
        <v>45809</v>
      </c>
      <c r="G46" s="266">
        <v>45839</v>
      </c>
      <c r="H46" s="263">
        <f t="shared" si="8"/>
        <v>30</v>
      </c>
      <c r="I46" s="333">
        <v>36</v>
      </c>
      <c r="J46" s="333">
        <v>38.700000000000003</v>
      </c>
      <c r="K46" s="334">
        <f t="shared" si="1"/>
        <v>2.7000000000000028</v>
      </c>
      <c r="L46" s="335">
        <f t="shared" si="2"/>
        <v>240.30000000000024</v>
      </c>
      <c r="M46" s="339">
        <v>666.6</v>
      </c>
      <c r="N46" s="339">
        <v>730.58</v>
      </c>
      <c r="O46" s="337">
        <f t="shared" si="3"/>
        <v>63.980000000000018</v>
      </c>
      <c r="P46" s="338">
        <f t="shared" si="4"/>
        <v>511.84000000000015</v>
      </c>
      <c r="Q46" s="362">
        <f t="shared" si="5"/>
        <v>752.14000000000033</v>
      </c>
      <c r="R46" s="362">
        <f t="shared" si="6"/>
        <v>52.649800000000027</v>
      </c>
      <c r="S46" s="363">
        <f t="shared" si="7"/>
        <v>804.78980000000035</v>
      </c>
      <c r="T46" s="263" t="s">
        <v>267</v>
      </c>
      <c r="U46" s="364" t="s">
        <v>216</v>
      </c>
      <c r="V46" s="395">
        <v>45849</v>
      </c>
      <c r="W46" s="284"/>
    </row>
    <row r="47" spans="1:30" ht="20.25">
      <c r="A47" s="262">
        <v>43</v>
      </c>
      <c r="B47" s="263" t="s">
        <v>546</v>
      </c>
      <c r="C47" s="267" t="s">
        <v>318</v>
      </c>
      <c r="D47" s="313" t="s">
        <v>172</v>
      </c>
      <c r="E47" s="283" t="s">
        <v>319</v>
      </c>
      <c r="F47" s="266">
        <v>45809</v>
      </c>
      <c r="G47" s="266">
        <v>45839</v>
      </c>
      <c r="H47" s="263">
        <f t="shared" si="8"/>
        <v>30</v>
      </c>
      <c r="I47" s="333">
        <v>54.4</v>
      </c>
      <c r="J47" s="333">
        <v>56</v>
      </c>
      <c r="K47" s="334">
        <f t="shared" si="1"/>
        <v>1.6000000000000014</v>
      </c>
      <c r="L47" s="335">
        <f t="shared" si="2"/>
        <v>142.40000000000012</v>
      </c>
      <c r="M47" s="339">
        <v>737.63</v>
      </c>
      <c r="N47" s="339">
        <v>792.79</v>
      </c>
      <c r="O47" s="337">
        <f t="shared" si="3"/>
        <v>55.159999999999968</v>
      </c>
      <c r="P47" s="338">
        <f t="shared" si="4"/>
        <v>441.27999999999975</v>
      </c>
      <c r="Q47" s="362">
        <f t="shared" si="5"/>
        <v>583.67999999999984</v>
      </c>
      <c r="R47" s="362">
        <f t="shared" si="6"/>
        <v>40.857599999999991</v>
      </c>
      <c r="S47" s="363">
        <f t="shared" si="7"/>
        <v>624.53759999999988</v>
      </c>
      <c r="T47" s="263" t="s">
        <v>267</v>
      </c>
      <c r="U47" s="364" t="s">
        <v>216</v>
      </c>
      <c r="V47" s="365" t="s">
        <v>661</v>
      </c>
      <c r="W47" s="416">
        <v>45968</v>
      </c>
    </row>
    <row r="48" spans="1:30" ht="81">
      <c r="A48" s="262">
        <v>44</v>
      </c>
      <c r="B48" s="293" t="s">
        <v>552</v>
      </c>
      <c r="C48" s="272" t="s">
        <v>408</v>
      </c>
      <c r="D48" s="314" t="s">
        <v>409</v>
      </c>
      <c r="E48" s="314" t="s">
        <v>806</v>
      </c>
      <c r="F48" s="266">
        <v>45809</v>
      </c>
      <c r="G48" s="266">
        <v>45839</v>
      </c>
      <c r="H48" s="293">
        <f t="shared" si="8"/>
        <v>30</v>
      </c>
      <c r="I48" s="348">
        <v>16</v>
      </c>
      <c r="J48" s="348">
        <v>17.399999999999999</v>
      </c>
      <c r="K48" s="349">
        <f t="shared" si="1"/>
        <v>1.3999999999999986</v>
      </c>
      <c r="L48" s="350">
        <f t="shared" si="2"/>
        <v>124.59999999999988</v>
      </c>
      <c r="M48" s="358">
        <v>435.02</v>
      </c>
      <c r="N48" s="358">
        <v>491.8</v>
      </c>
      <c r="O48" s="352">
        <f t="shared" si="3"/>
        <v>56.78000000000003</v>
      </c>
      <c r="P48" s="353">
        <f t="shared" si="4"/>
        <v>454.24000000000024</v>
      </c>
      <c r="Q48" s="389">
        <f t="shared" si="5"/>
        <v>578.84000000000015</v>
      </c>
      <c r="R48" s="389">
        <f t="shared" si="6"/>
        <v>40.518800000000013</v>
      </c>
      <c r="S48" s="390">
        <f t="shared" si="7"/>
        <v>619.3588000000002</v>
      </c>
      <c r="T48" s="944"/>
      <c r="U48" s="364" t="s">
        <v>216</v>
      </c>
      <c r="V48" s="411" t="s">
        <v>663</v>
      </c>
      <c r="W48" s="412" t="s">
        <v>773</v>
      </c>
      <c r="X48" s="400"/>
      <c r="Y48" s="400"/>
      <c r="Z48" s="400"/>
      <c r="AA48" s="400"/>
      <c r="AB48" s="400"/>
      <c r="AC48" s="400"/>
      <c r="AD48" s="400"/>
    </row>
    <row r="49" spans="1:30" ht="20.25">
      <c r="A49" s="262">
        <v>45</v>
      </c>
      <c r="B49" s="263" t="s">
        <v>554</v>
      </c>
      <c r="C49" s="272" t="s">
        <v>336</v>
      </c>
      <c r="D49" s="314" t="s">
        <v>337</v>
      </c>
      <c r="E49" s="315" t="s">
        <v>705</v>
      </c>
      <c r="F49" s="266">
        <v>45809</v>
      </c>
      <c r="G49" s="266">
        <v>45839</v>
      </c>
      <c r="H49" s="293">
        <f t="shared" si="8"/>
        <v>30</v>
      </c>
      <c r="I49" s="348">
        <v>5.5</v>
      </c>
      <c r="J49" s="348">
        <v>5.5</v>
      </c>
      <c r="K49" s="334">
        <f t="shared" si="1"/>
        <v>0</v>
      </c>
      <c r="L49" s="350">
        <f t="shared" si="2"/>
        <v>0</v>
      </c>
      <c r="M49" s="351">
        <v>385.52</v>
      </c>
      <c r="N49" s="351">
        <v>421.67</v>
      </c>
      <c r="O49" s="337">
        <f t="shared" si="3"/>
        <v>36.150000000000034</v>
      </c>
      <c r="P49" s="353">
        <f t="shared" si="4"/>
        <v>289.20000000000027</v>
      </c>
      <c r="Q49" s="389">
        <f t="shared" si="5"/>
        <v>289.20000000000027</v>
      </c>
      <c r="R49" s="389">
        <f t="shared" si="6"/>
        <v>20.244000000000021</v>
      </c>
      <c r="S49" s="390">
        <f t="shared" si="7"/>
        <v>309.4440000000003</v>
      </c>
      <c r="T49" s="391"/>
      <c r="U49" s="413" t="s">
        <v>216</v>
      </c>
      <c r="V49" s="402" t="s">
        <v>664</v>
      </c>
      <c r="W49" s="400"/>
      <c r="X49" s="400"/>
      <c r="Y49" s="400"/>
      <c r="Z49" s="400"/>
      <c r="AA49" s="400"/>
      <c r="AB49" s="400"/>
      <c r="AC49" s="400"/>
      <c r="AD49" s="400"/>
    </row>
    <row r="50" spans="1:30" ht="20.25">
      <c r="A50" s="262">
        <v>46</v>
      </c>
      <c r="B50" s="263" t="s">
        <v>556</v>
      </c>
      <c r="C50" s="267" t="s">
        <v>256</v>
      </c>
      <c r="D50" s="284" t="s">
        <v>257</v>
      </c>
      <c r="E50" s="316" t="s">
        <v>774</v>
      </c>
      <c r="F50" s="266">
        <v>45809</v>
      </c>
      <c r="G50" s="266">
        <v>45839</v>
      </c>
      <c r="H50" s="263">
        <f t="shared" si="8"/>
        <v>30</v>
      </c>
      <c r="I50" s="333">
        <v>76.900000000000006</v>
      </c>
      <c r="J50" s="333">
        <v>82.9</v>
      </c>
      <c r="K50" s="334">
        <f t="shared" si="1"/>
        <v>6</v>
      </c>
      <c r="L50" s="335">
        <f t="shared" si="2"/>
        <v>534</v>
      </c>
      <c r="M50" s="354">
        <v>1162.24</v>
      </c>
      <c r="N50" s="354">
        <v>1243.28</v>
      </c>
      <c r="O50" s="337">
        <f t="shared" si="3"/>
        <v>81.039999999999964</v>
      </c>
      <c r="P50" s="338">
        <f t="shared" si="4"/>
        <v>648.31999999999971</v>
      </c>
      <c r="Q50" s="362">
        <f t="shared" si="5"/>
        <v>1182.3199999999997</v>
      </c>
      <c r="R50" s="362">
        <f t="shared" si="6"/>
        <v>82.762399999999985</v>
      </c>
      <c r="S50" s="363">
        <f t="shared" si="7"/>
        <v>1265.0823999999998</v>
      </c>
      <c r="T50" s="263" t="s">
        <v>267</v>
      </c>
      <c r="U50" s="364" t="s">
        <v>216</v>
      </c>
      <c r="V50" s="378">
        <v>45852</v>
      </c>
      <c r="W50" s="284"/>
    </row>
    <row r="51" spans="1:30" ht="20.25">
      <c r="A51" s="262">
        <v>47</v>
      </c>
      <c r="B51" s="263" t="s">
        <v>567</v>
      </c>
      <c r="C51" s="267" t="s">
        <v>414</v>
      </c>
      <c r="D51" s="313" t="s">
        <v>415</v>
      </c>
      <c r="E51" s="307" t="s">
        <v>416</v>
      </c>
      <c r="F51" s="266">
        <v>45809</v>
      </c>
      <c r="G51" s="266">
        <v>45839</v>
      </c>
      <c r="H51" s="263">
        <f t="shared" si="8"/>
        <v>30</v>
      </c>
      <c r="I51" s="333">
        <v>76.900000000000006</v>
      </c>
      <c r="J51" s="333">
        <v>77</v>
      </c>
      <c r="K51" s="334">
        <f t="shared" si="1"/>
        <v>9.9999999999994316E-2</v>
      </c>
      <c r="L51" s="335">
        <f t="shared" si="2"/>
        <v>8.8999999999994941</v>
      </c>
      <c r="M51" s="354">
        <v>824.87</v>
      </c>
      <c r="N51" s="354">
        <v>873.75</v>
      </c>
      <c r="O51" s="337">
        <f t="shared" si="3"/>
        <v>48.879999999999995</v>
      </c>
      <c r="P51" s="338">
        <f t="shared" si="4"/>
        <v>391.03999999999996</v>
      </c>
      <c r="Q51" s="362">
        <f t="shared" si="5"/>
        <v>399.93999999999949</v>
      </c>
      <c r="R51" s="362">
        <f t="shared" si="6"/>
        <v>27.995799999999967</v>
      </c>
      <c r="S51" s="363">
        <f t="shared" si="7"/>
        <v>427.93579999999946</v>
      </c>
      <c r="T51" s="303"/>
      <c r="U51" s="364" t="s">
        <v>216</v>
      </c>
      <c r="V51" s="402" t="s">
        <v>665</v>
      </c>
      <c r="W51" s="284"/>
    </row>
    <row r="52" spans="1:30" ht="20.25">
      <c r="A52" s="262">
        <v>48</v>
      </c>
      <c r="B52" s="263" t="s">
        <v>569</v>
      </c>
      <c r="C52" s="267" t="s">
        <v>418</v>
      </c>
      <c r="D52" s="265" t="s">
        <v>419</v>
      </c>
      <c r="E52" s="307" t="s">
        <v>731</v>
      </c>
      <c r="F52" s="266">
        <v>45809</v>
      </c>
      <c r="G52" s="266">
        <v>45839</v>
      </c>
      <c r="H52" s="263">
        <f t="shared" si="8"/>
        <v>30</v>
      </c>
      <c r="I52" s="333">
        <v>19</v>
      </c>
      <c r="J52" s="333">
        <v>19</v>
      </c>
      <c r="K52" s="334">
        <f t="shared" si="1"/>
        <v>0</v>
      </c>
      <c r="L52" s="335">
        <f t="shared" si="2"/>
        <v>0</v>
      </c>
      <c r="M52" s="339">
        <v>614.71</v>
      </c>
      <c r="N52" s="339">
        <v>676.31</v>
      </c>
      <c r="O52" s="337">
        <f t="shared" si="3"/>
        <v>61.599999999999909</v>
      </c>
      <c r="P52" s="338">
        <f t="shared" si="4"/>
        <v>492.79999999999927</v>
      </c>
      <c r="Q52" s="362">
        <f t="shared" si="5"/>
        <v>492.79999999999927</v>
      </c>
      <c r="R52" s="362">
        <f t="shared" si="6"/>
        <v>34.495999999999952</v>
      </c>
      <c r="S52" s="363">
        <f t="shared" si="7"/>
        <v>527.29599999999925</v>
      </c>
      <c r="T52" s="263" t="s">
        <v>267</v>
      </c>
      <c r="U52" s="364" t="s">
        <v>216</v>
      </c>
      <c r="V52" s="385">
        <v>45840</v>
      </c>
      <c r="W52" s="284"/>
    </row>
    <row r="53" spans="1:30" ht="20.25">
      <c r="A53" s="262">
        <v>49</v>
      </c>
      <c r="B53" s="263" t="s">
        <v>570</v>
      </c>
      <c r="C53" s="267" t="s">
        <v>571</v>
      </c>
      <c r="D53" s="265" t="s">
        <v>572</v>
      </c>
      <c r="E53" s="307" t="s">
        <v>573</v>
      </c>
      <c r="F53" s="266">
        <v>45809</v>
      </c>
      <c r="G53" s="266">
        <v>45839</v>
      </c>
      <c r="H53" s="263">
        <f t="shared" si="8"/>
        <v>30</v>
      </c>
      <c r="I53" s="333">
        <v>31.8</v>
      </c>
      <c r="J53" s="333">
        <v>32.200000000000003</v>
      </c>
      <c r="K53" s="334">
        <f t="shared" si="1"/>
        <v>0.40000000000000213</v>
      </c>
      <c r="L53" s="335">
        <f t="shared" si="2"/>
        <v>35.600000000000193</v>
      </c>
      <c r="M53" s="339">
        <v>618.49</v>
      </c>
      <c r="N53" s="339">
        <v>660.41</v>
      </c>
      <c r="O53" s="337">
        <f t="shared" si="3"/>
        <v>41.919999999999959</v>
      </c>
      <c r="P53" s="338">
        <f t="shared" si="4"/>
        <v>335.35999999999967</v>
      </c>
      <c r="Q53" s="362">
        <f t="shared" si="5"/>
        <v>370.95999999999987</v>
      </c>
      <c r="R53" s="362">
        <f t="shared" si="6"/>
        <v>25.967199999999995</v>
      </c>
      <c r="S53" s="363">
        <f t="shared" si="7"/>
        <v>396.92719999999986</v>
      </c>
      <c r="T53" s="263" t="s">
        <v>476</v>
      </c>
      <c r="U53" s="364" t="s">
        <v>216</v>
      </c>
      <c r="V53" s="385">
        <v>45840</v>
      </c>
      <c r="W53" s="284" t="s">
        <v>725</v>
      </c>
    </row>
    <row r="54" spans="1:30" ht="20.25">
      <c r="A54" s="262">
        <v>50</v>
      </c>
      <c r="B54" s="263" t="s">
        <v>575</v>
      </c>
      <c r="C54" s="267" t="s">
        <v>325</v>
      </c>
      <c r="D54" s="265" t="s">
        <v>326</v>
      </c>
      <c r="E54" s="268" t="s">
        <v>327</v>
      </c>
      <c r="F54" s="266">
        <v>45809</v>
      </c>
      <c r="G54" s="266">
        <v>45839</v>
      </c>
      <c r="H54" s="263">
        <f t="shared" si="8"/>
        <v>30</v>
      </c>
      <c r="I54" s="333">
        <v>47.2</v>
      </c>
      <c r="J54" s="333">
        <v>53.8</v>
      </c>
      <c r="K54" s="334">
        <f t="shared" si="1"/>
        <v>6.5999999999999943</v>
      </c>
      <c r="L54" s="335">
        <f t="shared" si="2"/>
        <v>587.39999999999952</v>
      </c>
      <c r="M54" s="339">
        <v>858.64</v>
      </c>
      <c r="N54" s="339">
        <v>1072.47</v>
      </c>
      <c r="O54" s="337">
        <f t="shared" si="3"/>
        <v>213.83000000000004</v>
      </c>
      <c r="P54" s="338">
        <f t="shared" si="4"/>
        <v>1710.6400000000003</v>
      </c>
      <c r="Q54" s="362">
        <f t="shared" si="5"/>
        <v>2298.04</v>
      </c>
      <c r="R54" s="362">
        <f t="shared" si="6"/>
        <v>160.86280000000002</v>
      </c>
      <c r="S54" s="363">
        <f t="shared" si="7"/>
        <v>2458.9027999999998</v>
      </c>
      <c r="T54" s="263" t="s">
        <v>267</v>
      </c>
      <c r="U54" s="364" t="s">
        <v>216</v>
      </c>
      <c r="V54" s="410">
        <v>45845</v>
      </c>
      <c r="W54" s="284"/>
    </row>
    <row r="55" spans="1:30" ht="21.75" customHeight="1">
      <c r="A55" s="262">
        <v>51</v>
      </c>
      <c r="B55" s="263" t="s">
        <v>576</v>
      </c>
      <c r="C55" s="267" t="s">
        <v>577</v>
      </c>
      <c r="D55" s="265" t="s">
        <v>578</v>
      </c>
      <c r="E55" s="317" t="s">
        <v>579</v>
      </c>
      <c r="F55" s="266">
        <v>45809</v>
      </c>
      <c r="G55" s="266">
        <v>45839</v>
      </c>
      <c r="H55" s="263">
        <f t="shared" si="8"/>
        <v>30</v>
      </c>
      <c r="I55" s="355">
        <v>7.2</v>
      </c>
      <c r="J55" s="355">
        <v>8.1</v>
      </c>
      <c r="K55" s="355">
        <f t="shared" si="1"/>
        <v>0.89999999999999947</v>
      </c>
      <c r="L55" s="356">
        <f t="shared" si="2"/>
        <v>80.099999999999952</v>
      </c>
      <c r="M55" s="337">
        <v>200.65</v>
      </c>
      <c r="N55" s="337">
        <v>233.19</v>
      </c>
      <c r="O55" s="337">
        <f t="shared" si="3"/>
        <v>32.539999999999992</v>
      </c>
      <c r="P55" s="357">
        <f t="shared" si="4"/>
        <v>260.31999999999994</v>
      </c>
      <c r="Q55" s="362">
        <f t="shared" si="5"/>
        <v>340.4199999999999</v>
      </c>
      <c r="R55" s="362">
        <f t="shared" si="6"/>
        <v>23.829399999999996</v>
      </c>
      <c r="S55" s="363">
        <f t="shared" si="7"/>
        <v>364.24939999999992</v>
      </c>
      <c r="T55" s="303"/>
      <c r="U55" s="364" t="s">
        <v>216</v>
      </c>
      <c r="V55" s="414" t="s">
        <v>668</v>
      </c>
      <c r="W55" s="284"/>
    </row>
    <row r="56" spans="1:30" ht="20.25">
      <c r="A56" s="262">
        <v>52</v>
      </c>
      <c r="B56" s="263" t="s">
        <v>580</v>
      </c>
      <c r="C56" s="267" t="s">
        <v>201</v>
      </c>
      <c r="D56" s="265" t="s">
        <v>669</v>
      </c>
      <c r="E56" s="318" t="s">
        <v>203</v>
      </c>
      <c r="F56" s="266">
        <v>45809</v>
      </c>
      <c r="G56" s="266">
        <v>45839</v>
      </c>
      <c r="H56" s="263">
        <f t="shared" si="8"/>
        <v>30</v>
      </c>
      <c r="I56" s="333">
        <v>27.2</v>
      </c>
      <c r="J56" s="333">
        <v>28</v>
      </c>
      <c r="K56" s="334">
        <f t="shared" si="1"/>
        <v>0.80000000000000071</v>
      </c>
      <c r="L56" s="335">
        <f t="shared" si="2"/>
        <v>71.20000000000006</v>
      </c>
      <c r="M56" s="339">
        <v>676.57</v>
      </c>
      <c r="N56" s="339">
        <v>716.86</v>
      </c>
      <c r="O56" s="337">
        <f t="shared" si="3"/>
        <v>40.289999999999964</v>
      </c>
      <c r="P56" s="338">
        <f t="shared" si="4"/>
        <v>322.31999999999971</v>
      </c>
      <c r="Q56" s="362">
        <f t="shared" si="5"/>
        <v>393.51999999999975</v>
      </c>
      <c r="R56" s="362">
        <f t="shared" si="6"/>
        <v>27.546399999999984</v>
      </c>
      <c r="S56" s="363">
        <f t="shared" si="7"/>
        <v>421.06639999999976</v>
      </c>
      <c r="T56" s="263" t="s">
        <v>267</v>
      </c>
      <c r="U56" s="364" t="s">
        <v>216</v>
      </c>
      <c r="V56" s="385">
        <v>45840</v>
      </c>
      <c r="W56" s="284" t="s">
        <v>775</v>
      </c>
    </row>
    <row r="57" spans="1:30" ht="20.25">
      <c r="A57" s="262">
        <v>53</v>
      </c>
      <c r="B57" s="263" t="s">
        <v>581</v>
      </c>
      <c r="C57" s="267" t="s">
        <v>276</v>
      </c>
      <c r="D57" s="319" t="s">
        <v>750</v>
      </c>
      <c r="E57" s="291" t="s">
        <v>670</v>
      </c>
      <c r="F57" s="266">
        <v>45809</v>
      </c>
      <c r="G57" s="266">
        <v>45839</v>
      </c>
      <c r="H57" s="263">
        <f t="shared" si="8"/>
        <v>30</v>
      </c>
      <c r="I57" s="333">
        <v>14.3</v>
      </c>
      <c r="J57" s="333">
        <v>14.3</v>
      </c>
      <c r="K57" s="334">
        <f t="shared" si="1"/>
        <v>0</v>
      </c>
      <c r="L57" s="335">
        <f t="shared" si="2"/>
        <v>0</v>
      </c>
      <c r="M57" s="339">
        <v>431.4</v>
      </c>
      <c r="N57" s="339">
        <v>445.34</v>
      </c>
      <c r="O57" s="337">
        <f t="shared" si="3"/>
        <v>13.939999999999998</v>
      </c>
      <c r="P57" s="338">
        <f t="shared" si="4"/>
        <v>111.51999999999998</v>
      </c>
      <c r="Q57" s="362">
        <f t="shared" si="5"/>
        <v>111.51999999999998</v>
      </c>
      <c r="R57" s="362">
        <f t="shared" si="6"/>
        <v>7.8063999999999991</v>
      </c>
      <c r="S57" s="363">
        <f t="shared" si="7"/>
        <v>119.32639999999998</v>
      </c>
      <c r="T57" s="263" t="s">
        <v>267</v>
      </c>
      <c r="U57" s="364" t="s">
        <v>216</v>
      </c>
      <c r="V57" s="415" t="s">
        <v>671</v>
      </c>
      <c r="W57" s="408" t="s">
        <v>751</v>
      </c>
    </row>
    <row r="58" spans="1:30" ht="20.25">
      <c r="A58" s="262">
        <v>54</v>
      </c>
      <c r="B58" s="263" t="s">
        <v>583</v>
      </c>
      <c r="C58" s="267" t="s">
        <v>279</v>
      </c>
      <c r="D58" s="320" t="s">
        <v>277</v>
      </c>
      <c r="E58" s="321" t="s">
        <v>278</v>
      </c>
      <c r="F58" s="266">
        <v>45809</v>
      </c>
      <c r="G58" s="266">
        <v>45839</v>
      </c>
      <c r="H58" s="263">
        <f t="shared" si="8"/>
        <v>30</v>
      </c>
      <c r="I58" s="333">
        <v>43</v>
      </c>
      <c r="J58" s="333">
        <v>46.6</v>
      </c>
      <c r="K58" s="334">
        <f t="shared" si="1"/>
        <v>3.6000000000000014</v>
      </c>
      <c r="L58" s="335">
        <f t="shared" si="2"/>
        <v>320.40000000000015</v>
      </c>
      <c r="M58" s="339">
        <v>789.06</v>
      </c>
      <c r="N58" s="339">
        <v>869.46</v>
      </c>
      <c r="O58" s="337">
        <f t="shared" si="3"/>
        <v>80.400000000000091</v>
      </c>
      <c r="P58" s="338">
        <f t="shared" si="4"/>
        <v>643.20000000000073</v>
      </c>
      <c r="Q58" s="362">
        <f t="shared" si="5"/>
        <v>963.60000000000082</v>
      </c>
      <c r="R58" s="362">
        <f t="shared" si="6"/>
        <v>67.452000000000069</v>
      </c>
      <c r="S58" s="363">
        <f t="shared" si="7"/>
        <v>1031.0520000000008</v>
      </c>
      <c r="T58" s="263" t="s">
        <v>267</v>
      </c>
      <c r="U58" s="364" t="s">
        <v>216</v>
      </c>
      <c r="V58" s="415" t="s">
        <v>672</v>
      </c>
      <c r="W58" s="416">
        <v>45841</v>
      </c>
    </row>
    <row r="59" spans="1:30" ht="20.25">
      <c r="A59" s="262">
        <v>55</v>
      </c>
      <c r="B59" s="263" t="s">
        <v>585</v>
      </c>
      <c r="C59" s="267" t="s">
        <v>424</v>
      </c>
      <c r="D59" s="320" t="s">
        <v>425</v>
      </c>
      <c r="E59" s="322" t="s">
        <v>426</v>
      </c>
      <c r="F59" s="266">
        <v>45809</v>
      </c>
      <c r="G59" s="266">
        <v>45839</v>
      </c>
      <c r="H59" s="263">
        <f t="shared" si="8"/>
        <v>30</v>
      </c>
      <c r="I59" s="333">
        <v>35.200000000000003</v>
      </c>
      <c r="J59" s="333">
        <v>40</v>
      </c>
      <c r="K59" s="334">
        <f t="shared" si="1"/>
        <v>4.7999999999999972</v>
      </c>
      <c r="L59" s="335">
        <f t="shared" si="2"/>
        <v>427.19999999999976</v>
      </c>
      <c r="M59" s="339">
        <v>1417.81</v>
      </c>
      <c r="N59" s="339">
        <v>1526.7</v>
      </c>
      <c r="O59" s="337">
        <f t="shared" si="3"/>
        <v>108.8900000000001</v>
      </c>
      <c r="P59" s="338">
        <f t="shared" si="4"/>
        <v>871.1200000000008</v>
      </c>
      <c r="Q59" s="362">
        <f t="shared" si="5"/>
        <v>1298.3200000000006</v>
      </c>
      <c r="R59" s="362">
        <f t="shared" si="6"/>
        <v>90.882400000000047</v>
      </c>
      <c r="S59" s="363">
        <f t="shared" si="7"/>
        <v>1389.2024000000006</v>
      </c>
      <c r="T59" s="263" t="s">
        <v>267</v>
      </c>
      <c r="U59" s="364" t="s">
        <v>216</v>
      </c>
      <c r="V59" s="467">
        <v>45846</v>
      </c>
      <c r="W59" s="284"/>
    </row>
    <row r="60" spans="1:30" ht="20.25">
      <c r="A60" s="262">
        <v>56</v>
      </c>
      <c r="B60" s="263" t="s">
        <v>587</v>
      </c>
      <c r="C60" s="267" t="s">
        <v>588</v>
      </c>
      <c r="D60" s="323" t="s">
        <v>589</v>
      </c>
      <c r="E60" s="324" t="s">
        <v>590</v>
      </c>
      <c r="F60" s="266">
        <v>45809</v>
      </c>
      <c r="G60" s="266">
        <v>45839</v>
      </c>
      <c r="H60" s="263">
        <f t="shared" si="8"/>
        <v>30</v>
      </c>
      <c r="I60" s="333">
        <v>19.7</v>
      </c>
      <c r="J60" s="333">
        <v>19.7</v>
      </c>
      <c r="K60" s="334">
        <f t="shared" si="1"/>
        <v>0</v>
      </c>
      <c r="L60" s="335">
        <f t="shared" si="2"/>
        <v>0</v>
      </c>
      <c r="M60" s="339">
        <v>432.23</v>
      </c>
      <c r="N60" s="339">
        <v>444.26</v>
      </c>
      <c r="O60" s="337">
        <f t="shared" si="3"/>
        <v>12.029999999999973</v>
      </c>
      <c r="P60" s="338">
        <f t="shared" si="4"/>
        <v>96.239999999999782</v>
      </c>
      <c r="Q60" s="362">
        <f t="shared" si="5"/>
        <v>96.239999999999782</v>
      </c>
      <c r="R60" s="362">
        <f t="shared" si="6"/>
        <v>6.7367999999999855</v>
      </c>
      <c r="S60" s="363">
        <f t="shared" si="7"/>
        <v>102.97679999999977</v>
      </c>
      <c r="T60" s="303"/>
      <c r="U60" s="364" t="s">
        <v>216</v>
      </c>
      <c r="V60" s="418" t="s">
        <v>707</v>
      </c>
      <c r="W60" s="284"/>
    </row>
    <row r="61" spans="1:30" ht="20.25">
      <c r="A61" s="262">
        <v>57</v>
      </c>
      <c r="B61" s="263" t="s">
        <v>592</v>
      </c>
      <c r="C61" s="267" t="s">
        <v>428</v>
      </c>
      <c r="D61" s="265" t="s">
        <v>429</v>
      </c>
      <c r="E61" s="325" t="s">
        <v>430</v>
      </c>
      <c r="F61" s="266">
        <v>45809</v>
      </c>
      <c r="G61" s="266">
        <v>45839</v>
      </c>
      <c r="H61" s="263">
        <f t="shared" si="8"/>
        <v>30</v>
      </c>
      <c r="I61" s="333">
        <v>16.100000000000001</v>
      </c>
      <c r="J61" s="333">
        <v>17</v>
      </c>
      <c r="K61" s="334">
        <f t="shared" si="1"/>
        <v>0.89999999999999858</v>
      </c>
      <c r="L61" s="335">
        <f t="shared" si="2"/>
        <v>80.099999999999881</v>
      </c>
      <c r="M61" s="339">
        <v>417.66</v>
      </c>
      <c r="N61" s="339">
        <v>454.62</v>
      </c>
      <c r="O61" s="337">
        <f t="shared" si="3"/>
        <v>36.95999999999998</v>
      </c>
      <c r="P61" s="338">
        <f t="shared" si="4"/>
        <v>295.67999999999984</v>
      </c>
      <c r="Q61" s="362">
        <f t="shared" si="5"/>
        <v>375.77999999999975</v>
      </c>
      <c r="R61" s="362">
        <f t="shared" si="6"/>
        <v>26.304599999999986</v>
      </c>
      <c r="S61" s="363">
        <f t="shared" si="7"/>
        <v>402.08459999999974</v>
      </c>
      <c r="T61" s="263" t="s">
        <v>267</v>
      </c>
      <c r="U61" s="364" t="s">
        <v>216</v>
      </c>
      <c r="V61" s="376" t="s">
        <v>622</v>
      </c>
      <c r="W61" s="409" t="s">
        <v>708</v>
      </c>
      <c r="X61" s="468">
        <v>45849</v>
      </c>
    </row>
    <row r="62" spans="1:30" ht="20.25">
      <c r="A62" s="262">
        <v>58</v>
      </c>
      <c r="B62" s="263" t="s">
        <v>594</v>
      </c>
      <c r="C62" s="267" t="s">
        <v>432</v>
      </c>
      <c r="D62" s="265" t="s">
        <v>433</v>
      </c>
      <c r="E62" s="325" t="s">
        <v>430</v>
      </c>
      <c r="F62" s="266">
        <v>45809</v>
      </c>
      <c r="G62" s="266">
        <v>45839</v>
      </c>
      <c r="H62" s="263">
        <f t="shared" si="8"/>
        <v>30</v>
      </c>
      <c r="I62" s="333">
        <v>8.6</v>
      </c>
      <c r="J62" s="333">
        <v>11.7</v>
      </c>
      <c r="K62" s="334">
        <f t="shared" si="1"/>
        <v>3.0999999999999996</v>
      </c>
      <c r="L62" s="335">
        <f t="shared" si="2"/>
        <v>275.89999999999998</v>
      </c>
      <c r="M62" s="339">
        <v>729.85</v>
      </c>
      <c r="N62" s="339">
        <v>785.34</v>
      </c>
      <c r="O62" s="337">
        <f t="shared" si="3"/>
        <v>55.490000000000009</v>
      </c>
      <c r="P62" s="338">
        <f t="shared" si="4"/>
        <v>443.92000000000007</v>
      </c>
      <c r="Q62" s="362">
        <f t="shared" si="5"/>
        <v>719.82</v>
      </c>
      <c r="R62" s="362">
        <f t="shared" si="6"/>
        <v>50.387400000000007</v>
      </c>
      <c r="S62" s="363">
        <f t="shared" si="7"/>
        <v>770.20740000000001</v>
      </c>
      <c r="T62" s="263" t="s">
        <v>267</v>
      </c>
      <c r="U62" s="364" t="s">
        <v>216</v>
      </c>
      <c r="V62" s="376" t="s">
        <v>622</v>
      </c>
      <c r="W62" s="409" t="s">
        <v>708</v>
      </c>
    </row>
    <row r="63" spans="1:30" ht="20.25">
      <c r="A63" s="262">
        <v>59</v>
      </c>
      <c r="B63" s="263" t="s">
        <v>596</v>
      </c>
      <c r="C63" s="267" t="s">
        <v>434</v>
      </c>
      <c r="D63" s="265" t="s">
        <v>435</v>
      </c>
      <c r="E63" s="326" t="s">
        <v>430</v>
      </c>
      <c r="F63" s="266">
        <v>45809</v>
      </c>
      <c r="G63" s="266">
        <v>45839</v>
      </c>
      <c r="H63" s="263">
        <f t="shared" si="8"/>
        <v>30</v>
      </c>
      <c r="I63" s="333">
        <v>39.4</v>
      </c>
      <c r="J63" s="333">
        <v>40.1</v>
      </c>
      <c r="K63" s="334">
        <f t="shared" si="1"/>
        <v>0.70000000000000284</v>
      </c>
      <c r="L63" s="335">
        <f t="shared" si="2"/>
        <v>62.300000000000253</v>
      </c>
      <c r="M63" s="339">
        <v>738.44</v>
      </c>
      <c r="N63" s="339">
        <v>783.55</v>
      </c>
      <c r="O63" s="337">
        <f t="shared" si="3"/>
        <v>45.1099999999999</v>
      </c>
      <c r="P63" s="338">
        <f t="shared" si="4"/>
        <v>360.8799999999992</v>
      </c>
      <c r="Q63" s="362">
        <f t="shared" si="5"/>
        <v>423.17999999999944</v>
      </c>
      <c r="R63" s="362">
        <f t="shared" si="6"/>
        <v>29.622599999999963</v>
      </c>
      <c r="S63" s="363">
        <f t="shared" si="7"/>
        <v>452.80259999999942</v>
      </c>
      <c r="T63" s="263" t="s">
        <v>267</v>
      </c>
      <c r="U63" s="364" t="s">
        <v>216</v>
      </c>
      <c r="V63" s="376" t="s">
        <v>622</v>
      </c>
      <c r="W63" s="409" t="s">
        <v>708</v>
      </c>
    </row>
    <row r="64" spans="1:30" ht="20.25">
      <c r="A64" s="262">
        <v>60</v>
      </c>
      <c r="B64" s="263" t="s">
        <v>598</v>
      </c>
      <c r="C64" s="267" t="s">
        <v>436</v>
      </c>
      <c r="D64" s="259" t="s">
        <v>437</v>
      </c>
      <c r="E64" s="283" t="s">
        <v>438</v>
      </c>
      <c r="F64" s="266">
        <v>45809</v>
      </c>
      <c r="G64" s="266">
        <v>45839</v>
      </c>
      <c r="H64" s="263">
        <f t="shared" si="8"/>
        <v>30</v>
      </c>
      <c r="I64" s="333">
        <v>60.6</v>
      </c>
      <c r="J64" s="333">
        <v>68.099999999999994</v>
      </c>
      <c r="K64" s="334">
        <f t="shared" si="1"/>
        <v>7.4999999999999929</v>
      </c>
      <c r="L64" s="335">
        <f t="shared" si="2"/>
        <v>667.49999999999932</v>
      </c>
      <c r="M64" s="354">
        <v>1070.03</v>
      </c>
      <c r="N64" s="354">
        <v>1185.9000000000001</v>
      </c>
      <c r="O64" s="337">
        <f t="shared" si="3"/>
        <v>115.87000000000012</v>
      </c>
      <c r="P64" s="338">
        <f t="shared" si="4"/>
        <v>926.96000000000095</v>
      </c>
      <c r="Q64" s="362">
        <f t="shared" si="5"/>
        <v>1594.4600000000003</v>
      </c>
      <c r="R64" s="362">
        <f t="shared" si="6"/>
        <v>111.61220000000003</v>
      </c>
      <c r="S64" s="363">
        <f t="shared" si="7"/>
        <v>1706.0722000000003</v>
      </c>
      <c r="T64" s="263" t="s">
        <v>476</v>
      </c>
      <c r="U64" s="364" t="s">
        <v>216</v>
      </c>
      <c r="V64" s="385">
        <v>45840</v>
      </c>
      <c r="W64" s="284" t="s">
        <v>725</v>
      </c>
    </row>
    <row r="65" spans="1:30" ht="20.25">
      <c r="A65" s="262">
        <v>61</v>
      </c>
      <c r="B65" s="263" t="s">
        <v>599</v>
      </c>
      <c r="C65" s="267" t="s">
        <v>359</v>
      </c>
      <c r="D65" s="299" t="s">
        <v>439</v>
      </c>
      <c r="E65" s="268" t="s">
        <v>361</v>
      </c>
      <c r="F65" s="266">
        <v>45809</v>
      </c>
      <c r="G65" s="266">
        <v>45839</v>
      </c>
      <c r="H65" s="263">
        <f t="shared" si="8"/>
        <v>30</v>
      </c>
      <c r="I65" s="333">
        <v>6.7</v>
      </c>
      <c r="J65" s="333">
        <v>6.7</v>
      </c>
      <c r="K65" s="334">
        <f t="shared" si="1"/>
        <v>0</v>
      </c>
      <c r="L65" s="335">
        <f t="shared" si="2"/>
        <v>0</v>
      </c>
      <c r="M65" s="339">
        <v>607.92999999999995</v>
      </c>
      <c r="N65" s="339">
        <v>657.94</v>
      </c>
      <c r="O65" s="337">
        <f t="shared" si="3"/>
        <v>50.010000000000105</v>
      </c>
      <c r="P65" s="338">
        <f t="shared" si="4"/>
        <v>400.08000000000084</v>
      </c>
      <c r="Q65" s="362">
        <f t="shared" si="5"/>
        <v>400.08000000000084</v>
      </c>
      <c r="R65" s="362">
        <f t="shared" si="6"/>
        <v>28.005600000000062</v>
      </c>
      <c r="S65" s="363">
        <f t="shared" si="7"/>
        <v>428.08560000000091</v>
      </c>
      <c r="T65" s="263" t="s">
        <v>267</v>
      </c>
      <c r="U65" s="364" t="s">
        <v>216</v>
      </c>
      <c r="V65" s="385">
        <v>45841</v>
      </c>
      <c r="W65" s="284"/>
    </row>
    <row r="66" spans="1:30" ht="20.25">
      <c r="A66" s="262">
        <v>62</v>
      </c>
      <c r="B66" s="263" t="s">
        <v>600</v>
      </c>
      <c r="C66" s="267" t="s">
        <v>362</v>
      </c>
      <c r="D66" s="299" t="s">
        <v>363</v>
      </c>
      <c r="E66" s="327" t="s">
        <v>735</v>
      </c>
      <c r="F66" s="266">
        <v>45809</v>
      </c>
      <c r="G66" s="266">
        <v>45839</v>
      </c>
      <c r="H66" s="263">
        <f t="shared" si="8"/>
        <v>30</v>
      </c>
      <c r="I66" s="333">
        <v>12.5</v>
      </c>
      <c r="J66" s="333">
        <v>15.8</v>
      </c>
      <c r="K66" s="334">
        <f t="shared" si="1"/>
        <v>3.3000000000000007</v>
      </c>
      <c r="L66" s="335">
        <f t="shared" si="2"/>
        <v>293.70000000000005</v>
      </c>
      <c r="M66" s="354">
        <v>687.78</v>
      </c>
      <c r="N66" s="354">
        <v>772.6</v>
      </c>
      <c r="O66" s="337">
        <f t="shared" si="3"/>
        <v>84.82000000000005</v>
      </c>
      <c r="P66" s="338">
        <f t="shared" si="4"/>
        <v>678.5600000000004</v>
      </c>
      <c r="Q66" s="362">
        <f t="shared" si="5"/>
        <v>972.26000000000045</v>
      </c>
      <c r="R66" s="362">
        <f t="shared" si="6"/>
        <v>68.058200000000042</v>
      </c>
      <c r="S66" s="363">
        <f t="shared" si="7"/>
        <v>1040.3182000000004</v>
      </c>
      <c r="T66" s="263" t="s">
        <v>267</v>
      </c>
      <c r="U66" s="364" t="s">
        <v>216</v>
      </c>
      <c r="V66" s="385">
        <v>45840</v>
      </c>
      <c r="W66" s="284"/>
    </row>
    <row r="67" spans="1:30" ht="20.25">
      <c r="A67" s="262">
        <v>63</v>
      </c>
      <c r="B67" s="263" t="s">
        <v>601</v>
      </c>
      <c r="C67" s="267" t="s">
        <v>441</v>
      </c>
      <c r="D67" s="284" t="s">
        <v>442</v>
      </c>
      <c r="E67" s="328" t="s">
        <v>443</v>
      </c>
      <c r="F67" s="266">
        <v>45809</v>
      </c>
      <c r="G67" s="266">
        <v>45839</v>
      </c>
      <c r="H67" s="263">
        <f t="shared" si="8"/>
        <v>30</v>
      </c>
      <c r="I67" s="333">
        <v>29.6</v>
      </c>
      <c r="J67" s="333">
        <v>30.6</v>
      </c>
      <c r="K67" s="334">
        <f t="shared" si="1"/>
        <v>1</v>
      </c>
      <c r="L67" s="335">
        <f t="shared" si="2"/>
        <v>89</v>
      </c>
      <c r="M67" s="354">
        <v>643.75</v>
      </c>
      <c r="N67" s="354">
        <v>707.5</v>
      </c>
      <c r="O67" s="337">
        <f t="shared" si="3"/>
        <v>63.75</v>
      </c>
      <c r="P67" s="338">
        <f t="shared" si="4"/>
        <v>510</v>
      </c>
      <c r="Q67" s="362">
        <f t="shared" si="5"/>
        <v>599</v>
      </c>
      <c r="R67" s="362">
        <f t="shared" si="6"/>
        <v>41.930000000000007</v>
      </c>
      <c r="S67" s="363">
        <f t="shared" si="7"/>
        <v>640.93000000000006</v>
      </c>
      <c r="T67" s="263" t="s">
        <v>476</v>
      </c>
      <c r="U67" s="364" t="s">
        <v>216</v>
      </c>
      <c r="V67" s="385">
        <v>45840</v>
      </c>
      <c r="W67" s="284" t="s">
        <v>725</v>
      </c>
    </row>
    <row r="68" spans="1:30" ht="20.25">
      <c r="A68" s="262">
        <v>64</v>
      </c>
      <c r="B68" s="263" t="s">
        <v>603</v>
      </c>
      <c r="C68" s="267" t="s">
        <v>260</v>
      </c>
      <c r="D68" s="420" t="s">
        <v>261</v>
      </c>
      <c r="E68" s="421" t="s">
        <v>752</v>
      </c>
      <c r="F68" s="266">
        <v>45809</v>
      </c>
      <c r="G68" s="266">
        <v>45839</v>
      </c>
      <c r="H68" s="263">
        <f t="shared" si="8"/>
        <v>30</v>
      </c>
      <c r="I68" s="333">
        <v>31.8</v>
      </c>
      <c r="J68" s="333">
        <v>31.9</v>
      </c>
      <c r="K68" s="334">
        <f t="shared" si="1"/>
        <v>9.9999999999997868E-2</v>
      </c>
      <c r="L68" s="335">
        <f t="shared" si="2"/>
        <v>8.8999999999998103</v>
      </c>
      <c r="M68" s="354">
        <v>781.81</v>
      </c>
      <c r="N68" s="354">
        <v>812.73</v>
      </c>
      <c r="O68" s="337">
        <f t="shared" si="3"/>
        <v>30.920000000000073</v>
      </c>
      <c r="P68" s="338">
        <f t="shared" si="4"/>
        <v>247.36000000000058</v>
      </c>
      <c r="Q68" s="362">
        <f t="shared" si="5"/>
        <v>256.26000000000039</v>
      </c>
      <c r="R68" s="362">
        <f t="shared" si="6"/>
        <v>17.93820000000003</v>
      </c>
      <c r="S68" s="363">
        <f t="shared" si="7"/>
        <v>274.19820000000044</v>
      </c>
      <c r="T68" s="263" t="s">
        <v>267</v>
      </c>
      <c r="U68" s="364" t="s">
        <v>216</v>
      </c>
      <c r="V68" s="385">
        <v>45846</v>
      </c>
      <c r="W68" s="408"/>
    </row>
    <row r="69" spans="1:30" ht="20.25">
      <c r="A69" s="262">
        <v>65</v>
      </c>
      <c r="B69" s="263" t="s">
        <v>604</v>
      </c>
      <c r="C69" s="267" t="s">
        <v>444</v>
      </c>
      <c r="D69" s="313" t="s">
        <v>445</v>
      </c>
      <c r="E69" s="292" t="s">
        <v>446</v>
      </c>
      <c r="F69" s="266">
        <v>45809</v>
      </c>
      <c r="G69" s="266">
        <v>45839</v>
      </c>
      <c r="H69" s="263">
        <f t="shared" si="8"/>
        <v>30</v>
      </c>
      <c r="I69" s="333">
        <v>21.2</v>
      </c>
      <c r="J69" s="333">
        <v>21.2</v>
      </c>
      <c r="K69" s="334">
        <f t="shared" si="1"/>
        <v>0</v>
      </c>
      <c r="L69" s="335">
        <f t="shared" si="2"/>
        <v>0</v>
      </c>
      <c r="M69" s="339">
        <v>507.02</v>
      </c>
      <c r="N69" s="339">
        <v>540.23</v>
      </c>
      <c r="O69" s="337">
        <f t="shared" si="3"/>
        <v>33.210000000000036</v>
      </c>
      <c r="P69" s="338">
        <f t="shared" si="4"/>
        <v>265.68000000000029</v>
      </c>
      <c r="Q69" s="362">
        <f t="shared" si="5"/>
        <v>265.68000000000029</v>
      </c>
      <c r="R69" s="362">
        <f t="shared" si="6"/>
        <v>18.597600000000021</v>
      </c>
      <c r="S69" s="363">
        <f t="shared" si="7"/>
        <v>284.27760000000029</v>
      </c>
      <c r="T69" s="303"/>
      <c r="U69" s="364" t="s">
        <v>216</v>
      </c>
      <c r="V69" s="402" t="s">
        <v>711</v>
      </c>
      <c r="W69" s="284"/>
    </row>
    <row r="70" spans="1:30" ht="20.25">
      <c r="A70" s="262">
        <v>66</v>
      </c>
      <c r="B70" s="263" t="s">
        <v>605</v>
      </c>
      <c r="C70" s="267" t="s">
        <v>447</v>
      </c>
      <c r="D70" s="265" t="s">
        <v>448</v>
      </c>
      <c r="E70" s="292" t="s">
        <v>449</v>
      </c>
      <c r="F70" s="266">
        <v>45809</v>
      </c>
      <c r="G70" s="266">
        <v>45839</v>
      </c>
      <c r="H70" s="263">
        <f t="shared" si="8"/>
        <v>30</v>
      </c>
      <c r="I70" s="333">
        <v>15.3</v>
      </c>
      <c r="J70" s="333">
        <v>24.7</v>
      </c>
      <c r="K70" s="334">
        <f t="shared" si="1"/>
        <v>9.3999999999999986</v>
      </c>
      <c r="L70" s="335">
        <f t="shared" si="2"/>
        <v>836.59999999999991</v>
      </c>
      <c r="M70" s="339">
        <v>528.59</v>
      </c>
      <c r="N70" s="339">
        <v>621.29999999999995</v>
      </c>
      <c r="O70" s="337">
        <f t="shared" si="3"/>
        <v>92.709999999999923</v>
      </c>
      <c r="P70" s="338">
        <f t="shared" si="4"/>
        <v>741.67999999999938</v>
      </c>
      <c r="Q70" s="362">
        <f t="shared" si="5"/>
        <v>1578.2799999999993</v>
      </c>
      <c r="R70" s="362">
        <f t="shared" si="6"/>
        <v>110.47959999999996</v>
      </c>
      <c r="S70" s="363">
        <f t="shared" si="7"/>
        <v>1688.7595999999992</v>
      </c>
      <c r="T70" s="263" t="s">
        <v>267</v>
      </c>
      <c r="U70" s="364" t="s">
        <v>216</v>
      </c>
      <c r="V70" s="395">
        <v>45846</v>
      </c>
      <c r="W70" s="284"/>
    </row>
    <row r="71" spans="1:30" ht="20.25">
      <c r="A71" s="262">
        <v>67</v>
      </c>
      <c r="B71" s="263" t="s">
        <v>606</v>
      </c>
      <c r="C71" s="267" t="s">
        <v>450</v>
      </c>
      <c r="D71" s="422" t="s">
        <v>451</v>
      </c>
      <c r="E71" s="291" t="s">
        <v>452</v>
      </c>
      <c r="F71" s="266">
        <v>45809</v>
      </c>
      <c r="G71" s="266">
        <v>45839</v>
      </c>
      <c r="H71" s="263">
        <f t="shared" si="8"/>
        <v>30</v>
      </c>
      <c r="I71" s="333">
        <v>60.7</v>
      </c>
      <c r="J71" s="333">
        <v>71.7</v>
      </c>
      <c r="K71" s="334">
        <f t="shared" si="1"/>
        <v>11</v>
      </c>
      <c r="L71" s="335">
        <f t="shared" si="2"/>
        <v>979</v>
      </c>
      <c r="M71" s="339">
        <v>1160.49</v>
      </c>
      <c r="N71" s="339">
        <v>1264.33</v>
      </c>
      <c r="O71" s="337">
        <f t="shared" si="3"/>
        <v>103.83999999999992</v>
      </c>
      <c r="P71" s="338">
        <f t="shared" si="4"/>
        <v>830.71999999999935</v>
      </c>
      <c r="Q71" s="362">
        <f t="shared" si="5"/>
        <v>1809.7199999999993</v>
      </c>
      <c r="R71" s="362">
        <f t="shared" si="6"/>
        <v>126.68039999999996</v>
      </c>
      <c r="S71" s="363">
        <f t="shared" si="7"/>
        <v>1936.4003999999993</v>
      </c>
      <c r="T71" s="263" t="s">
        <v>232</v>
      </c>
      <c r="U71" s="364" t="s">
        <v>216</v>
      </c>
      <c r="V71" s="395">
        <v>45845</v>
      </c>
      <c r="W71" s="284"/>
    </row>
    <row r="72" spans="1:30" ht="20.25">
      <c r="A72" s="262">
        <v>68</v>
      </c>
      <c r="B72" s="263" t="s">
        <v>607</v>
      </c>
      <c r="C72" s="267" t="s">
        <v>204</v>
      </c>
      <c r="D72" s="259" t="s">
        <v>679</v>
      </c>
      <c r="E72" s="318" t="s">
        <v>206</v>
      </c>
      <c r="F72" s="266">
        <v>45809</v>
      </c>
      <c r="G72" s="266">
        <v>45839</v>
      </c>
      <c r="H72" s="263">
        <f t="shared" si="8"/>
        <v>30</v>
      </c>
      <c r="I72" s="333">
        <v>50.7</v>
      </c>
      <c r="J72" s="333">
        <v>52.3</v>
      </c>
      <c r="K72" s="334">
        <f t="shared" si="1"/>
        <v>1.5999999999999943</v>
      </c>
      <c r="L72" s="335">
        <f t="shared" si="2"/>
        <v>142.39999999999949</v>
      </c>
      <c r="M72" s="339">
        <v>1017.01</v>
      </c>
      <c r="N72" s="339">
        <v>1077.4100000000001</v>
      </c>
      <c r="O72" s="337">
        <f t="shared" si="3"/>
        <v>60.400000000000091</v>
      </c>
      <c r="P72" s="338">
        <f t="shared" si="4"/>
        <v>483.20000000000073</v>
      </c>
      <c r="Q72" s="362">
        <f t="shared" si="5"/>
        <v>625.60000000000025</v>
      </c>
      <c r="R72" s="362">
        <f t="shared" si="6"/>
        <v>43.792000000000023</v>
      </c>
      <c r="S72" s="363">
        <f t="shared" si="7"/>
        <v>669.39200000000028</v>
      </c>
      <c r="T72" s="263" t="s">
        <v>267</v>
      </c>
      <c r="U72" s="364" t="s">
        <v>216</v>
      </c>
      <c r="V72" s="395">
        <v>45848</v>
      </c>
      <c r="W72" s="284"/>
    </row>
    <row r="73" spans="1:30" ht="20.25">
      <c r="A73" s="262">
        <v>69</v>
      </c>
      <c r="B73" s="263" t="s">
        <v>608</v>
      </c>
      <c r="C73" s="267" t="s">
        <v>455</v>
      </c>
      <c r="D73" s="281" t="s">
        <v>456</v>
      </c>
      <c r="E73" s="423" t="s">
        <v>457</v>
      </c>
      <c r="F73" s="266">
        <v>45809</v>
      </c>
      <c r="G73" s="266">
        <v>45839</v>
      </c>
      <c r="H73" s="424">
        <f t="shared" si="8"/>
        <v>30</v>
      </c>
      <c r="I73" s="333">
        <v>5.9</v>
      </c>
      <c r="J73" s="333">
        <v>5.9</v>
      </c>
      <c r="K73" s="334">
        <f t="shared" si="1"/>
        <v>0</v>
      </c>
      <c r="L73" s="335">
        <f t="shared" si="2"/>
        <v>0</v>
      </c>
      <c r="M73" s="354">
        <v>401.38</v>
      </c>
      <c r="N73" s="354">
        <v>433.85</v>
      </c>
      <c r="O73" s="337">
        <f t="shared" si="3"/>
        <v>32.470000000000027</v>
      </c>
      <c r="P73" s="338">
        <f t="shared" si="4"/>
        <v>259.76000000000022</v>
      </c>
      <c r="Q73" s="362">
        <f t="shared" si="5"/>
        <v>259.76000000000022</v>
      </c>
      <c r="R73" s="362">
        <f t="shared" si="6"/>
        <v>18.183200000000017</v>
      </c>
      <c r="S73" s="363">
        <f t="shared" si="7"/>
        <v>277.94320000000022</v>
      </c>
      <c r="T73" s="435"/>
      <c r="U73" s="436" t="s">
        <v>216</v>
      </c>
      <c r="V73" s="437" t="s">
        <v>680</v>
      </c>
      <c r="W73" s="431"/>
      <c r="X73" s="431"/>
      <c r="Y73" s="431"/>
      <c r="Z73" s="431"/>
      <c r="AA73" s="431"/>
      <c r="AB73" s="431"/>
      <c r="AC73" s="431"/>
      <c r="AD73" s="431"/>
    </row>
    <row r="74" spans="1:30" ht="20.25">
      <c r="A74" s="262">
        <v>70</v>
      </c>
      <c r="B74" s="263" t="s">
        <v>609</v>
      </c>
      <c r="C74" s="267" t="s">
        <v>207</v>
      </c>
      <c r="D74" s="265" t="s">
        <v>208</v>
      </c>
      <c r="E74" s="318" t="s">
        <v>610</v>
      </c>
      <c r="F74" s="266">
        <v>45809</v>
      </c>
      <c r="G74" s="266">
        <v>45839</v>
      </c>
      <c r="H74" s="263">
        <f t="shared" si="8"/>
        <v>30</v>
      </c>
      <c r="I74" s="333">
        <v>41.8</v>
      </c>
      <c r="J74" s="333">
        <v>41.9</v>
      </c>
      <c r="K74" s="334">
        <f t="shared" si="1"/>
        <v>0.10000000000000142</v>
      </c>
      <c r="L74" s="335">
        <f t="shared" si="2"/>
        <v>8.9000000000001265</v>
      </c>
      <c r="M74" s="354">
        <v>1171.71</v>
      </c>
      <c r="N74" s="354">
        <v>1218.31</v>
      </c>
      <c r="O74" s="337">
        <f t="shared" si="3"/>
        <v>46.599999999999909</v>
      </c>
      <c r="P74" s="338">
        <f t="shared" si="4"/>
        <v>372.79999999999927</v>
      </c>
      <c r="Q74" s="362">
        <f t="shared" si="5"/>
        <v>381.69999999999942</v>
      </c>
      <c r="R74" s="362">
        <f t="shared" si="6"/>
        <v>26.718999999999962</v>
      </c>
      <c r="S74" s="363">
        <f t="shared" si="7"/>
        <v>408.41899999999936</v>
      </c>
      <c r="T74" s="263" t="s">
        <v>267</v>
      </c>
      <c r="U74" s="364" t="s">
        <v>216</v>
      </c>
      <c r="V74" s="931" t="s">
        <v>723</v>
      </c>
      <c r="W74" s="284" t="s">
        <v>753</v>
      </c>
    </row>
    <row r="75" spans="1:30" ht="20.25">
      <c r="A75" s="262">
        <v>71</v>
      </c>
      <c r="B75" s="263" t="s">
        <v>811</v>
      </c>
      <c r="C75" s="267" t="s">
        <v>808</v>
      </c>
      <c r="D75" s="265" t="s">
        <v>810</v>
      </c>
      <c r="E75" s="318" t="s">
        <v>809</v>
      </c>
      <c r="F75" s="266">
        <v>45809</v>
      </c>
      <c r="G75" s="266">
        <v>45839</v>
      </c>
      <c r="H75" s="263">
        <f t="shared" ref="H75" si="25">DATEDIF(F75,G75,"D")</f>
        <v>30</v>
      </c>
      <c r="I75" s="333">
        <v>14</v>
      </c>
      <c r="J75" s="333">
        <v>14.1</v>
      </c>
      <c r="K75" s="334">
        <f t="shared" ref="K75" si="26">J75-I75</f>
        <v>9.9999999999999645E-2</v>
      </c>
      <c r="L75" s="335">
        <f t="shared" ref="L75" si="27">89*K75</f>
        <v>8.8999999999999684</v>
      </c>
      <c r="M75" s="354">
        <v>908.96</v>
      </c>
      <c r="N75" s="354">
        <v>1070.92</v>
      </c>
      <c r="O75" s="337">
        <f t="shared" ref="O75" si="28">N75-M75</f>
        <v>161.96000000000004</v>
      </c>
      <c r="P75" s="338">
        <f t="shared" ref="P75" si="29">8*O75</f>
        <v>1295.6800000000003</v>
      </c>
      <c r="Q75" s="362">
        <f t="shared" ref="Q75" si="30">L75+P75</f>
        <v>1304.5800000000002</v>
      </c>
      <c r="R75" s="362">
        <f t="shared" ref="R75" si="31">Q75*7%</f>
        <v>91.320600000000013</v>
      </c>
      <c r="S75" s="363">
        <f t="shared" ref="S75" si="32">Q75+R75</f>
        <v>1395.9006000000002</v>
      </c>
      <c r="T75" s="263" t="s">
        <v>232</v>
      </c>
      <c r="U75" s="364" t="s">
        <v>216</v>
      </c>
      <c r="V75" s="936">
        <v>45869</v>
      </c>
      <c r="W75" s="284"/>
    </row>
    <row r="76" spans="1:30" ht="20.25">
      <c r="A76" s="262">
        <v>72</v>
      </c>
      <c r="B76" s="263" t="s">
        <v>612</v>
      </c>
      <c r="C76" s="272" t="s">
        <v>459</v>
      </c>
      <c r="D76" s="425" t="s">
        <v>460</v>
      </c>
      <c r="E76" s="426" t="s">
        <v>461</v>
      </c>
      <c r="F76" s="266">
        <v>45809</v>
      </c>
      <c r="G76" s="266">
        <v>45839</v>
      </c>
      <c r="H76" s="424">
        <f t="shared" si="8"/>
        <v>30</v>
      </c>
      <c r="I76" s="333">
        <v>30.7</v>
      </c>
      <c r="J76" s="333">
        <v>30.7</v>
      </c>
      <c r="K76" s="334">
        <f t="shared" si="1"/>
        <v>0</v>
      </c>
      <c r="L76" s="335">
        <f t="shared" si="2"/>
        <v>0</v>
      </c>
      <c r="M76" s="339">
        <v>939.13</v>
      </c>
      <c r="N76" s="339">
        <v>939.13</v>
      </c>
      <c r="O76" s="337">
        <f t="shared" si="3"/>
        <v>0</v>
      </c>
      <c r="P76" s="338">
        <f t="shared" si="4"/>
        <v>0</v>
      </c>
      <c r="Q76" s="362">
        <f t="shared" si="5"/>
        <v>0</v>
      </c>
      <c r="R76" s="362">
        <f t="shared" si="6"/>
        <v>0</v>
      </c>
      <c r="S76" s="363">
        <f t="shared" si="7"/>
        <v>0</v>
      </c>
      <c r="T76" s="424" t="s">
        <v>267</v>
      </c>
      <c r="U76" s="469"/>
      <c r="V76" s="438"/>
      <c r="W76" s="431" t="s">
        <v>715</v>
      </c>
      <c r="X76" s="431"/>
      <c r="Y76" s="431"/>
      <c r="Z76" s="431"/>
      <c r="AA76" s="431"/>
      <c r="AB76" s="431"/>
      <c r="AC76" s="431"/>
      <c r="AD76" s="431"/>
    </row>
    <row r="77" spans="1:30" ht="20.25">
      <c r="A77" s="262">
        <v>73</v>
      </c>
      <c r="B77" s="263" t="s">
        <v>613</v>
      </c>
      <c r="C77" s="272" t="s">
        <v>463</v>
      </c>
      <c r="D77" s="314" t="s">
        <v>464</v>
      </c>
      <c r="E77" s="315" t="s">
        <v>465</v>
      </c>
      <c r="F77" s="266">
        <v>45809</v>
      </c>
      <c r="G77" s="266">
        <v>45839</v>
      </c>
      <c r="H77" s="263">
        <f t="shared" si="8"/>
        <v>30</v>
      </c>
      <c r="I77" s="333">
        <v>48</v>
      </c>
      <c r="J77" s="333">
        <v>48.1</v>
      </c>
      <c r="K77" s="334">
        <f t="shared" si="1"/>
        <v>0.10000000000000142</v>
      </c>
      <c r="L77" s="335">
        <f t="shared" si="2"/>
        <v>8.9000000000001265</v>
      </c>
      <c r="M77" s="354">
        <v>800.38</v>
      </c>
      <c r="N77" s="354">
        <v>839.83</v>
      </c>
      <c r="O77" s="337">
        <f t="shared" si="3"/>
        <v>39.450000000000045</v>
      </c>
      <c r="P77" s="338">
        <f t="shared" si="4"/>
        <v>315.60000000000036</v>
      </c>
      <c r="Q77" s="362">
        <f t="shared" si="5"/>
        <v>324.50000000000051</v>
      </c>
      <c r="R77" s="362">
        <f t="shared" si="6"/>
        <v>22.715000000000039</v>
      </c>
      <c r="S77" s="363">
        <f t="shared" si="7"/>
        <v>347.21500000000054</v>
      </c>
      <c r="T77" s="263" t="s">
        <v>267</v>
      </c>
      <c r="U77" s="364"/>
      <c r="V77" s="415"/>
      <c r="W77" s="284" t="s">
        <v>776</v>
      </c>
    </row>
    <row r="78" spans="1:30" ht="20.25">
      <c r="A78" s="262">
        <v>74</v>
      </c>
      <c r="B78" s="263" t="s">
        <v>615</v>
      </c>
      <c r="C78" s="267" t="s">
        <v>466</v>
      </c>
      <c r="D78" s="427" t="s">
        <v>467</v>
      </c>
      <c r="E78" s="428" t="s">
        <v>468</v>
      </c>
      <c r="F78" s="266">
        <v>45809</v>
      </c>
      <c r="G78" s="266">
        <v>45839</v>
      </c>
      <c r="H78" s="263">
        <f t="shared" si="8"/>
        <v>30</v>
      </c>
      <c r="I78" s="333">
        <v>7.3</v>
      </c>
      <c r="J78" s="333">
        <v>7.3</v>
      </c>
      <c r="K78" s="334">
        <f t="shared" si="1"/>
        <v>0</v>
      </c>
      <c r="L78" s="335">
        <f t="shared" si="2"/>
        <v>0</v>
      </c>
      <c r="M78" s="354">
        <v>419.46</v>
      </c>
      <c r="N78" s="354">
        <v>452.81</v>
      </c>
      <c r="O78" s="337">
        <f t="shared" si="3"/>
        <v>33.350000000000023</v>
      </c>
      <c r="P78" s="338">
        <f t="shared" si="4"/>
        <v>266.80000000000018</v>
      </c>
      <c r="Q78" s="362">
        <f t="shared" si="5"/>
        <v>266.80000000000018</v>
      </c>
      <c r="R78" s="362">
        <f t="shared" si="6"/>
        <v>18.676000000000016</v>
      </c>
      <c r="S78" s="363">
        <f t="shared" si="7"/>
        <v>285.47600000000023</v>
      </c>
      <c r="T78" s="263" t="s">
        <v>267</v>
      </c>
      <c r="U78" s="364" t="s">
        <v>216</v>
      </c>
      <c r="V78" s="365" t="s">
        <v>833</v>
      </c>
      <c r="W78" s="408">
        <v>45889</v>
      </c>
    </row>
    <row r="79" spans="1:30" ht="20.25">
      <c r="A79" s="284"/>
      <c r="B79" s="284"/>
      <c r="C79" s="429"/>
      <c r="D79" s="430"/>
      <c r="E79" s="284"/>
      <c r="F79" s="266"/>
      <c r="G79" s="266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</row>
    <row r="80" spans="1:30" ht="20.25">
      <c r="A80" s="284"/>
      <c r="B80" s="284"/>
      <c r="C80" s="429"/>
      <c r="D80" s="284"/>
      <c r="E80" s="284"/>
      <c r="F80" s="431"/>
      <c r="G80" s="266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</row>
    <row r="81" spans="1:23" ht="20.25">
      <c r="A81" s="284"/>
      <c r="B81" s="284"/>
      <c r="C81" s="429"/>
      <c r="D81" s="284"/>
      <c r="E81" s="284"/>
      <c r="F81" s="431"/>
      <c r="G81" s="266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1"/>
      <c r="G82" s="266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1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2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2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B86" s="284"/>
      <c r="C86" s="429"/>
      <c r="D86" s="284"/>
      <c r="E86" s="284"/>
      <c r="F86" s="432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B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/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 t="s">
        <v>713</v>
      </c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29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33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29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34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</row>
    <row r="917" spans="1:23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</row>
    <row r="918" spans="1:23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</row>
    <row r="919" spans="1:23" ht="20.25">
      <c r="A919" s="284"/>
      <c r="B919" s="284"/>
      <c r="C919" s="429"/>
      <c r="D919" s="284"/>
      <c r="E919" s="284"/>
      <c r="F919" s="431"/>
      <c r="G919" s="431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</row>
    <row r="920" spans="1:23" ht="20.25">
      <c r="A920" s="284"/>
      <c r="B920" s="284"/>
      <c r="C920" s="429"/>
      <c r="D920" s="284"/>
      <c r="E920" s="284"/>
      <c r="F920" s="431"/>
      <c r="G920" s="431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</row>
    <row r="921" spans="1:23" ht="20.25">
      <c r="A921" s="284"/>
      <c r="B921" s="284"/>
      <c r="C921" s="429"/>
      <c r="D921" s="284"/>
      <c r="E921" s="284"/>
      <c r="F921" s="431"/>
      <c r="G921" s="431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</row>
    <row r="922" spans="1:23" ht="20.25">
      <c r="A922" s="284"/>
      <c r="B922" s="284"/>
      <c r="C922" s="429"/>
      <c r="D922" s="284"/>
      <c r="E922" s="284"/>
      <c r="F922" s="431"/>
      <c r="G922" s="431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</row>
    <row r="923" spans="1:23" ht="20.25">
      <c r="A923" s="284"/>
      <c r="B923" s="284"/>
      <c r="C923" s="429"/>
      <c r="D923" s="284"/>
      <c r="E923" s="284"/>
      <c r="F923" s="431"/>
      <c r="G923" s="431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</row>
    <row r="924" spans="1:23" ht="20.25">
      <c r="A924" s="284"/>
      <c r="B924" s="284"/>
      <c r="C924" s="429"/>
      <c r="D924" s="284"/>
      <c r="E924" s="284"/>
      <c r="F924" s="431"/>
      <c r="G924" s="431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</row>
    <row r="925" spans="1:23" ht="20.25">
      <c r="A925" s="284"/>
      <c r="B925" s="284"/>
      <c r="C925" s="429"/>
      <c r="D925" s="284"/>
      <c r="E925" s="284"/>
      <c r="F925" s="431"/>
      <c r="G925" s="431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</row>
    <row r="926" spans="1:23" ht="20.25">
      <c r="A926" s="284"/>
      <c r="B926" s="284"/>
      <c r="C926" s="429"/>
      <c r="D926" s="284"/>
      <c r="E926" s="284"/>
      <c r="F926" s="431"/>
      <c r="G926" s="431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</row>
    <row r="927" spans="1:23" ht="20.25">
      <c r="A927" s="284"/>
      <c r="B927" s="284"/>
      <c r="C927" s="429"/>
      <c r="D927" s="284"/>
      <c r="E927" s="284"/>
      <c r="F927" s="431"/>
      <c r="G927" s="431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</row>
    <row r="928" spans="1:23" ht="20.25">
      <c r="A928" s="284"/>
      <c r="B928" s="284"/>
      <c r="C928" s="429"/>
      <c r="D928" s="284"/>
      <c r="E928" s="284"/>
      <c r="F928" s="431"/>
      <c r="G928" s="431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</row>
    <row r="929" spans="1:23" ht="20.25">
      <c r="A929" s="284"/>
      <c r="B929" s="284"/>
      <c r="C929" s="429"/>
      <c r="D929" s="284"/>
      <c r="E929" s="284"/>
      <c r="F929" s="431"/>
      <c r="G929" s="431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</row>
    <row r="930" spans="1:23" ht="20.25">
      <c r="A930" s="284"/>
      <c r="B930" s="284"/>
      <c r="C930" s="429"/>
      <c r="D930" s="284"/>
      <c r="E930" s="284"/>
      <c r="F930" s="431"/>
      <c r="G930" s="431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</row>
    <row r="931" spans="1:23" ht="20.25">
      <c r="A931" s="284"/>
      <c r="B931" s="284"/>
      <c r="C931" s="429"/>
      <c r="D931" s="284"/>
      <c r="E931" s="284"/>
      <c r="F931" s="431"/>
      <c r="G931" s="431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</row>
    <row r="932" spans="1:23" ht="20.25">
      <c r="A932" s="284"/>
      <c r="B932" s="284"/>
      <c r="C932" s="429"/>
      <c r="D932" s="284"/>
      <c r="E932" s="284"/>
      <c r="F932" s="431"/>
      <c r="G932" s="431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</row>
    <row r="933" spans="1:23" ht="20.25">
      <c r="A933" s="284"/>
      <c r="B933" s="284"/>
      <c r="C933" s="429"/>
      <c r="D933" s="284"/>
      <c r="E933" s="284"/>
      <c r="F933" s="431"/>
      <c r="G933" s="431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</row>
    <row r="934" spans="1:23" ht="20.25">
      <c r="A934" s="284"/>
      <c r="B934" s="284"/>
      <c r="C934" s="429"/>
      <c r="D934" s="284"/>
      <c r="E934" s="284"/>
      <c r="F934" s="431"/>
      <c r="G934" s="431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</row>
    <row r="935" spans="1:23" ht="20.25">
      <c r="A935" s="284"/>
      <c r="B935" s="284"/>
      <c r="C935" s="429"/>
      <c r="D935" s="284"/>
      <c r="E935" s="284"/>
      <c r="F935" s="431"/>
      <c r="G935" s="431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</row>
    <row r="936" spans="1:23" ht="20.25">
      <c r="A936" s="284"/>
      <c r="B936" s="284"/>
      <c r="C936" s="429"/>
      <c r="D936" s="284"/>
      <c r="E936" s="284"/>
      <c r="F936" s="431"/>
      <c r="G936" s="431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</row>
    <row r="937" spans="1:23" ht="20.25">
      <c r="A937" s="284"/>
      <c r="B937" s="284"/>
      <c r="C937" s="429"/>
      <c r="D937" s="284"/>
      <c r="E937" s="284"/>
      <c r="F937" s="431"/>
      <c r="G937" s="431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</row>
    <row r="938" spans="1:23" ht="20.25">
      <c r="A938" s="284"/>
      <c r="B938" s="284"/>
      <c r="C938" s="429"/>
      <c r="D938" s="284"/>
      <c r="E938" s="284"/>
      <c r="F938" s="431"/>
      <c r="G938" s="431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</row>
    <row r="939" spans="1:23" ht="20.25">
      <c r="A939" s="284"/>
      <c r="B939" s="284"/>
      <c r="C939" s="429"/>
      <c r="D939" s="284"/>
      <c r="E939" s="284"/>
      <c r="F939" s="431"/>
      <c r="G939" s="431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</row>
    <row r="940" spans="1:23" ht="20.25">
      <c r="A940" s="284"/>
      <c r="B940" s="284"/>
      <c r="C940" s="429"/>
      <c r="D940" s="284"/>
      <c r="E940" s="284"/>
      <c r="F940" s="431"/>
      <c r="G940" s="431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</row>
    <row r="941" spans="1:23" ht="20.25">
      <c r="A941" s="284"/>
      <c r="B941" s="284"/>
      <c r="C941" s="429"/>
      <c r="D941" s="284"/>
      <c r="E941" s="284"/>
      <c r="F941" s="431"/>
      <c r="G941" s="431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</row>
    <row r="942" spans="1:23" ht="20.25">
      <c r="A942" s="284"/>
      <c r="B942" s="284"/>
      <c r="C942" s="429"/>
      <c r="D942" s="284"/>
      <c r="E942" s="284"/>
      <c r="F942" s="431"/>
      <c r="G942" s="431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</row>
    <row r="943" spans="1:23" ht="20.25">
      <c r="A943" s="284"/>
      <c r="B943" s="284"/>
      <c r="C943" s="429"/>
      <c r="D943" s="284"/>
      <c r="E943" s="284"/>
      <c r="F943" s="431"/>
      <c r="G943" s="431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</row>
    <row r="944" spans="1:23" ht="20.25">
      <c r="A944" s="284"/>
      <c r="B944" s="284"/>
      <c r="C944" s="429"/>
      <c r="D944" s="284"/>
      <c r="E944" s="284"/>
      <c r="F944" s="431"/>
      <c r="G944" s="431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</row>
    <row r="945" spans="1:23" ht="20.25">
      <c r="A945" s="284"/>
      <c r="B945" s="284"/>
      <c r="C945" s="429"/>
      <c r="D945" s="284"/>
      <c r="E945" s="284"/>
      <c r="F945" s="431"/>
      <c r="G945" s="431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</row>
    <row r="946" spans="1:23" ht="20.25">
      <c r="A946" s="284"/>
      <c r="B946" s="284"/>
      <c r="C946" s="429"/>
      <c r="D946" s="284"/>
      <c r="E946" s="284"/>
      <c r="F946" s="431"/>
      <c r="G946" s="431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</row>
    <row r="947" spans="1:23" ht="20.25">
      <c r="A947" s="284"/>
      <c r="B947" s="284"/>
      <c r="C947" s="429"/>
      <c r="D947" s="284"/>
      <c r="E947" s="284"/>
      <c r="F947" s="431"/>
      <c r="G947" s="431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</row>
    <row r="948" spans="1:23" ht="20.25">
      <c r="A948" s="284"/>
      <c r="B948" s="284"/>
      <c r="C948" s="429"/>
      <c r="D948" s="284"/>
      <c r="E948" s="284"/>
      <c r="F948" s="431"/>
      <c r="G948" s="431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</row>
    <row r="949" spans="1:23" ht="20.25">
      <c r="A949" s="284"/>
      <c r="B949" s="284"/>
      <c r="C949" s="429"/>
      <c r="D949" s="284"/>
      <c r="E949" s="284"/>
      <c r="F949" s="431"/>
      <c r="G949" s="431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</row>
    <row r="950" spans="1:23" ht="20.25">
      <c r="A950" s="284"/>
      <c r="B950" s="284"/>
      <c r="C950" s="429"/>
      <c r="D950" s="284"/>
      <c r="E950" s="284"/>
      <c r="F950" s="431"/>
      <c r="G950" s="431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</row>
    <row r="951" spans="1:23" ht="20.25">
      <c r="A951" s="284"/>
      <c r="B951" s="284"/>
      <c r="C951" s="429"/>
      <c r="D951" s="284"/>
      <c r="E951" s="284"/>
      <c r="F951" s="431"/>
      <c r="G951" s="431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</row>
    <row r="952" spans="1:23" ht="20.25">
      <c r="A952" s="284"/>
      <c r="B952" s="284"/>
      <c r="C952" s="429"/>
      <c r="D952" s="284"/>
      <c r="E952" s="284"/>
      <c r="F952" s="431"/>
      <c r="G952" s="431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</row>
    <row r="953" spans="1:23" ht="20.25">
      <c r="A953" s="284"/>
      <c r="B953" s="284"/>
      <c r="C953" s="429"/>
      <c r="D953" s="284"/>
      <c r="E953" s="284"/>
      <c r="F953" s="431"/>
      <c r="G953" s="431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</row>
    <row r="954" spans="1:23" ht="20.25">
      <c r="A954" s="284"/>
      <c r="B954" s="284"/>
      <c r="C954" s="429"/>
      <c r="D954" s="284"/>
      <c r="E954" s="284"/>
      <c r="F954" s="431"/>
      <c r="G954" s="431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</row>
    <row r="955" spans="1:23" ht="20.25">
      <c r="A955" s="284"/>
      <c r="B955" s="284"/>
      <c r="C955" s="429"/>
      <c r="D955" s="284"/>
      <c r="E955" s="284"/>
      <c r="F955" s="431"/>
      <c r="G955" s="431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</row>
    <row r="956" spans="1:23" ht="20.25">
      <c r="A956" s="284"/>
      <c r="B956" s="284"/>
      <c r="C956" s="429"/>
      <c r="D956" s="284"/>
      <c r="E956" s="284"/>
      <c r="F956" s="431"/>
      <c r="G956" s="431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</row>
    <row r="957" spans="1:23" ht="20.25">
      <c r="A957" s="284"/>
      <c r="B957" s="284"/>
      <c r="C957" s="429"/>
      <c r="D957" s="284"/>
      <c r="E957" s="284"/>
      <c r="F957" s="431"/>
      <c r="G957" s="431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</row>
    <row r="958" spans="1:23" ht="20.25">
      <c r="A958" s="284"/>
      <c r="B958" s="284"/>
      <c r="C958" s="429"/>
      <c r="D958" s="284"/>
      <c r="E958" s="284"/>
      <c r="F958" s="431"/>
      <c r="G958" s="431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</row>
    <row r="959" spans="1:23" ht="20.25">
      <c r="A959" s="284"/>
      <c r="B959" s="284"/>
      <c r="C959" s="429"/>
      <c r="D959" s="284"/>
      <c r="E959" s="284"/>
      <c r="F959" s="431"/>
      <c r="G959" s="431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</row>
    <row r="960" spans="1:23" ht="20.25">
      <c r="A960" s="284"/>
      <c r="B960" s="284"/>
      <c r="C960" s="429"/>
      <c r="D960" s="284"/>
      <c r="E960" s="284"/>
      <c r="F960" s="431"/>
      <c r="G960" s="431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</row>
    <row r="961" spans="1:23" ht="20.25">
      <c r="A961" s="284"/>
      <c r="B961" s="284"/>
      <c r="C961" s="429"/>
      <c r="D961" s="284"/>
      <c r="E961" s="284"/>
      <c r="F961" s="431"/>
      <c r="G961" s="431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</row>
    <row r="962" spans="1:23" ht="20.25">
      <c r="A962" s="284"/>
      <c r="B962" s="284"/>
      <c r="C962" s="429"/>
      <c r="D962" s="284"/>
      <c r="E962" s="284"/>
      <c r="F962" s="431"/>
      <c r="G962" s="431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</row>
    <row r="963" spans="1:23" ht="20.25">
      <c r="A963" s="284"/>
      <c r="B963" s="284"/>
      <c r="C963" s="429"/>
      <c r="D963" s="284"/>
      <c r="E963" s="284"/>
      <c r="F963" s="431"/>
      <c r="G963" s="431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</row>
    <row r="964" spans="1:23" ht="20.25">
      <c r="A964" s="284"/>
      <c r="B964" s="284"/>
      <c r="C964" s="429"/>
      <c r="D964" s="284"/>
      <c r="E964" s="284"/>
      <c r="F964" s="431"/>
      <c r="G964" s="431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</row>
    <row r="965" spans="1:23" ht="20.25">
      <c r="A965" s="284"/>
      <c r="B965" s="284"/>
      <c r="C965" s="429"/>
      <c r="D965" s="284"/>
      <c r="E965" s="284"/>
      <c r="F965" s="431"/>
      <c r="G965" s="431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</row>
    <row r="966" spans="1:23" ht="20.25">
      <c r="A966" s="284"/>
      <c r="B966" s="284"/>
      <c r="C966" s="429"/>
      <c r="D966" s="284"/>
      <c r="E966" s="284"/>
      <c r="F966" s="431"/>
      <c r="G966" s="431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</row>
    <row r="967" spans="1:23" ht="20.25">
      <c r="A967" s="284"/>
      <c r="B967" s="284"/>
      <c r="C967" s="429"/>
      <c r="D967" s="284"/>
      <c r="E967" s="284"/>
      <c r="F967" s="431"/>
      <c r="G967" s="431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</row>
    <row r="968" spans="1:23" ht="20.25">
      <c r="A968" s="284"/>
      <c r="B968" s="284"/>
      <c r="C968" s="429"/>
      <c r="D968" s="284"/>
      <c r="E968" s="284"/>
      <c r="F968" s="431"/>
      <c r="G968" s="431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</row>
    <row r="969" spans="1:23" ht="20.25">
      <c r="A969" s="284"/>
      <c r="B969" s="284"/>
      <c r="C969" s="429"/>
      <c r="D969" s="284"/>
      <c r="E969" s="284"/>
      <c r="F969" s="431"/>
      <c r="G969" s="431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</row>
    <row r="970" spans="1:23" ht="20.25">
      <c r="A970" s="284"/>
      <c r="B970" s="284"/>
      <c r="C970" s="429"/>
      <c r="D970" s="284"/>
      <c r="E970" s="284"/>
      <c r="F970" s="431"/>
      <c r="G970" s="431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</row>
    <row r="971" spans="1:23" ht="20.25">
      <c r="A971" s="284"/>
      <c r="B971" s="284"/>
      <c r="C971" s="429"/>
      <c r="D971" s="284"/>
      <c r="E971" s="284"/>
      <c r="F971" s="431"/>
      <c r="G971" s="431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</row>
    <row r="972" spans="1:23" ht="20.25">
      <c r="A972" s="284"/>
      <c r="B972" s="284"/>
      <c r="C972" s="429"/>
      <c r="D972" s="284"/>
      <c r="E972" s="284"/>
      <c r="F972" s="431"/>
      <c r="G972" s="431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</row>
    <row r="973" spans="1:23" ht="20.25">
      <c r="A973" s="284"/>
      <c r="B973" s="284"/>
      <c r="C973" s="429"/>
      <c r="D973" s="284"/>
      <c r="E973" s="284"/>
      <c r="F973" s="431"/>
      <c r="G973" s="431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</row>
    <row r="974" spans="1:23" ht="20.25">
      <c r="A974" s="284"/>
      <c r="B974" s="284"/>
      <c r="C974" s="429"/>
      <c r="D974" s="284"/>
      <c r="E974" s="284"/>
      <c r="F974" s="431"/>
      <c r="G974" s="431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</row>
    <row r="975" spans="1:23" ht="20.25">
      <c r="A975" s="284"/>
      <c r="B975" s="284"/>
      <c r="C975" s="429"/>
      <c r="D975" s="284"/>
      <c r="E975" s="284"/>
      <c r="F975" s="431"/>
      <c r="G975" s="431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</row>
    <row r="976" spans="1:23" ht="20.25">
      <c r="A976" s="284"/>
      <c r="B976" s="284"/>
      <c r="C976" s="429"/>
      <c r="D976" s="284"/>
      <c r="E976" s="284"/>
      <c r="F976" s="431"/>
      <c r="G976" s="431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</row>
    <row r="977" spans="1:23" ht="20.25">
      <c r="A977" s="284"/>
      <c r="B977" s="284"/>
      <c r="C977" s="429"/>
      <c r="D977" s="284"/>
      <c r="E977" s="284"/>
      <c r="F977" s="431"/>
      <c r="G977" s="431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</row>
    <row r="978" spans="1:23" ht="20.25">
      <c r="A978" s="284"/>
      <c r="B978" s="284"/>
      <c r="C978" s="429"/>
      <c r="D978" s="284"/>
      <c r="E978" s="284"/>
      <c r="F978" s="431"/>
      <c r="G978" s="431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</row>
    <row r="979" spans="1:23" ht="20.25">
      <c r="A979" s="284"/>
      <c r="B979" s="284"/>
      <c r="C979" s="429"/>
      <c r="D979" s="284"/>
      <c r="E979" s="284"/>
      <c r="F979" s="431"/>
      <c r="G979" s="431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</row>
    <row r="980" spans="1:23" ht="20.25">
      <c r="A980" s="284"/>
      <c r="B980" s="284"/>
      <c r="C980" s="429"/>
      <c r="D980" s="284"/>
      <c r="E980" s="284"/>
      <c r="F980" s="431"/>
      <c r="G980" s="431"/>
      <c r="H980" s="284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</row>
    <row r="981" spans="1:23" ht="20.25">
      <c r="A981" s="284"/>
      <c r="B981" s="284"/>
      <c r="C981" s="429"/>
      <c r="D981" s="284"/>
      <c r="E981" s="284"/>
      <c r="F981" s="431"/>
      <c r="G981" s="431"/>
      <c r="H981" s="284"/>
      <c r="I981" s="284"/>
      <c r="J981" s="284"/>
      <c r="K981" s="284"/>
      <c r="L981" s="284"/>
      <c r="M981" s="284"/>
      <c r="N981" s="284"/>
      <c r="O981" s="284"/>
      <c r="P981" s="284"/>
      <c r="Q981" s="284"/>
      <c r="R981" s="284"/>
      <c r="S981" s="284"/>
      <c r="T981" s="284"/>
      <c r="U981" s="284"/>
      <c r="V981" s="284"/>
      <c r="W981" s="284"/>
    </row>
    <row r="982" spans="1:23" ht="20.25">
      <c r="A982" s="284"/>
      <c r="B982" s="284"/>
      <c r="C982" s="429"/>
      <c r="F982" s="431"/>
      <c r="G982" s="431"/>
      <c r="T982" s="284"/>
      <c r="U982" s="284"/>
      <c r="V982" s="284"/>
      <c r="W982" s="284"/>
    </row>
    <row r="983" spans="1:23" ht="20.25">
      <c r="A983" s="284"/>
      <c r="B983" s="284"/>
      <c r="C983" s="429"/>
      <c r="F983" s="431"/>
      <c r="G983" s="431"/>
      <c r="T983" s="284"/>
      <c r="U983" s="284"/>
      <c r="V983" s="284"/>
      <c r="W983" s="284"/>
    </row>
    <row r="984" spans="1:23" ht="20.25">
      <c r="A984" s="284"/>
      <c r="B984" s="284"/>
      <c r="C984" s="429"/>
      <c r="F984" s="431"/>
      <c r="G984" s="431"/>
      <c r="T984" s="284"/>
      <c r="U984" s="284"/>
      <c r="V984" s="284"/>
      <c r="W984" s="284"/>
    </row>
    <row r="985" spans="1:23" ht="20.25">
      <c r="A985" s="284"/>
      <c r="B985" s="284"/>
      <c r="C985" s="429"/>
      <c r="F985" s="431"/>
      <c r="G985" s="431"/>
      <c r="T985" s="284"/>
      <c r="U985" s="284"/>
      <c r="V985" s="284"/>
      <c r="W985" s="284"/>
    </row>
    <row r="986" spans="1:23" ht="20.25">
      <c r="A986" s="284"/>
      <c r="B986" s="284"/>
      <c r="C986" s="429"/>
      <c r="F986" s="431"/>
      <c r="G986" s="431"/>
    </row>
    <row r="987" spans="1:23" ht="20.25">
      <c r="A987" s="284"/>
      <c r="B987" s="284"/>
      <c r="C987" s="429"/>
      <c r="F987" s="431"/>
      <c r="G987" s="431"/>
    </row>
    <row r="988" spans="1:23" ht="20.25">
      <c r="A988" s="284"/>
      <c r="B988" s="284"/>
      <c r="C988" s="429"/>
      <c r="F988" s="431"/>
      <c r="G988" s="431"/>
    </row>
    <row r="989" spans="1:23" ht="20.25">
      <c r="A989" s="284"/>
      <c r="B989" s="284"/>
      <c r="F989" s="431"/>
      <c r="G989" s="431"/>
    </row>
    <row r="990" spans="1:23" ht="20.25">
      <c r="A990" s="284"/>
      <c r="B990" s="284"/>
      <c r="F990" s="431"/>
      <c r="G990" s="431"/>
    </row>
    <row r="991" spans="1:23" ht="20.25">
      <c r="A991" s="284"/>
      <c r="B991" s="284"/>
      <c r="F991" s="431"/>
      <c r="G991" s="431"/>
    </row>
    <row r="992" spans="1:23" ht="20.25">
      <c r="A992" s="284"/>
      <c r="B992" s="284"/>
      <c r="F992" s="431"/>
      <c r="G992" s="431"/>
    </row>
    <row r="993" spans="1:7" ht="20.25">
      <c r="A993" s="284"/>
      <c r="B993" s="284"/>
      <c r="F993" s="431"/>
      <c r="G993" s="431"/>
    </row>
    <row r="994" spans="1:7" ht="20.25">
      <c r="A994" s="284"/>
      <c r="B994" s="284"/>
      <c r="F994" s="431"/>
      <c r="G994" s="431"/>
    </row>
    <row r="995" spans="1:7" ht="20.25">
      <c r="A995" s="284"/>
      <c r="B995" s="284"/>
      <c r="F995" s="431"/>
      <c r="G995" s="431"/>
    </row>
    <row r="996" spans="1:7" ht="20.25">
      <c r="A996" s="284"/>
      <c r="B996" s="284"/>
      <c r="F996" s="431"/>
      <c r="G996" s="431"/>
    </row>
    <row r="997" spans="1:7" ht="20.25">
      <c r="A997" s="284"/>
      <c r="B997" s="284"/>
      <c r="F997" s="431"/>
      <c r="G997" s="431"/>
    </row>
    <row r="998" spans="1:7" ht="20.25">
      <c r="A998" s="284"/>
      <c r="B998" s="284"/>
      <c r="F998" s="431"/>
      <c r="G998" s="431"/>
    </row>
    <row r="999" spans="1:7" ht="20.25">
      <c r="A999" s="284"/>
      <c r="B999" s="284"/>
      <c r="F999" s="431"/>
      <c r="G999" s="431"/>
    </row>
    <row r="1000" spans="1:7" ht="20.25">
      <c r="A1000" s="284"/>
      <c r="B1000" s="284"/>
      <c r="F1000" s="431"/>
      <c r="G1000" s="431"/>
    </row>
    <row r="1001" spans="1:7" ht="20.25">
      <c r="A1001" s="284"/>
      <c r="B1001" s="284"/>
      <c r="F1001" s="431"/>
      <c r="G1001" s="431"/>
    </row>
    <row r="1002" spans="1:7" ht="20.25">
      <c r="A1002" s="284"/>
      <c r="B1002" s="284"/>
      <c r="F1002" s="431"/>
      <c r="G1002" s="431"/>
    </row>
    <row r="1003" spans="1:7" ht="20.25">
      <c r="A1003" s="284"/>
      <c r="B1003" s="284"/>
      <c r="F1003" s="431"/>
      <c r="G1003" s="431"/>
    </row>
    <row r="1004" spans="1:7" ht="20.25">
      <c r="A1004" s="284"/>
      <c r="B1004" s="284"/>
      <c r="F1004" s="431"/>
      <c r="G1004" s="431"/>
    </row>
    <row r="1005" spans="1:7" ht="20.25">
      <c r="A1005" s="284"/>
      <c r="B1005" s="284"/>
      <c r="F1005" s="431"/>
      <c r="G1005" s="431"/>
    </row>
    <row r="1006" spans="1:7" ht="20.25">
      <c r="A1006" s="284"/>
      <c r="B1006" s="284"/>
      <c r="F1006" s="431"/>
      <c r="G1006" s="431"/>
    </row>
  </sheetData>
  <mergeCells count="15">
    <mergeCell ref="I1:J1"/>
    <mergeCell ref="K1:L1"/>
    <mergeCell ref="M1:N1"/>
    <mergeCell ref="O1:P1"/>
    <mergeCell ref="A1:A2"/>
    <mergeCell ref="C1:C2"/>
    <mergeCell ref="D1:D2"/>
    <mergeCell ref="E1:E2"/>
    <mergeCell ref="H1:H2"/>
    <mergeCell ref="F1:G1"/>
    <mergeCell ref="Q1:Q2"/>
    <mergeCell ref="S1:S2"/>
    <mergeCell ref="U1:U2"/>
    <mergeCell ref="V1:V2"/>
    <mergeCell ref="W33:W35"/>
  </mergeCells>
  <dataValidations count="2">
    <dataValidation type="list" allowBlank="1" showErrorMessage="1" sqref="T3:T78" xr:uid="{00000000-0002-0000-1000-000000000000}">
      <formula1>"whats app,email,LGP,email+Whats app,Whats app to Agent"</formula1>
    </dataValidation>
    <dataValidation type="list" allowBlank="1" showErrorMessage="1" sqref="U3:U78" xr:uid="{00000000-0002-0000-1000-000001000000}">
      <formula1>"PAID,Pending,partly paid"</formula1>
    </dataValidation>
  </dataValidations>
  <hyperlinks>
    <hyperlink ref="E7" r:id="rId1" xr:uid="{00000000-0004-0000-1000-000000000000}"/>
    <hyperlink ref="E28" r:id="rId2" xr:uid="{00000000-0004-0000-1000-000001000000}"/>
    <hyperlink ref="E20" r:id="rId3" xr:uid="{00000000-0004-0000-1000-000002000000}"/>
    <hyperlink ref="E6" r:id="rId4" xr:uid="{00000000-0004-0000-1000-000003000000}"/>
    <hyperlink ref="E12" r:id="rId5" xr:uid="{00000000-0004-0000-1000-000004000000}"/>
    <hyperlink ref="E13" r:id="rId6" xr:uid="{00000000-0004-0000-1000-000005000000}"/>
    <hyperlink ref="E16" r:id="rId7" xr:uid="{00000000-0004-0000-1000-000006000000}"/>
    <hyperlink ref="E17" r:id="rId8" xr:uid="{00000000-0004-0000-1000-000007000000}"/>
    <hyperlink ref="E19" r:id="rId9" xr:uid="{00000000-0004-0000-1000-000008000000}"/>
    <hyperlink ref="E21" r:id="rId10" xr:uid="{00000000-0004-0000-1000-000009000000}"/>
    <hyperlink ref="E22" r:id="rId11" xr:uid="{00000000-0004-0000-1000-00000A000000}"/>
    <hyperlink ref="E23" r:id="rId12" xr:uid="{00000000-0004-0000-1000-00000B000000}"/>
    <hyperlink ref="E47" r:id="rId13" xr:uid="{00000000-0004-0000-1000-00000C000000}"/>
    <hyperlink ref="E24" r:id="rId14" xr:uid="{00000000-0004-0000-1000-00000D000000}"/>
    <hyperlink ref="E26" r:id="rId15" xr:uid="{00000000-0004-0000-1000-00000E000000}"/>
    <hyperlink ref="E27" r:id="rId16" xr:uid="{00000000-0004-0000-1000-00000F000000}"/>
    <hyperlink ref="E29" r:id="rId17" xr:uid="{00000000-0004-0000-1000-000010000000}"/>
    <hyperlink ref="E30" r:id="rId18" xr:uid="{00000000-0004-0000-1000-000011000000}"/>
    <hyperlink ref="E32" r:id="rId19" xr:uid="{00000000-0004-0000-1000-000012000000}"/>
    <hyperlink ref="E34" r:id="rId20" xr:uid="{00000000-0004-0000-1000-000013000000}"/>
    <hyperlink ref="E37" r:id="rId21" xr:uid="{00000000-0004-0000-1000-000014000000}"/>
    <hyperlink ref="E41" r:id="rId22" xr:uid="{00000000-0004-0000-1000-000015000000}"/>
    <hyperlink ref="E44" r:id="rId23" xr:uid="{00000000-0004-0000-1000-000016000000}"/>
    <hyperlink ref="E52" r:id="rId24" xr:uid="{00000000-0004-0000-1000-000017000000}"/>
    <hyperlink ref="E53" r:id="rId25" xr:uid="{00000000-0004-0000-1000-000018000000}"/>
    <hyperlink ref="E54" r:id="rId26" xr:uid="{00000000-0004-0000-1000-000019000000}"/>
    <hyperlink ref="E55" r:id="rId27" xr:uid="{00000000-0004-0000-1000-00001A000000}"/>
    <hyperlink ref="E56" r:id="rId28" xr:uid="{00000000-0004-0000-1000-00001B000000}"/>
    <hyperlink ref="E57" r:id="rId29" xr:uid="{00000000-0004-0000-1000-00001C000000}"/>
    <hyperlink ref="E58" r:id="rId30" xr:uid="{00000000-0004-0000-1000-00001D000000}"/>
    <hyperlink ref="E64" r:id="rId31" xr:uid="{00000000-0004-0000-1000-00001E000000}"/>
    <hyperlink ref="E65" r:id="rId32" xr:uid="{00000000-0004-0000-1000-00001F000000}"/>
    <hyperlink ref="E66" r:id="rId33" xr:uid="{00000000-0004-0000-1000-000020000000}"/>
    <hyperlink ref="E68" r:id="rId34" xr:uid="{00000000-0004-0000-1000-000021000000}"/>
    <hyperlink ref="E69" r:id="rId35" xr:uid="{00000000-0004-0000-1000-000022000000}"/>
    <hyperlink ref="E70" r:id="rId36" xr:uid="{00000000-0004-0000-1000-000023000000}"/>
    <hyperlink ref="E71" r:id="rId37" xr:uid="{00000000-0004-0000-1000-000024000000}"/>
    <hyperlink ref="E72" r:id="rId38" xr:uid="{00000000-0004-0000-1000-000025000000}"/>
    <hyperlink ref="E73" r:id="rId39" xr:uid="{00000000-0004-0000-1000-000026000000}"/>
    <hyperlink ref="E74" r:id="rId40" xr:uid="{00000000-0004-0000-1000-000027000000}"/>
    <hyperlink ref="E76" r:id="rId41" xr:uid="{00000000-0004-0000-1000-000028000000}"/>
    <hyperlink ref="E77" r:id="rId42" xr:uid="{00000000-0004-0000-1000-000029000000}"/>
    <hyperlink ref="E78" r:id="rId43" xr:uid="{00000000-0004-0000-1000-00002A000000}"/>
    <hyperlink ref="E49" r:id="rId44" xr:uid="{00000000-0004-0000-1000-00002B000000}"/>
    <hyperlink ref="E36" r:id="rId45" xr:uid="{00000000-0004-0000-1000-00002C000000}"/>
    <hyperlink ref="E40" r:id="rId46" xr:uid="{00000000-0004-0000-1000-00002D000000}"/>
    <hyperlink ref="E15" r:id="rId47" xr:uid="{00000000-0004-0000-1000-00002E000000}"/>
    <hyperlink ref="E18" r:id="rId48" xr:uid="{00000000-0004-0000-1000-00002F000000}"/>
    <hyperlink ref="E31" r:id="rId49" xr:uid="{00000000-0004-0000-1000-000030000000}"/>
    <hyperlink ref="E59" r:id="rId50" xr:uid="{00000000-0004-0000-1000-000031000000}"/>
    <hyperlink ref="E46" r:id="rId51" xr:uid="{00000000-0004-0000-1000-000032000000}"/>
    <hyperlink ref="E9" r:id="rId52" xr:uid="{00000000-0004-0000-1000-000033000000}"/>
    <hyperlink ref="E60" r:id="rId53" xr:uid="{00000000-0004-0000-1000-000034000000}"/>
    <hyperlink ref="E39" r:id="rId54" xr:uid="{00000000-0004-0000-1000-000035000000}"/>
    <hyperlink ref="E67" r:id="rId55" xr:uid="{00000000-0004-0000-1000-000036000000}"/>
    <hyperlink ref="E33" r:id="rId56" xr:uid="{00000000-0004-0000-1000-000037000000}"/>
    <hyperlink ref="E51" r:id="rId57" xr:uid="{00000000-0004-0000-1000-000038000000}"/>
    <hyperlink ref="E35" r:id="rId58" xr:uid="{00000000-0004-0000-1000-000039000000}"/>
    <hyperlink ref="E14" r:id="rId59" xr:uid="{00000000-0004-0000-1000-00003A000000}"/>
    <hyperlink ref="E25" r:id="rId60" xr:uid="{00000000-0004-0000-1000-00003B000000}"/>
    <hyperlink ref="E10" r:id="rId61" xr:uid="{00000000-0004-0000-1000-00003C000000}"/>
    <hyperlink ref="E42" r:id="rId62" xr:uid="{00000000-0004-0000-1000-00003D000000}"/>
    <hyperlink ref="E45" r:id="rId63" xr:uid="{00000000-0004-0000-1000-00003E000000}"/>
    <hyperlink ref="E75" r:id="rId64" xr:uid="{E3F22274-23A6-48C0-83BC-CD193D1124B3}"/>
  </hyperlinks>
  <printOptions horizontalCentered="1" gridLines="1"/>
  <pageMargins left="0.25" right="0.25" top="0.75" bottom="0.75" header="0.3" footer="0.3"/>
  <pageSetup paperSize="9" scale="50" fitToWidth="2" fitToHeight="0" pageOrder="overThenDown" orientation="landscape" cellComments="atEnd" r:id="rId65"/>
  <legacyDrawing r:id="rId66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E1004"/>
  <sheetViews>
    <sheetView zoomScale="50" zoomScaleNormal="50" zoomScaleSheetLayoutView="50" workbookViewId="0">
      <pane ySplit="1" topLeftCell="A14" activePane="bottomLeft" state="frozen"/>
      <selection pane="bottomLeft" activeCell="V51" sqref="V51"/>
    </sheetView>
  </sheetViews>
  <sheetFormatPr defaultColWidth="12.5703125" defaultRowHeight="15.75" customHeight="1"/>
  <cols>
    <col min="1" max="1" width="7.7109375" style="259" customWidth="1"/>
    <col min="2" max="2" width="11.42578125" style="259" customWidth="1"/>
    <col min="3" max="3" width="12.5703125" style="259"/>
    <col min="4" max="4" width="33.5703125" style="259" customWidth="1"/>
    <col min="5" max="5" width="49.5703125" style="259" customWidth="1"/>
    <col min="6" max="6" width="28.28515625" style="259" customWidth="1"/>
    <col min="7" max="7" width="24.28515625" style="259" customWidth="1"/>
    <col min="8" max="8" width="8.28515625" style="259" customWidth="1"/>
    <col min="9" max="9" width="20.42578125" style="259" customWidth="1"/>
    <col min="10" max="10" width="12.85546875" style="259" customWidth="1"/>
    <col min="11" max="11" width="13" style="259" customWidth="1"/>
    <col min="12" max="12" width="20.5703125" style="259" customWidth="1"/>
    <col min="13" max="15" width="13.5703125" style="259" customWidth="1"/>
    <col min="16" max="16" width="18.42578125" style="259" customWidth="1"/>
    <col min="17" max="17" width="16.7109375" style="259" customWidth="1"/>
    <col min="18" max="18" width="15.7109375" style="259" customWidth="1"/>
    <col min="19" max="19" width="16.42578125" style="259" customWidth="1"/>
    <col min="20" max="20" width="23.85546875" style="259" customWidth="1"/>
    <col min="21" max="22" width="18.42578125" style="259" customWidth="1"/>
    <col min="23" max="23" width="52" style="259" customWidth="1"/>
    <col min="24" max="24" width="41.140625" style="259" customWidth="1"/>
    <col min="25" max="25" width="12.5703125" style="259"/>
    <col min="26" max="26" width="17.5703125" style="259" bestFit="1" customWidth="1"/>
    <col min="27" max="27" width="12.5703125" style="259"/>
    <col min="28" max="28" width="17.5703125" style="259" bestFit="1" customWidth="1"/>
    <col min="29" max="16384" width="12.5703125" style="259"/>
  </cols>
  <sheetData>
    <row r="1" spans="1:31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943"/>
      <c r="W1" s="1044" t="s">
        <v>213</v>
      </c>
      <c r="X1" s="284"/>
    </row>
    <row r="2" spans="1:31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45839</v>
      </c>
      <c r="J2" s="329">
        <v>45870</v>
      </c>
      <c r="K2" s="330" t="s">
        <v>90</v>
      </c>
      <c r="L2" s="330">
        <v>89</v>
      </c>
      <c r="M2" s="331">
        <v>45839</v>
      </c>
      <c r="N2" s="331">
        <v>45870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945"/>
      <c r="W2" s="1045"/>
      <c r="X2" s="284"/>
    </row>
    <row r="3" spans="1:31" ht="20.25">
      <c r="A3" s="262">
        <v>1</v>
      </c>
      <c r="B3" s="263" t="s">
        <v>470</v>
      </c>
      <c r="C3" s="264" t="s">
        <v>179</v>
      </c>
      <c r="D3" s="265" t="s">
        <v>180</v>
      </c>
      <c r="E3" s="265" t="s">
        <v>181</v>
      </c>
      <c r="F3" s="266">
        <v>45839</v>
      </c>
      <c r="G3" s="266">
        <v>45870</v>
      </c>
      <c r="H3" s="263">
        <f t="shared" ref="H3:H7" si="0">DATEDIF(F3,G3,"d")</f>
        <v>31</v>
      </c>
      <c r="I3" s="333">
        <v>111</v>
      </c>
      <c r="J3" s="333">
        <v>129</v>
      </c>
      <c r="K3" s="334">
        <f t="shared" ref="K3:K76" si="1">J3-I3</f>
        <v>18</v>
      </c>
      <c r="L3" s="335">
        <f t="shared" ref="L3:L76" si="2">89*K3</f>
        <v>1602</v>
      </c>
      <c r="M3" s="336">
        <v>2708.21</v>
      </c>
      <c r="N3" s="336">
        <v>3246.44</v>
      </c>
      <c r="O3" s="337">
        <f t="shared" ref="O3:O76" si="3">N3-M3</f>
        <v>538.23</v>
      </c>
      <c r="P3" s="338">
        <f t="shared" ref="P3:P76" si="4">8*O3</f>
        <v>4305.84</v>
      </c>
      <c r="Q3" s="362">
        <f>L3+P3</f>
        <v>5907.84</v>
      </c>
      <c r="R3" s="362">
        <f>Q3*7%</f>
        <v>413.54880000000003</v>
      </c>
      <c r="S3" s="363">
        <f>Q3+R3</f>
        <v>6321.3888000000006</v>
      </c>
      <c r="T3" s="263"/>
      <c r="U3" s="364"/>
      <c r="V3" s="429"/>
      <c r="W3" s="365"/>
      <c r="X3" s="284"/>
    </row>
    <row r="4" spans="1:31" ht="20.25">
      <c r="A4" s="262">
        <v>2</v>
      </c>
      <c r="B4" s="263" t="s">
        <v>471</v>
      </c>
      <c r="C4" s="264" t="s">
        <v>182</v>
      </c>
      <c r="D4" s="265" t="s">
        <v>180</v>
      </c>
      <c r="E4" s="265" t="s">
        <v>181</v>
      </c>
      <c r="F4" s="266">
        <v>45839</v>
      </c>
      <c r="G4" s="266">
        <v>45870</v>
      </c>
      <c r="H4" s="263">
        <f t="shared" si="0"/>
        <v>31</v>
      </c>
      <c r="I4" s="333">
        <v>99.6</v>
      </c>
      <c r="J4" s="333">
        <v>101.1</v>
      </c>
      <c r="K4" s="334">
        <f t="shared" si="1"/>
        <v>1.5</v>
      </c>
      <c r="L4" s="335">
        <f t="shared" si="2"/>
        <v>133.5</v>
      </c>
      <c r="M4" s="339">
        <v>3237.67</v>
      </c>
      <c r="N4" s="339">
        <v>3557.9</v>
      </c>
      <c r="O4" s="337">
        <f t="shared" si="3"/>
        <v>320.23</v>
      </c>
      <c r="P4" s="338">
        <f t="shared" si="4"/>
        <v>2561.84</v>
      </c>
      <c r="Q4" s="362">
        <f t="shared" ref="Q4:Q76" si="5">L4+P4</f>
        <v>2695.34</v>
      </c>
      <c r="R4" s="362">
        <f t="shared" ref="R4:R76" si="6">Q4*7%</f>
        <v>188.67380000000003</v>
      </c>
      <c r="S4" s="363">
        <f t="shared" ref="S4:S76" si="7">Q4+R4</f>
        <v>2884.0138000000002</v>
      </c>
      <c r="T4" s="263"/>
      <c r="U4" s="364"/>
      <c r="V4" s="429"/>
      <c r="W4" s="365"/>
      <c r="X4" s="284"/>
    </row>
    <row r="5" spans="1:31" ht="20.25">
      <c r="A5" s="262">
        <v>3</v>
      </c>
      <c r="B5" s="263" t="s">
        <v>472</v>
      </c>
      <c r="C5" s="264" t="s">
        <v>183</v>
      </c>
      <c r="D5" s="265" t="s">
        <v>184</v>
      </c>
      <c r="E5" s="265" t="s">
        <v>181</v>
      </c>
      <c r="F5" s="266">
        <v>45839</v>
      </c>
      <c r="G5" s="266">
        <v>45870</v>
      </c>
      <c r="H5" s="263">
        <f t="shared" si="0"/>
        <v>31</v>
      </c>
      <c r="I5" s="333">
        <v>132.19999999999999</v>
      </c>
      <c r="J5" s="333">
        <v>132.5</v>
      </c>
      <c r="K5" s="334">
        <f t="shared" si="1"/>
        <v>0.30000000000001137</v>
      </c>
      <c r="L5" s="335">
        <f t="shared" si="2"/>
        <v>26.700000000001012</v>
      </c>
      <c r="M5" s="339">
        <v>3230.19</v>
      </c>
      <c r="N5" s="339">
        <v>3289.8</v>
      </c>
      <c r="O5" s="337">
        <f t="shared" si="3"/>
        <v>59.610000000000127</v>
      </c>
      <c r="P5" s="338">
        <f t="shared" si="4"/>
        <v>476.88000000000102</v>
      </c>
      <c r="Q5" s="362">
        <f t="shared" si="5"/>
        <v>503.58000000000203</v>
      </c>
      <c r="R5" s="362">
        <f t="shared" si="6"/>
        <v>35.250600000000148</v>
      </c>
      <c r="S5" s="363">
        <f t="shared" si="7"/>
        <v>538.83060000000216</v>
      </c>
      <c r="T5" s="263"/>
      <c r="U5" s="364"/>
      <c r="V5" s="429"/>
      <c r="W5" s="365"/>
      <c r="X5" s="284"/>
    </row>
    <row r="6" spans="1:31" ht="20.25">
      <c r="A6" s="262">
        <v>4</v>
      </c>
      <c r="B6" s="263" t="s">
        <v>473</v>
      </c>
      <c r="C6" s="267" t="s">
        <v>367</v>
      </c>
      <c r="D6" s="265" t="s">
        <v>368</v>
      </c>
      <c r="E6" s="268" t="s">
        <v>619</v>
      </c>
      <c r="F6" s="266">
        <v>45839</v>
      </c>
      <c r="G6" s="266">
        <v>45870</v>
      </c>
      <c r="H6" s="263">
        <f t="shared" si="0"/>
        <v>31</v>
      </c>
      <c r="I6" s="333">
        <v>81.5</v>
      </c>
      <c r="J6" s="333">
        <v>81.8</v>
      </c>
      <c r="K6" s="334">
        <f t="shared" si="1"/>
        <v>0.29999999999999716</v>
      </c>
      <c r="L6" s="335">
        <f t="shared" si="2"/>
        <v>26.699999999999747</v>
      </c>
      <c r="M6" s="339">
        <v>1360</v>
      </c>
      <c r="N6" s="339">
        <v>1431.88</v>
      </c>
      <c r="O6" s="337">
        <f t="shared" si="3"/>
        <v>71.880000000000109</v>
      </c>
      <c r="P6" s="338">
        <f t="shared" si="4"/>
        <v>575.04000000000087</v>
      </c>
      <c r="Q6" s="362">
        <f t="shared" si="5"/>
        <v>601.74000000000058</v>
      </c>
      <c r="R6" s="362">
        <f t="shared" si="6"/>
        <v>42.121800000000043</v>
      </c>
      <c r="S6" s="363">
        <f t="shared" si="7"/>
        <v>643.86180000000058</v>
      </c>
      <c r="T6" s="930"/>
      <c r="U6" s="364" t="s">
        <v>216</v>
      </c>
      <c r="V6" s="429"/>
      <c r="W6" s="366" t="s">
        <v>755</v>
      </c>
      <c r="X6" s="483" t="s">
        <v>814</v>
      </c>
    </row>
    <row r="7" spans="1:31" ht="40.5">
      <c r="A7" s="262">
        <v>5</v>
      </c>
      <c r="B7" s="263" t="s">
        <v>474</v>
      </c>
      <c r="C7" s="267" t="s">
        <v>370</v>
      </c>
      <c r="D7" s="265" t="s">
        <v>371</v>
      </c>
      <c r="E7" s="269" t="s">
        <v>812</v>
      </c>
      <c r="F7" s="266">
        <v>45846</v>
      </c>
      <c r="G7" s="266">
        <v>45870</v>
      </c>
      <c r="H7" s="263">
        <f t="shared" si="0"/>
        <v>24</v>
      </c>
      <c r="I7" s="333">
        <v>57.2</v>
      </c>
      <c r="J7" s="333">
        <v>68.8</v>
      </c>
      <c r="K7" s="334">
        <f t="shared" si="1"/>
        <v>11.599999999999994</v>
      </c>
      <c r="L7" s="335">
        <f t="shared" si="2"/>
        <v>1032.3999999999994</v>
      </c>
      <c r="M7" s="339">
        <v>929.38</v>
      </c>
      <c r="N7" s="339">
        <v>1198.3900000000001</v>
      </c>
      <c r="O7" s="337">
        <f t="shared" si="3"/>
        <v>269.0100000000001</v>
      </c>
      <c r="P7" s="338">
        <f t="shared" si="4"/>
        <v>2152.0800000000008</v>
      </c>
      <c r="Q7" s="362">
        <f t="shared" si="5"/>
        <v>3184.4800000000005</v>
      </c>
      <c r="R7" s="362">
        <f t="shared" si="6"/>
        <v>222.91360000000006</v>
      </c>
      <c r="S7" s="363">
        <f t="shared" si="7"/>
        <v>3407.3936000000003</v>
      </c>
      <c r="T7" s="930" t="s">
        <v>267</v>
      </c>
      <c r="U7" s="364" t="s">
        <v>216</v>
      </c>
      <c r="V7" s="429"/>
      <c r="W7" s="934" t="s">
        <v>836</v>
      </c>
      <c r="X7" s="284"/>
    </row>
    <row r="8" spans="1:31" s="257" customFormat="1" ht="76.5" customHeight="1">
      <c r="A8" s="262">
        <v>6</v>
      </c>
      <c r="B8" s="271" t="s">
        <v>475</v>
      </c>
      <c r="C8" s="272" t="s">
        <v>129</v>
      </c>
      <c r="D8" s="273" t="s">
        <v>131</v>
      </c>
      <c r="E8" s="274" t="s">
        <v>376</v>
      </c>
      <c r="F8" s="266">
        <v>45839</v>
      </c>
      <c r="G8" s="266">
        <v>45870</v>
      </c>
      <c r="H8" s="271">
        <f t="shared" ref="H8:H76" si="8">DATEDIF(F8,G8,"D")</f>
        <v>31</v>
      </c>
      <c r="I8" s="333">
        <v>87</v>
      </c>
      <c r="J8" s="333">
        <v>101.5</v>
      </c>
      <c r="K8" s="334">
        <f t="shared" si="1"/>
        <v>14.5</v>
      </c>
      <c r="L8" s="335">
        <f t="shared" si="2"/>
        <v>1290.5</v>
      </c>
      <c r="M8" s="339">
        <v>1339.4</v>
      </c>
      <c r="N8" s="339">
        <v>1508.16</v>
      </c>
      <c r="O8" s="337">
        <f t="shared" si="3"/>
        <v>168.76</v>
      </c>
      <c r="P8" s="338">
        <f t="shared" si="4"/>
        <v>1350.08</v>
      </c>
      <c r="Q8" s="362">
        <f t="shared" si="5"/>
        <v>2640.58</v>
      </c>
      <c r="R8" s="362">
        <f t="shared" si="6"/>
        <v>184.84060000000002</v>
      </c>
      <c r="S8" s="363">
        <f t="shared" si="7"/>
        <v>2825.4205999999999</v>
      </c>
      <c r="T8" s="271" t="s">
        <v>476</v>
      </c>
      <c r="U8" s="367" t="s">
        <v>216</v>
      </c>
      <c r="V8" s="429"/>
      <c r="W8" s="368" t="s">
        <v>756</v>
      </c>
      <c r="X8" s="369"/>
      <c r="Y8" s="370"/>
      <c r="Z8" s="370"/>
      <c r="AA8" s="294"/>
      <c r="AB8" s="294"/>
      <c r="AC8" s="294"/>
      <c r="AD8" s="294"/>
      <c r="AE8" s="294"/>
    </row>
    <row r="9" spans="1:31" s="257" customFormat="1" ht="20.25">
      <c r="A9" s="262">
        <v>7</v>
      </c>
      <c r="B9" s="276" t="s">
        <v>478</v>
      </c>
      <c r="C9" s="277" t="s">
        <v>340</v>
      </c>
      <c r="D9" s="278" t="s">
        <v>341</v>
      </c>
      <c r="E9" s="279" t="s">
        <v>342</v>
      </c>
      <c r="F9" s="266">
        <v>45839</v>
      </c>
      <c r="G9" s="266">
        <v>45870</v>
      </c>
      <c r="H9" s="280">
        <f t="shared" si="8"/>
        <v>31</v>
      </c>
      <c r="I9" s="340">
        <v>25.4</v>
      </c>
      <c r="J9" s="340">
        <v>30.6</v>
      </c>
      <c r="K9" s="340">
        <f t="shared" si="1"/>
        <v>5.2000000000000028</v>
      </c>
      <c r="L9" s="341">
        <f t="shared" si="2"/>
        <v>462.80000000000024</v>
      </c>
      <c r="M9" s="342">
        <v>3621.3</v>
      </c>
      <c r="N9" s="342">
        <v>3888.56</v>
      </c>
      <c r="O9" s="342">
        <f t="shared" si="3"/>
        <v>267.25999999999976</v>
      </c>
      <c r="P9" s="343">
        <f t="shared" si="4"/>
        <v>2138.0799999999981</v>
      </c>
      <c r="Q9" s="371">
        <f t="shared" si="5"/>
        <v>2600.8799999999983</v>
      </c>
      <c r="R9" s="371">
        <f t="shared" si="6"/>
        <v>182.06159999999988</v>
      </c>
      <c r="S9" s="372">
        <f t="shared" si="7"/>
        <v>2782.9415999999983</v>
      </c>
      <c r="T9" s="280" t="s">
        <v>267</v>
      </c>
      <c r="U9" s="373"/>
      <c r="V9" s="946"/>
      <c r="W9" s="374" t="s">
        <v>758</v>
      </c>
      <c r="X9" s="375"/>
      <c r="Y9" s="278"/>
      <c r="Z9" s="278"/>
      <c r="AA9" s="278"/>
      <c r="AB9" s="278"/>
      <c r="AC9" s="278"/>
      <c r="AD9" s="278"/>
      <c r="AE9" s="278"/>
    </row>
    <row r="10" spans="1:31" ht="20.25">
      <c r="A10" s="262">
        <v>8</v>
      </c>
      <c r="B10" s="263" t="s">
        <v>479</v>
      </c>
      <c r="C10" s="267" t="s">
        <v>221</v>
      </c>
      <c r="D10" s="281" t="s">
        <v>222</v>
      </c>
      <c r="E10" s="282" t="s">
        <v>223</v>
      </c>
      <c r="F10" s="266">
        <v>45839</v>
      </c>
      <c r="G10" s="266">
        <v>45870</v>
      </c>
      <c r="H10" s="263">
        <f t="shared" si="8"/>
        <v>31</v>
      </c>
      <c r="I10" s="333">
        <v>73.2</v>
      </c>
      <c r="J10" s="333">
        <v>79.099999999999994</v>
      </c>
      <c r="K10" s="334">
        <f t="shared" si="1"/>
        <v>5.8999999999999915</v>
      </c>
      <c r="L10" s="335">
        <f t="shared" si="2"/>
        <v>525.09999999999923</v>
      </c>
      <c r="M10" s="339">
        <v>827.67</v>
      </c>
      <c r="N10" s="339">
        <v>867.02</v>
      </c>
      <c r="O10" s="337">
        <f t="shared" si="3"/>
        <v>39.350000000000023</v>
      </c>
      <c r="P10" s="338">
        <f t="shared" si="4"/>
        <v>314.80000000000018</v>
      </c>
      <c r="Q10" s="362">
        <f t="shared" si="5"/>
        <v>839.89999999999941</v>
      </c>
      <c r="R10" s="362">
        <f t="shared" si="6"/>
        <v>58.792999999999964</v>
      </c>
      <c r="S10" s="363">
        <f t="shared" si="7"/>
        <v>898.69299999999942</v>
      </c>
      <c r="T10" s="263" t="s">
        <v>476</v>
      </c>
      <c r="U10" s="364" t="s">
        <v>216</v>
      </c>
      <c r="V10" s="429"/>
      <c r="W10" s="376" t="s">
        <v>622</v>
      </c>
      <c r="X10" s="377" t="s">
        <v>285</v>
      </c>
      <c r="Z10" s="468">
        <v>45875</v>
      </c>
    </row>
    <row r="11" spans="1:31" ht="20.25">
      <c r="A11" s="262">
        <v>9</v>
      </c>
      <c r="B11" s="263" t="s">
        <v>481</v>
      </c>
      <c r="C11" s="267" t="s">
        <v>14</v>
      </c>
      <c r="D11" s="265" t="s">
        <v>623</v>
      </c>
      <c r="E11" s="283" t="s">
        <v>624</v>
      </c>
      <c r="F11" s="266">
        <v>45839</v>
      </c>
      <c r="G11" s="266">
        <v>45870</v>
      </c>
      <c r="H11" s="263">
        <f t="shared" si="8"/>
        <v>31</v>
      </c>
      <c r="I11" s="333">
        <v>39.1</v>
      </c>
      <c r="J11" s="333">
        <v>39.1</v>
      </c>
      <c r="K11" s="334">
        <f t="shared" si="1"/>
        <v>0</v>
      </c>
      <c r="L11" s="335">
        <f t="shared" si="2"/>
        <v>0</v>
      </c>
      <c r="M11" s="339">
        <v>1433.41</v>
      </c>
      <c r="N11" s="339">
        <v>1482.2</v>
      </c>
      <c r="O11" s="337">
        <f t="shared" si="3"/>
        <v>48.789999999999964</v>
      </c>
      <c r="P11" s="338">
        <f t="shared" si="4"/>
        <v>390.31999999999971</v>
      </c>
      <c r="Q11" s="362">
        <f t="shared" si="5"/>
        <v>390.31999999999971</v>
      </c>
      <c r="R11" s="362">
        <f t="shared" si="6"/>
        <v>27.32239999999998</v>
      </c>
      <c r="S11" s="363">
        <f t="shared" si="7"/>
        <v>417.64239999999967</v>
      </c>
      <c r="T11" s="263" t="s">
        <v>267</v>
      </c>
      <c r="U11" s="364" t="s">
        <v>216</v>
      </c>
      <c r="V11" s="429"/>
      <c r="W11" s="378">
        <v>45875</v>
      </c>
      <c r="X11" s="379"/>
    </row>
    <row r="12" spans="1:31" ht="20.25">
      <c r="A12" s="262">
        <v>10</v>
      </c>
      <c r="B12" s="263" t="s">
        <v>484</v>
      </c>
      <c r="C12" s="267" t="s">
        <v>739</v>
      </c>
      <c r="D12" s="284" t="s">
        <v>740</v>
      </c>
      <c r="E12" s="285" t="s">
        <v>763</v>
      </c>
      <c r="F12" s="266">
        <v>45839</v>
      </c>
      <c r="G12" s="266">
        <v>45870</v>
      </c>
      <c r="H12" s="263">
        <f t="shared" si="8"/>
        <v>31</v>
      </c>
      <c r="I12" s="333">
        <v>15.6</v>
      </c>
      <c r="J12" s="333">
        <v>15.7</v>
      </c>
      <c r="K12" s="334">
        <f t="shared" si="1"/>
        <v>9.9999999999999645E-2</v>
      </c>
      <c r="L12" s="335">
        <f t="shared" si="2"/>
        <v>8.8999999999999684</v>
      </c>
      <c r="M12" s="339">
        <v>621.23</v>
      </c>
      <c r="N12" s="339">
        <v>656.92</v>
      </c>
      <c r="O12" s="337">
        <f t="shared" si="3"/>
        <v>35.689999999999941</v>
      </c>
      <c r="P12" s="338">
        <f t="shared" si="4"/>
        <v>285.51999999999953</v>
      </c>
      <c r="Q12" s="362">
        <f t="shared" si="5"/>
        <v>294.4199999999995</v>
      </c>
      <c r="R12" s="362">
        <f t="shared" si="6"/>
        <v>20.609399999999969</v>
      </c>
      <c r="S12" s="363">
        <f t="shared" si="7"/>
        <v>315.0293999999995</v>
      </c>
      <c r="T12" s="263" t="s">
        <v>267</v>
      </c>
      <c r="U12" s="364" t="s">
        <v>216</v>
      </c>
      <c r="V12" s="429"/>
      <c r="W12" s="378">
        <v>45887</v>
      </c>
      <c r="X12" s="284"/>
    </row>
    <row r="13" spans="1:31" s="257" customFormat="1" ht="20.25">
      <c r="A13" s="262">
        <v>11</v>
      </c>
      <c r="B13" s="271" t="s">
        <v>485</v>
      </c>
      <c r="C13" s="286" t="s">
        <v>228</v>
      </c>
      <c r="D13" s="287" t="s">
        <v>229</v>
      </c>
      <c r="E13" s="288" t="s">
        <v>230</v>
      </c>
      <c r="F13" s="266">
        <v>45839</v>
      </c>
      <c r="G13" s="266">
        <v>45870</v>
      </c>
      <c r="H13" s="289">
        <f t="shared" si="8"/>
        <v>31</v>
      </c>
      <c r="I13" s="333">
        <v>5</v>
      </c>
      <c r="J13" s="333">
        <v>5</v>
      </c>
      <c r="K13" s="344">
        <f t="shared" si="1"/>
        <v>0</v>
      </c>
      <c r="L13" s="345">
        <f t="shared" si="2"/>
        <v>0</v>
      </c>
      <c r="M13" s="339">
        <v>594.01</v>
      </c>
      <c r="N13" s="339">
        <v>628.88</v>
      </c>
      <c r="O13" s="346">
        <f t="shared" si="3"/>
        <v>34.870000000000005</v>
      </c>
      <c r="P13" s="347">
        <f t="shared" si="4"/>
        <v>278.96000000000004</v>
      </c>
      <c r="Q13" s="380">
        <f t="shared" si="5"/>
        <v>278.96000000000004</v>
      </c>
      <c r="R13" s="380">
        <f t="shared" si="6"/>
        <v>19.527200000000004</v>
      </c>
      <c r="S13" s="381">
        <f t="shared" si="7"/>
        <v>298.48720000000003</v>
      </c>
      <c r="T13" s="286"/>
      <c r="U13" s="382"/>
      <c r="V13" s="947"/>
      <c r="W13" s="383" t="s">
        <v>685</v>
      </c>
      <c r="X13" s="384"/>
      <c r="Y13" s="384"/>
      <c r="Z13" s="384" t="s">
        <v>742</v>
      </c>
      <c r="AA13" s="384"/>
      <c r="AB13" s="384"/>
      <c r="AC13" s="384"/>
      <c r="AD13" s="384"/>
      <c r="AE13" s="384"/>
    </row>
    <row r="14" spans="1:31" ht="20.25">
      <c r="A14" s="262">
        <v>12</v>
      </c>
      <c r="B14" s="263" t="s">
        <v>487</v>
      </c>
      <c r="C14" s="267" t="s">
        <v>186</v>
      </c>
      <c r="D14" s="290" t="s">
        <v>187</v>
      </c>
      <c r="E14" s="291" t="s">
        <v>269</v>
      </c>
      <c r="F14" s="266">
        <v>45839</v>
      </c>
      <c r="G14" s="266">
        <v>45870</v>
      </c>
      <c r="H14" s="263">
        <f t="shared" si="8"/>
        <v>31</v>
      </c>
      <c r="I14" s="333">
        <v>24.9</v>
      </c>
      <c r="J14" s="333">
        <v>25</v>
      </c>
      <c r="K14" s="334">
        <f t="shared" si="1"/>
        <v>0.10000000000000142</v>
      </c>
      <c r="L14" s="335">
        <f t="shared" si="2"/>
        <v>8.9000000000001265</v>
      </c>
      <c r="M14" s="339">
        <v>925.01</v>
      </c>
      <c r="N14" s="339">
        <v>943.93</v>
      </c>
      <c r="O14" s="337">
        <f t="shared" si="3"/>
        <v>18.919999999999959</v>
      </c>
      <c r="P14" s="338">
        <f t="shared" si="4"/>
        <v>151.35999999999967</v>
      </c>
      <c r="Q14" s="362">
        <f t="shared" si="5"/>
        <v>160.25999999999979</v>
      </c>
      <c r="R14" s="362">
        <f t="shared" si="6"/>
        <v>11.218199999999987</v>
      </c>
      <c r="S14" s="363">
        <f t="shared" si="7"/>
        <v>171.47819999999979</v>
      </c>
      <c r="T14" s="263" t="s">
        <v>267</v>
      </c>
      <c r="U14" s="364" t="s">
        <v>216</v>
      </c>
      <c r="V14" s="429"/>
      <c r="W14" s="385">
        <v>45875</v>
      </c>
      <c r="X14" s="284"/>
    </row>
    <row r="15" spans="1:31" ht="20.25">
      <c r="A15" s="262">
        <v>13</v>
      </c>
      <c r="B15" s="263" t="s">
        <v>488</v>
      </c>
      <c r="C15" s="267" t="s">
        <v>489</v>
      </c>
      <c r="D15" s="284" t="s">
        <v>490</v>
      </c>
      <c r="E15" s="292" t="s">
        <v>491</v>
      </c>
      <c r="F15" s="266">
        <v>45839</v>
      </c>
      <c r="G15" s="266">
        <v>45870</v>
      </c>
      <c r="H15" s="263">
        <f t="shared" si="8"/>
        <v>31</v>
      </c>
      <c r="I15" s="333">
        <v>41.7</v>
      </c>
      <c r="J15" s="333">
        <v>41.8</v>
      </c>
      <c r="K15" s="334">
        <f t="shared" si="1"/>
        <v>9.9999999999994316E-2</v>
      </c>
      <c r="L15" s="335">
        <f t="shared" si="2"/>
        <v>8.8999999999994941</v>
      </c>
      <c r="M15" s="339">
        <v>814.75</v>
      </c>
      <c r="N15" s="339">
        <v>865.24</v>
      </c>
      <c r="O15" s="337">
        <f t="shared" si="3"/>
        <v>50.490000000000009</v>
      </c>
      <c r="P15" s="338">
        <f t="shared" si="4"/>
        <v>403.92000000000007</v>
      </c>
      <c r="Q15" s="362">
        <f t="shared" si="5"/>
        <v>412.8199999999996</v>
      </c>
      <c r="R15" s="362">
        <f t="shared" si="6"/>
        <v>28.897399999999973</v>
      </c>
      <c r="S15" s="363">
        <f t="shared" si="7"/>
        <v>441.71739999999954</v>
      </c>
      <c r="T15" s="263" t="s">
        <v>267</v>
      </c>
      <c r="U15" s="364" t="s">
        <v>216</v>
      </c>
      <c r="V15" s="429"/>
      <c r="W15" s="461">
        <v>45874</v>
      </c>
      <c r="X15" s="387"/>
      <c r="Y15" s="388"/>
    </row>
    <row r="16" spans="1:31" s="258" customFormat="1" ht="20.25">
      <c r="A16" s="262">
        <v>14</v>
      </c>
      <c r="B16" s="939" t="s">
        <v>493</v>
      </c>
      <c r="C16" s="272" t="s">
        <v>494</v>
      </c>
      <c r="D16" s="294" t="s">
        <v>495</v>
      </c>
      <c r="E16" s="295" t="s">
        <v>496</v>
      </c>
      <c r="F16" s="266">
        <v>45839</v>
      </c>
      <c r="G16" s="266">
        <v>45869</v>
      </c>
      <c r="H16" s="296">
        <f t="shared" si="8"/>
        <v>30</v>
      </c>
      <c r="I16" s="348">
        <v>13.5</v>
      </c>
      <c r="J16" s="348">
        <v>13.8</v>
      </c>
      <c r="K16" s="349">
        <f t="shared" si="1"/>
        <v>0.30000000000000071</v>
      </c>
      <c r="L16" s="350">
        <f t="shared" si="2"/>
        <v>26.700000000000063</v>
      </c>
      <c r="M16" s="351">
        <v>778.95</v>
      </c>
      <c r="N16" s="351">
        <v>864.66</v>
      </c>
      <c r="O16" s="352">
        <f t="shared" si="3"/>
        <v>85.709999999999923</v>
      </c>
      <c r="P16" s="353">
        <f t="shared" si="4"/>
        <v>685.67999999999938</v>
      </c>
      <c r="Q16" s="389">
        <f t="shared" si="5"/>
        <v>712.37999999999943</v>
      </c>
      <c r="R16" s="389">
        <f t="shared" si="6"/>
        <v>49.866599999999963</v>
      </c>
      <c r="S16" s="390">
        <f t="shared" si="7"/>
        <v>762.24659999999938</v>
      </c>
      <c r="T16" s="391"/>
      <c r="U16" s="392" t="s">
        <v>216</v>
      </c>
      <c r="V16" s="948"/>
      <c r="W16" s="393" t="s">
        <v>765</v>
      </c>
      <c r="X16" s="394" t="s">
        <v>686</v>
      </c>
      <c r="Y16" s="294"/>
      <c r="Z16" s="294"/>
      <c r="AA16" s="400"/>
      <c r="AB16" s="937" t="s">
        <v>823</v>
      </c>
      <c r="AC16" s="937"/>
      <c r="AD16" s="937"/>
      <c r="AE16" s="937"/>
    </row>
    <row r="17" spans="1:31" ht="20.25">
      <c r="A17" s="262">
        <v>15</v>
      </c>
      <c r="B17" s="263" t="s">
        <v>497</v>
      </c>
      <c r="C17" s="267" t="s">
        <v>382</v>
      </c>
      <c r="D17" s="265" t="s">
        <v>383</v>
      </c>
      <c r="E17" s="292" t="s">
        <v>743</v>
      </c>
      <c r="F17" s="266">
        <v>45839</v>
      </c>
      <c r="G17" s="266">
        <v>45870</v>
      </c>
      <c r="H17" s="263">
        <f t="shared" si="8"/>
        <v>31</v>
      </c>
      <c r="I17" s="333">
        <v>89.6</v>
      </c>
      <c r="J17" s="333">
        <v>89.6</v>
      </c>
      <c r="K17" s="334">
        <f t="shared" si="1"/>
        <v>0</v>
      </c>
      <c r="L17" s="335">
        <f t="shared" si="2"/>
        <v>0</v>
      </c>
      <c r="M17" s="339">
        <v>1721.51</v>
      </c>
      <c r="N17" s="339">
        <v>1772.03</v>
      </c>
      <c r="O17" s="337">
        <f t="shared" si="3"/>
        <v>50.519999999999982</v>
      </c>
      <c r="P17" s="338">
        <f t="shared" si="4"/>
        <v>404.15999999999985</v>
      </c>
      <c r="Q17" s="362">
        <f t="shared" si="5"/>
        <v>404.15999999999985</v>
      </c>
      <c r="R17" s="362">
        <f t="shared" si="6"/>
        <v>28.291199999999993</v>
      </c>
      <c r="S17" s="363">
        <f t="shared" si="7"/>
        <v>432.45119999999986</v>
      </c>
      <c r="T17" s="263" t="s">
        <v>267</v>
      </c>
      <c r="U17" s="364" t="s">
        <v>216</v>
      </c>
      <c r="V17" s="429"/>
      <c r="W17" s="378">
        <v>45875</v>
      </c>
      <c r="X17" s="379"/>
    </row>
    <row r="18" spans="1:31" ht="20.25">
      <c r="A18" s="262">
        <v>16</v>
      </c>
      <c r="B18" s="263" t="s">
        <v>627</v>
      </c>
      <c r="C18" s="297" t="s">
        <v>628</v>
      </c>
      <c r="D18" s="265" t="s">
        <v>629</v>
      </c>
      <c r="E18" s="298" t="s">
        <v>630</v>
      </c>
      <c r="F18" s="266">
        <v>45839</v>
      </c>
      <c r="G18" s="266">
        <v>45870</v>
      </c>
      <c r="H18" s="263">
        <f t="shared" si="8"/>
        <v>31</v>
      </c>
      <c r="I18" s="333">
        <v>37.799999999999997</v>
      </c>
      <c r="J18" s="333">
        <v>39.5</v>
      </c>
      <c r="K18" s="334">
        <f t="shared" si="1"/>
        <v>1.7000000000000028</v>
      </c>
      <c r="L18" s="335">
        <f t="shared" si="2"/>
        <v>151.30000000000024</v>
      </c>
      <c r="M18" s="339">
        <v>993.66</v>
      </c>
      <c r="N18" s="339">
        <v>1051.43</v>
      </c>
      <c r="O18" s="337">
        <f t="shared" si="3"/>
        <v>57.770000000000095</v>
      </c>
      <c r="P18" s="338">
        <f t="shared" si="4"/>
        <v>462.16000000000076</v>
      </c>
      <c r="Q18" s="362">
        <f t="shared" si="5"/>
        <v>613.46000000000095</v>
      </c>
      <c r="R18" s="362">
        <f t="shared" si="6"/>
        <v>42.942200000000071</v>
      </c>
      <c r="S18" s="363">
        <f t="shared" si="7"/>
        <v>656.40220000000102</v>
      </c>
      <c r="T18" s="263" t="s">
        <v>267</v>
      </c>
      <c r="U18" s="364" t="s">
        <v>216</v>
      </c>
      <c r="V18" s="429"/>
      <c r="W18" s="395">
        <v>45875</v>
      </c>
      <c r="X18" s="379"/>
    </row>
    <row r="19" spans="1:31" ht="20.25">
      <c r="A19" s="262">
        <v>17</v>
      </c>
      <c r="B19" s="263" t="s">
        <v>498</v>
      </c>
      <c r="C19" s="267" t="s">
        <v>136</v>
      </c>
      <c r="D19" s="299" t="s">
        <v>138</v>
      </c>
      <c r="E19" s="283" t="s">
        <v>499</v>
      </c>
      <c r="F19" s="266">
        <v>45839</v>
      </c>
      <c r="G19" s="266">
        <v>45870</v>
      </c>
      <c r="H19" s="263">
        <f t="shared" si="8"/>
        <v>31</v>
      </c>
      <c r="I19" s="333">
        <v>25.3</v>
      </c>
      <c r="J19" s="333">
        <v>25.3</v>
      </c>
      <c r="K19" s="334">
        <f t="shared" si="1"/>
        <v>0</v>
      </c>
      <c r="L19" s="335">
        <f t="shared" si="2"/>
        <v>0</v>
      </c>
      <c r="M19" s="339">
        <v>1149.6400000000001</v>
      </c>
      <c r="N19" s="339">
        <v>1199.8699999999999</v>
      </c>
      <c r="O19" s="337">
        <f t="shared" si="3"/>
        <v>50.229999999999791</v>
      </c>
      <c r="P19" s="338">
        <f t="shared" si="4"/>
        <v>401.83999999999833</v>
      </c>
      <c r="Q19" s="362">
        <f t="shared" si="5"/>
        <v>401.83999999999833</v>
      </c>
      <c r="R19" s="362">
        <f t="shared" si="6"/>
        <v>28.128799999999885</v>
      </c>
      <c r="S19" s="363">
        <f t="shared" si="7"/>
        <v>429.96879999999823</v>
      </c>
      <c r="T19" s="263" t="s">
        <v>267</v>
      </c>
      <c r="U19" s="364" t="s">
        <v>216</v>
      </c>
      <c r="V19" s="429"/>
      <c r="W19" s="399">
        <v>45908</v>
      </c>
      <c r="X19" s="397" t="s">
        <v>720</v>
      </c>
      <c r="Y19" s="398"/>
      <c r="Z19" s="398"/>
      <c r="AA19" s="398"/>
      <c r="AB19" s="398"/>
    </row>
    <row r="20" spans="1:31" ht="25.5">
      <c r="A20" s="262">
        <v>18</v>
      </c>
      <c r="B20" s="263" t="s">
        <v>500</v>
      </c>
      <c r="C20" s="272" t="s">
        <v>140</v>
      </c>
      <c r="D20" s="300" t="s">
        <v>141</v>
      </c>
      <c r="E20" s="301" t="s">
        <v>385</v>
      </c>
      <c r="F20" s="266">
        <v>45839</v>
      </c>
      <c r="G20" s="266">
        <v>45870</v>
      </c>
      <c r="H20" s="293">
        <f t="shared" si="8"/>
        <v>31</v>
      </c>
      <c r="I20" s="348">
        <v>44.6</v>
      </c>
      <c r="J20" s="348">
        <v>44.8</v>
      </c>
      <c r="K20" s="334">
        <f t="shared" si="1"/>
        <v>0.19999999999999574</v>
      </c>
      <c r="L20" s="350">
        <f t="shared" si="2"/>
        <v>17.799999999999621</v>
      </c>
      <c r="M20" s="351">
        <v>1268.77</v>
      </c>
      <c r="N20" s="351">
        <v>1322.64</v>
      </c>
      <c r="O20" s="337">
        <f t="shared" si="3"/>
        <v>53.870000000000118</v>
      </c>
      <c r="P20" s="353">
        <f t="shared" si="4"/>
        <v>430.96000000000095</v>
      </c>
      <c r="Q20" s="389">
        <f t="shared" si="5"/>
        <v>448.76000000000056</v>
      </c>
      <c r="R20" s="389">
        <f t="shared" si="6"/>
        <v>31.413200000000042</v>
      </c>
      <c r="S20" s="390">
        <f t="shared" si="7"/>
        <v>480.17320000000058</v>
      </c>
      <c r="T20" s="293" t="s">
        <v>267</v>
      </c>
      <c r="U20" s="364" t="s">
        <v>216</v>
      </c>
      <c r="V20" s="429"/>
      <c r="W20" s="399">
        <v>45875</v>
      </c>
      <c r="X20" s="400"/>
      <c r="Y20" s="400"/>
      <c r="Z20" s="400"/>
      <c r="AA20" s="400"/>
      <c r="AB20" s="400"/>
      <c r="AC20" s="400"/>
      <c r="AD20" s="400"/>
      <c r="AE20" s="400"/>
    </row>
    <row r="21" spans="1:31" ht="20.25">
      <c r="A21" s="262">
        <v>19</v>
      </c>
      <c r="B21" s="940" t="s">
        <v>501</v>
      </c>
      <c r="C21" s="267" t="s">
        <v>171</v>
      </c>
      <c r="D21" s="302" t="s">
        <v>172</v>
      </c>
      <c r="E21" s="283" t="s">
        <v>236</v>
      </c>
      <c r="F21" s="266">
        <v>45839</v>
      </c>
      <c r="G21" s="266">
        <v>45870</v>
      </c>
      <c r="H21" s="263">
        <f t="shared" si="8"/>
        <v>31</v>
      </c>
      <c r="I21" s="333">
        <v>69.3</v>
      </c>
      <c r="J21" s="333">
        <v>75.7</v>
      </c>
      <c r="K21" s="334">
        <f t="shared" si="1"/>
        <v>6.4000000000000057</v>
      </c>
      <c r="L21" s="335">
        <f t="shared" si="2"/>
        <v>569.60000000000048</v>
      </c>
      <c r="M21" s="354">
        <v>1673.96</v>
      </c>
      <c r="N21" s="354">
        <v>1798.91</v>
      </c>
      <c r="O21" s="337">
        <f t="shared" si="3"/>
        <v>124.95000000000005</v>
      </c>
      <c r="P21" s="338">
        <f t="shared" si="4"/>
        <v>999.60000000000036</v>
      </c>
      <c r="Q21" s="362">
        <f t="shared" si="5"/>
        <v>1569.2000000000007</v>
      </c>
      <c r="R21" s="362">
        <f t="shared" si="6"/>
        <v>109.84400000000007</v>
      </c>
      <c r="S21" s="363">
        <f t="shared" si="7"/>
        <v>1679.0440000000008</v>
      </c>
      <c r="T21" s="263" t="s">
        <v>267</v>
      </c>
      <c r="U21" s="364" t="s">
        <v>216</v>
      </c>
      <c r="V21" s="429"/>
      <c r="W21" s="365" t="s">
        <v>632</v>
      </c>
      <c r="X21" s="938" t="s">
        <v>824</v>
      </c>
      <c r="Y21" s="938"/>
      <c r="Z21" s="938"/>
      <c r="AA21" s="938"/>
    </row>
    <row r="22" spans="1:31" ht="20.25">
      <c r="A22" s="262">
        <v>20</v>
      </c>
      <c r="B22" s="263" t="s">
        <v>503</v>
      </c>
      <c r="C22" s="267" t="s">
        <v>237</v>
      </c>
      <c r="D22" s="299" t="s">
        <v>238</v>
      </c>
      <c r="E22" s="283" t="s">
        <v>721</v>
      </c>
      <c r="F22" s="266">
        <v>45839</v>
      </c>
      <c r="G22" s="266">
        <v>45870</v>
      </c>
      <c r="H22" s="263">
        <f t="shared" si="8"/>
        <v>31</v>
      </c>
      <c r="I22" s="333">
        <v>106.4</v>
      </c>
      <c r="J22" s="333">
        <v>108.9</v>
      </c>
      <c r="K22" s="334">
        <f t="shared" si="1"/>
        <v>2.5</v>
      </c>
      <c r="L22" s="335">
        <f t="shared" si="2"/>
        <v>222.5</v>
      </c>
      <c r="M22" s="339">
        <v>2124.21</v>
      </c>
      <c r="N22" s="339">
        <v>2264.23</v>
      </c>
      <c r="O22" s="337">
        <f t="shared" si="3"/>
        <v>140.01999999999998</v>
      </c>
      <c r="P22" s="338">
        <f t="shared" si="4"/>
        <v>1120.1599999999999</v>
      </c>
      <c r="Q22" s="362">
        <f t="shared" si="5"/>
        <v>1342.6599999999999</v>
      </c>
      <c r="R22" s="362">
        <f t="shared" si="6"/>
        <v>93.986199999999997</v>
      </c>
      <c r="S22" s="363">
        <f t="shared" si="7"/>
        <v>1436.6461999999999</v>
      </c>
      <c r="T22" s="263" t="s">
        <v>476</v>
      </c>
      <c r="U22" s="364" t="s">
        <v>216</v>
      </c>
      <c r="V22" s="429"/>
      <c r="W22" s="366" t="s">
        <v>688</v>
      </c>
      <c r="X22" s="385">
        <v>45876</v>
      </c>
      <c r="Y22" s="398" t="s">
        <v>815</v>
      </c>
      <c r="Z22" s="398"/>
      <c r="AA22" s="398" t="s">
        <v>816</v>
      </c>
      <c r="AC22" s="398"/>
    </row>
    <row r="23" spans="1:31" ht="20.25">
      <c r="A23" s="262">
        <v>21</v>
      </c>
      <c r="B23" s="263" t="s">
        <v>505</v>
      </c>
      <c r="C23" s="303" t="s">
        <v>20</v>
      </c>
      <c r="D23" s="265" t="s">
        <v>143</v>
      </c>
      <c r="E23" s="304" t="s">
        <v>388</v>
      </c>
      <c r="F23" s="266">
        <v>45839</v>
      </c>
      <c r="G23" s="266">
        <v>45870</v>
      </c>
      <c r="H23" s="263">
        <f t="shared" si="8"/>
        <v>31</v>
      </c>
      <c r="I23" s="333">
        <v>38.4</v>
      </c>
      <c r="J23" s="333">
        <v>38.4</v>
      </c>
      <c r="K23" s="334">
        <f t="shared" si="1"/>
        <v>0</v>
      </c>
      <c r="L23" s="335">
        <f t="shared" si="2"/>
        <v>0</v>
      </c>
      <c r="M23" s="339">
        <v>806.61</v>
      </c>
      <c r="N23" s="339">
        <v>841.55</v>
      </c>
      <c r="O23" s="337">
        <f t="shared" si="3"/>
        <v>34.939999999999941</v>
      </c>
      <c r="P23" s="338">
        <f t="shared" si="4"/>
        <v>279.51999999999953</v>
      </c>
      <c r="Q23" s="362">
        <f t="shared" si="5"/>
        <v>279.51999999999953</v>
      </c>
      <c r="R23" s="362">
        <f t="shared" si="6"/>
        <v>19.56639999999997</v>
      </c>
      <c r="S23" s="363">
        <f t="shared" si="7"/>
        <v>299.08639999999951</v>
      </c>
      <c r="T23" s="263" t="s">
        <v>267</v>
      </c>
      <c r="U23" s="364" t="s">
        <v>216</v>
      </c>
      <c r="V23" s="429"/>
      <c r="W23" s="385">
        <v>45874</v>
      </c>
      <c r="X23" s="401"/>
    </row>
    <row r="24" spans="1:31" ht="20.25">
      <c r="A24" s="262">
        <v>22</v>
      </c>
      <c r="B24" s="263" t="s">
        <v>507</v>
      </c>
      <c r="C24" s="267" t="s">
        <v>23</v>
      </c>
      <c r="D24" s="265" t="s">
        <v>744</v>
      </c>
      <c r="E24" s="283" t="s">
        <v>766</v>
      </c>
      <c r="F24" s="266">
        <v>45839</v>
      </c>
      <c r="G24" s="266">
        <v>45870</v>
      </c>
      <c r="H24" s="263">
        <f t="shared" si="8"/>
        <v>31</v>
      </c>
      <c r="I24" s="333">
        <v>85.4</v>
      </c>
      <c r="J24" s="333">
        <v>85.4</v>
      </c>
      <c r="K24" s="334">
        <f t="shared" si="1"/>
        <v>0</v>
      </c>
      <c r="L24" s="335">
        <f t="shared" si="2"/>
        <v>0</v>
      </c>
      <c r="M24" s="339">
        <v>1298.95</v>
      </c>
      <c r="N24" s="339">
        <v>1335.42</v>
      </c>
      <c r="O24" s="337">
        <f t="shared" si="3"/>
        <v>36.470000000000027</v>
      </c>
      <c r="P24" s="338">
        <f t="shared" si="4"/>
        <v>291.76000000000022</v>
      </c>
      <c r="Q24" s="362">
        <f t="shared" si="5"/>
        <v>291.76000000000022</v>
      </c>
      <c r="R24" s="362">
        <f t="shared" si="6"/>
        <v>20.423200000000016</v>
      </c>
      <c r="S24" s="363">
        <f t="shared" si="7"/>
        <v>312.18320000000023</v>
      </c>
      <c r="T24" s="303"/>
      <c r="U24" s="364" t="s">
        <v>216</v>
      </c>
      <c r="V24" s="429"/>
      <c r="W24" s="402" t="s">
        <v>634</v>
      </c>
      <c r="X24" s="284"/>
    </row>
    <row r="25" spans="1:31" ht="27">
      <c r="A25" s="262">
        <v>23</v>
      </c>
      <c r="B25" s="263" t="s">
        <v>818</v>
      </c>
      <c r="C25" s="267" t="s">
        <v>817</v>
      </c>
      <c r="D25" s="265" t="s">
        <v>819</v>
      </c>
      <c r="E25" s="933" t="s">
        <v>821</v>
      </c>
      <c r="F25" s="593">
        <v>45861</v>
      </c>
      <c r="G25" s="593">
        <v>45870</v>
      </c>
      <c r="H25" s="263">
        <f t="shared" ref="H25" si="9">DATEDIF(F25,G25,"D")</f>
        <v>9</v>
      </c>
      <c r="I25" s="333">
        <v>8.1999999999999993</v>
      </c>
      <c r="J25" s="333">
        <v>8.1999999999999993</v>
      </c>
      <c r="K25" s="334">
        <f t="shared" ref="K25" si="10">J25-I25</f>
        <v>0</v>
      </c>
      <c r="L25" s="335">
        <f t="shared" ref="L25" si="11">89*K25</f>
        <v>0</v>
      </c>
      <c r="M25" s="339">
        <v>825.57</v>
      </c>
      <c r="N25" s="339">
        <v>850.36</v>
      </c>
      <c r="O25" s="337">
        <f t="shared" ref="O25" si="12">N25-M25</f>
        <v>24.789999999999964</v>
      </c>
      <c r="P25" s="338">
        <f t="shared" ref="P25" si="13">8*O25</f>
        <v>198.31999999999971</v>
      </c>
      <c r="Q25" s="362">
        <f t="shared" ref="Q25" si="14">L25+P25</f>
        <v>198.31999999999971</v>
      </c>
      <c r="R25" s="362">
        <f t="shared" ref="R25" si="15">Q25*7%</f>
        <v>13.882399999999981</v>
      </c>
      <c r="S25" s="363">
        <f t="shared" ref="S25" si="16">Q25+R25</f>
        <v>212.2023999999997</v>
      </c>
      <c r="T25" s="263" t="s">
        <v>476</v>
      </c>
      <c r="U25" s="364" t="s">
        <v>216</v>
      </c>
      <c r="V25" s="429"/>
      <c r="W25" s="934" t="s">
        <v>820</v>
      </c>
      <c r="X25" s="416">
        <v>45889</v>
      </c>
    </row>
    <row r="26" spans="1:31" ht="20.25">
      <c r="A26" s="262">
        <v>24</v>
      </c>
      <c r="B26" s="263" t="s">
        <v>509</v>
      </c>
      <c r="C26" s="267" t="s">
        <v>32</v>
      </c>
      <c r="D26" s="265" t="s">
        <v>147</v>
      </c>
      <c r="E26" s="283" t="s">
        <v>510</v>
      </c>
      <c r="F26" s="266">
        <v>45839</v>
      </c>
      <c r="G26" s="266">
        <v>45870</v>
      </c>
      <c r="H26" s="263">
        <f t="shared" si="8"/>
        <v>31</v>
      </c>
      <c r="I26" s="333">
        <v>157.4</v>
      </c>
      <c r="J26" s="333">
        <v>157.9</v>
      </c>
      <c r="K26" s="334">
        <f t="shared" si="1"/>
        <v>0.5</v>
      </c>
      <c r="L26" s="335">
        <f t="shared" si="2"/>
        <v>44.5</v>
      </c>
      <c r="M26" s="339">
        <v>3253.37</v>
      </c>
      <c r="N26" s="339">
        <v>3317.56</v>
      </c>
      <c r="O26" s="337">
        <f t="shared" si="3"/>
        <v>64.190000000000055</v>
      </c>
      <c r="P26" s="338">
        <f t="shared" si="4"/>
        <v>513.52000000000044</v>
      </c>
      <c r="Q26" s="362">
        <f t="shared" si="5"/>
        <v>558.02000000000044</v>
      </c>
      <c r="R26" s="362">
        <f t="shared" si="6"/>
        <v>39.061400000000035</v>
      </c>
      <c r="S26" s="363">
        <f t="shared" si="7"/>
        <v>597.08140000000049</v>
      </c>
      <c r="T26" s="263" t="s">
        <v>267</v>
      </c>
      <c r="U26" s="364" t="s">
        <v>216</v>
      </c>
      <c r="V26" s="429"/>
      <c r="W26" s="385" t="s">
        <v>814</v>
      </c>
      <c r="X26" s="284" t="s">
        <v>767</v>
      </c>
    </row>
    <row r="27" spans="1:31" ht="20.25">
      <c r="A27" s="262">
        <v>25</v>
      </c>
      <c r="B27" s="263" t="s">
        <v>511</v>
      </c>
      <c r="C27" s="267" t="s">
        <v>197</v>
      </c>
      <c r="D27" s="305" t="s">
        <v>198</v>
      </c>
      <c r="E27" s="306" t="s">
        <v>636</v>
      </c>
      <c r="F27" s="266">
        <v>45839</v>
      </c>
      <c r="G27" s="266">
        <v>45870</v>
      </c>
      <c r="H27" s="263">
        <f t="shared" si="8"/>
        <v>31</v>
      </c>
      <c r="I27" s="333">
        <v>27.1</v>
      </c>
      <c r="J27" s="333">
        <v>27.1</v>
      </c>
      <c r="K27" s="334">
        <f t="shared" si="1"/>
        <v>0</v>
      </c>
      <c r="L27" s="335">
        <f t="shared" si="2"/>
        <v>0</v>
      </c>
      <c r="M27" s="339">
        <v>905.89</v>
      </c>
      <c r="N27" s="339">
        <v>947.5</v>
      </c>
      <c r="O27" s="337">
        <f t="shared" si="3"/>
        <v>41.610000000000014</v>
      </c>
      <c r="P27" s="338">
        <f t="shared" si="4"/>
        <v>332.88000000000011</v>
      </c>
      <c r="Q27" s="362">
        <f t="shared" si="5"/>
        <v>332.88000000000011</v>
      </c>
      <c r="R27" s="362">
        <f t="shared" si="6"/>
        <v>23.301600000000011</v>
      </c>
      <c r="S27" s="363">
        <f t="shared" si="7"/>
        <v>356.18160000000012</v>
      </c>
      <c r="T27" s="263" t="s">
        <v>267</v>
      </c>
      <c r="U27" s="364" t="s">
        <v>216</v>
      </c>
      <c r="V27" s="429"/>
      <c r="W27" s="941">
        <v>45874</v>
      </c>
      <c r="X27" s="284"/>
    </row>
    <row r="28" spans="1:31" ht="20.25">
      <c r="A28" s="262">
        <v>26</v>
      </c>
      <c r="B28" s="263" t="s">
        <v>512</v>
      </c>
      <c r="C28" s="267" t="s">
        <v>347</v>
      </c>
      <c r="D28" s="299" t="s">
        <v>348</v>
      </c>
      <c r="E28" s="307" t="s">
        <v>349</v>
      </c>
      <c r="F28" s="266">
        <v>45839</v>
      </c>
      <c r="G28" s="266">
        <v>45870</v>
      </c>
      <c r="H28" s="263">
        <f t="shared" si="8"/>
        <v>31</v>
      </c>
      <c r="I28" s="333">
        <v>21.9</v>
      </c>
      <c r="J28" s="333">
        <v>21.9</v>
      </c>
      <c r="K28" s="334">
        <f t="shared" si="1"/>
        <v>0</v>
      </c>
      <c r="L28" s="335">
        <f t="shared" si="2"/>
        <v>0</v>
      </c>
      <c r="M28" s="339">
        <v>960.13</v>
      </c>
      <c r="N28" s="339">
        <v>977.9</v>
      </c>
      <c r="O28" s="337">
        <f t="shared" si="3"/>
        <v>17.769999999999982</v>
      </c>
      <c r="P28" s="338">
        <f t="shared" si="4"/>
        <v>142.15999999999985</v>
      </c>
      <c r="Q28" s="362">
        <f t="shared" si="5"/>
        <v>142.15999999999985</v>
      </c>
      <c r="R28" s="362">
        <f t="shared" si="6"/>
        <v>9.9511999999999912</v>
      </c>
      <c r="S28" s="363">
        <f t="shared" si="7"/>
        <v>152.11119999999985</v>
      </c>
      <c r="T28" s="303"/>
      <c r="U28" s="364" t="s">
        <v>216</v>
      </c>
      <c r="V28" s="429"/>
      <c r="W28" s="404" t="s">
        <v>768</v>
      </c>
      <c r="X28" s="284"/>
    </row>
    <row r="29" spans="1:31" ht="20.25">
      <c r="A29" s="262">
        <v>27</v>
      </c>
      <c r="B29" s="263" t="s">
        <v>514</v>
      </c>
      <c r="C29" s="267" t="s">
        <v>35</v>
      </c>
      <c r="D29" s="265" t="s">
        <v>36</v>
      </c>
      <c r="E29" s="283" t="s">
        <v>149</v>
      </c>
      <c r="F29" s="266">
        <v>45839</v>
      </c>
      <c r="G29" s="266">
        <v>45870</v>
      </c>
      <c r="H29" s="263">
        <f t="shared" si="8"/>
        <v>31</v>
      </c>
      <c r="I29" s="333">
        <v>76.599999999999994</v>
      </c>
      <c r="J29" s="333">
        <v>82.8</v>
      </c>
      <c r="K29" s="334">
        <f t="shared" si="1"/>
        <v>6.2000000000000028</v>
      </c>
      <c r="L29" s="335">
        <f t="shared" si="2"/>
        <v>551.8000000000003</v>
      </c>
      <c r="M29" s="339">
        <v>1484.17</v>
      </c>
      <c r="N29" s="339">
        <v>1644.98</v>
      </c>
      <c r="O29" s="337">
        <f t="shared" si="3"/>
        <v>160.80999999999995</v>
      </c>
      <c r="P29" s="338">
        <f t="shared" si="4"/>
        <v>1286.4799999999996</v>
      </c>
      <c r="Q29" s="362">
        <f t="shared" si="5"/>
        <v>1838.2799999999997</v>
      </c>
      <c r="R29" s="362">
        <f t="shared" si="6"/>
        <v>128.67959999999999</v>
      </c>
      <c r="S29" s="363">
        <f t="shared" si="7"/>
        <v>1966.9595999999997</v>
      </c>
      <c r="T29" s="263" t="s">
        <v>267</v>
      </c>
      <c r="U29" s="364" t="s">
        <v>216</v>
      </c>
      <c r="V29" s="429"/>
      <c r="W29" s="402" t="s">
        <v>770</v>
      </c>
      <c r="X29" s="385"/>
    </row>
    <row r="30" spans="1:31" ht="20.25">
      <c r="A30" s="262">
        <v>28</v>
      </c>
      <c r="B30" s="263" t="s">
        <v>516</v>
      </c>
      <c r="C30" s="267" t="s">
        <v>27</v>
      </c>
      <c r="D30" s="265" t="s">
        <v>344</v>
      </c>
      <c r="E30" s="307" t="s">
        <v>393</v>
      </c>
      <c r="F30" s="266">
        <v>45839</v>
      </c>
      <c r="G30" s="266">
        <v>45870</v>
      </c>
      <c r="H30" s="263">
        <f t="shared" si="8"/>
        <v>31</v>
      </c>
      <c r="I30" s="333">
        <v>54.1</v>
      </c>
      <c r="J30" s="333">
        <v>54.1</v>
      </c>
      <c r="K30" s="334">
        <f t="shared" si="1"/>
        <v>0</v>
      </c>
      <c r="L30" s="335">
        <f t="shared" si="2"/>
        <v>0</v>
      </c>
      <c r="M30" s="339">
        <v>1369.54</v>
      </c>
      <c r="N30" s="339">
        <v>1385.75</v>
      </c>
      <c r="O30" s="337">
        <f t="shared" si="3"/>
        <v>16.210000000000036</v>
      </c>
      <c r="P30" s="338">
        <f t="shared" si="4"/>
        <v>129.68000000000029</v>
      </c>
      <c r="Q30" s="362">
        <f t="shared" si="5"/>
        <v>129.68000000000029</v>
      </c>
      <c r="R30" s="362">
        <f t="shared" si="6"/>
        <v>9.0776000000000217</v>
      </c>
      <c r="S30" s="363">
        <f t="shared" si="7"/>
        <v>138.75760000000031</v>
      </c>
      <c r="T30" s="263" t="s">
        <v>267</v>
      </c>
      <c r="U30" s="364" t="s">
        <v>216</v>
      </c>
      <c r="V30" s="429"/>
      <c r="W30" s="378">
        <v>45876</v>
      </c>
      <c r="X30" s="284"/>
    </row>
    <row r="31" spans="1:31" ht="20.25">
      <c r="A31" s="262">
        <v>29</v>
      </c>
      <c r="B31" s="263" t="s">
        <v>518</v>
      </c>
      <c r="C31" s="267" t="s">
        <v>40</v>
      </c>
      <c r="D31" s="265" t="s">
        <v>344</v>
      </c>
      <c r="E31" s="307" t="s">
        <v>393</v>
      </c>
      <c r="F31" s="266">
        <v>45839</v>
      </c>
      <c r="G31" s="266">
        <v>45870</v>
      </c>
      <c r="H31" s="263">
        <f t="shared" si="8"/>
        <v>31</v>
      </c>
      <c r="I31" s="355">
        <v>48</v>
      </c>
      <c r="J31" s="355">
        <v>48</v>
      </c>
      <c r="K31" s="355">
        <f t="shared" si="1"/>
        <v>0</v>
      </c>
      <c r="L31" s="356">
        <f t="shared" si="2"/>
        <v>0</v>
      </c>
      <c r="M31" s="337">
        <v>1531.65</v>
      </c>
      <c r="N31" s="337">
        <v>1552.68</v>
      </c>
      <c r="O31" s="337">
        <f t="shared" si="3"/>
        <v>21.029999999999973</v>
      </c>
      <c r="P31" s="338">
        <f t="shared" si="4"/>
        <v>168.23999999999978</v>
      </c>
      <c r="Q31" s="362">
        <f t="shared" si="5"/>
        <v>168.23999999999978</v>
      </c>
      <c r="R31" s="362">
        <f t="shared" si="6"/>
        <v>11.776799999999986</v>
      </c>
      <c r="S31" s="363">
        <f t="shared" si="7"/>
        <v>180.01679999999976</v>
      </c>
      <c r="T31" s="263" t="s">
        <v>267</v>
      </c>
      <c r="U31" s="364" t="s">
        <v>216</v>
      </c>
      <c r="V31" s="429"/>
      <c r="W31" s="378">
        <v>45876</v>
      </c>
      <c r="X31" s="284"/>
    </row>
    <row r="32" spans="1:31" ht="20.25" customHeight="1">
      <c r="A32" s="262">
        <v>30</v>
      </c>
      <c r="B32" s="263" t="s">
        <v>519</v>
      </c>
      <c r="C32" s="303" t="s">
        <v>42</v>
      </c>
      <c r="D32" s="265" t="s">
        <v>174</v>
      </c>
      <c r="E32" s="283" t="s">
        <v>520</v>
      </c>
      <c r="F32" s="266">
        <v>45839</v>
      </c>
      <c r="G32" s="266">
        <v>45870</v>
      </c>
      <c r="H32" s="263">
        <f t="shared" si="8"/>
        <v>31</v>
      </c>
      <c r="I32" s="355">
        <v>8.6999999999999993</v>
      </c>
      <c r="J32" s="355">
        <v>17.3</v>
      </c>
      <c r="K32" s="355">
        <f t="shared" si="1"/>
        <v>8.6000000000000014</v>
      </c>
      <c r="L32" s="356">
        <f t="shared" si="2"/>
        <v>765.40000000000009</v>
      </c>
      <c r="M32" s="337">
        <v>1054.8800000000001</v>
      </c>
      <c r="N32" s="337">
        <v>1268.0999999999999</v>
      </c>
      <c r="O32" s="337">
        <f t="shared" si="3"/>
        <v>213.2199999999998</v>
      </c>
      <c r="P32" s="357">
        <f t="shared" si="4"/>
        <v>1705.7599999999984</v>
      </c>
      <c r="Q32" s="405">
        <f t="shared" si="5"/>
        <v>2471.1599999999985</v>
      </c>
      <c r="R32" s="405">
        <f t="shared" si="6"/>
        <v>172.98119999999992</v>
      </c>
      <c r="S32" s="406">
        <f t="shared" si="7"/>
        <v>2644.1411999999982</v>
      </c>
      <c r="T32" s="263" t="s">
        <v>476</v>
      </c>
      <c r="U32" s="364" t="s">
        <v>216</v>
      </c>
      <c r="V32" s="429"/>
      <c r="W32" s="395">
        <v>45874</v>
      </c>
      <c r="X32" s="1058" t="s">
        <v>725</v>
      </c>
      <c r="Y32" s="284"/>
      <c r="Z32" s="284"/>
      <c r="AA32" s="284"/>
      <c r="AB32" s="284"/>
      <c r="AC32" s="284"/>
      <c r="AD32" s="284"/>
      <c r="AE32" s="284"/>
    </row>
    <row r="33" spans="1:31" ht="20.25">
      <c r="A33" s="262">
        <v>31</v>
      </c>
      <c r="B33" s="263" t="s">
        <v>521</v>
      </c>
      <c r="C33" s="267" t="s">
        <v>45</v>
      </c>
      <c r="D33" s="265" t="s">
        <v>174</v>
      </c>
      <c r="E33" s="283" t="s">
        <v>520</v>
      </c>
      <c r="F33" s="266">
        <v>45839</v>
      </c>
      <c r="G33" s="266">
        <v>45870</v>
      </c>
      <c r="H33" s="263">
        <f t="shared" si="8"/>
        <v>31</v>
      </c>
      <c r="I33" s="333">
        <v>47.2</v>
      </c>
      <c r="J33" s="333">
        <v>52.2</v>
      </c>
      <c r="K33" s="334">
        <f t="shared" si="1"/>
        <v>5</v>
      </c>
      <c r="L33" s="335">
        <f t="shared" si="2"/>
        <v>445</v>
      </c>
      <c r="M33" s="354">
        <v>1235.6600000000001</v>
      </c>
      <c r="N33" s="354">
        <v>1449.11</v>
      </c>
      <c r="O33" s="337">
        <f t="shared" si="3"/>
        <v>213.44999999999982</v>
      </c>
      <c r="P33" s="338">
        <f t="shared" si="4"/>
        <v>1707.5999999999985</v>
      </c>
      <c r="Q33" s="362">
        <f t="shared" si="5"/>
        <v>2152.5999999999985</v>
      </c>
      <c r="R33" s="362">
        <f t="shared" si="6"/>
        <v>150.6819999999999</v>
      </c>
      <c r="S33" s="363">
        <f t="shared" si="7"/>
        <v>2303.2819999999983</v>
      </c>
      <c r="T33" s="263" t="s">
        <v>476</v>
      </c>
      <c r="U33" s="364" t="s">
        <v>216</v>
      </c>
      <c r="V33" s="429"/>
      <c r="W33" s="395">
        <v>45874</v>
      </c>
      <c r="X33" s="1058"/>
    </row>
    <row r="34" spans="1:31" ht="20.25">
      <c r="A34" s="262">
        <v>32</v>
      </c>
      <c r="B34" s="263" t="s">
        <v>523</v>
      </c>
      <c r="C34" s="267" t="s">
        <v>524</v>
      </c>
      <c r="D34" s="265" t="s">
        <v>525</v>
      </c>
      <c r="E34" s="283" t="s">
        <v>520</v>
      </c>
      <c r="F34" s="266">
        <v>45839</v>
      </c>
      <c r="G34" s="266">
        <v>45870</v>
      </c>
      <c r="H34" s="263">
        <f t="shared" si="8"/>
        <v>31</v>
      </c>
      <c r="I34" s="333">
        <v>37.799999999999997</v>
      </c>
      <c r="J34" s="333">
        <v>37.799999999999997</v>
      </c>
      <c r="K34" s="334">
        <f t="shared" si="1"/>
        <v>0</v>
      </c>
      <c r="L34" s="335">
        <f t="shared" si="2"/>
        <v>0</v>
      </c>
      <c r="M34" s="354">
        <v>546.35</v>
      </c>
      <c r="N34" s="354">
        <v>568.97</v>
      </c>
      <c r="O34" s="337">
        <f t="shared" si="3"/>
        <v>22.620000000000005</v>
      </c>
      <c r="P34" s="338">
        <f t="shared" si="4"/>
        <v>180.96000000000004</v>
      </c>
      <c r="Q34" s="362">
        <f t="shared" si="5"/>
        <v>180.96000000000004</v>
      </c>
      <c r="R34" s="362">
        <f t="shared" si="6"/>
        <v>12.667200000000003</v>
      </c>
      <c r="S34" s="363">
        <f t="shared" si="7"/>
        <v>193.62720000000004</v>
      </c>
      <c r="T34" s="263" t="s">
        <v>476</v>
      </c>
      <c r="U34" s="364" t="s">
        <v>216</v>
      </c>
      <c r="V34" s="429"/>
      <c r="W34" s="395">
        <v>45874</v>
      </c>
      <c r="X34" s="1058"/>
    </row>
    <row r="35" spans="1:31" ht="20.25">
      <c r="A35" s="262">
        <v>33</v>
      </c>
      <c r="B35" s="263" t="s">
        <v>643</v>
      </c>
      <c r="C35" s="267" t="s">
        <v>644</v>
      </c>
      <c r="D35" s="265" t="s">
        <v>645</v>
      </c>
      <c r="E35" s="283" t="s">
        <v>646</v>
      </c>
      <c r="F35" s="266">
        <v>45839</v>
      </c>
      <c r="G35" s="266">
        <v>45870</v>
      </c>
      <c r="H35" s="263">
        <f t="shared" si="8"/>
        <v>31</v>
      </c>
      <c r="I35" s="333">
        <v>6.7</v>
      </c>
      <c r="J35" s="333">
        <v>6.7</v>
      </c>
      <c r="K35" s="334">
        <f t="shared" si="1"/>
        <v>0</v>
      </c>
      <c r="L35" s="335">
        <f t="shared" si="2"/>
        <v>0</v>
      </c>
      <c r="M35" s="339">
        <v>1492.92</v>
      </c>
      <c r="N35" s="339">
        <v>1568.28</v>
      </c>
      <c r="O35" s="337">
        <f t="shared" si="3"/>
        <v>75.3599999999999</v>
      </c>
      <c r="P35" s="338">
        <f t="shared" si="4"/>
        <v>602.8799999999992</v>
      </c>
      <c r="Q35" s="362">
        <f t="shared" si="5"/>
        <v>602.8799999999992</v>
      </c>
      <c r="R35" s="362">
        <f t="shared" si="6"/>
        <v>42.201599999999949</v>
      </c>
      <c r="S35" s="363">
        <f t="shared" si="7"/>
        <v>645.08159999999918</v>
      </c>
      <c r="T35" s="263" t="s">
        <v>267</v>
      </c>
      <c r="U35" s="364" t="s">
        <v>216</v>
      </c>
      <c r="V35" s="284">
        <v>0</v>
      </c>
      <c r="W35" s="407" t="s">
        <v>727</v>
      </c>
      <c r="X35" s="408" t="s">
        <v>747</v>
      </c>
      <c r="AB35" s="468">
        <v>45876</v>
      </c>
    </row>
    <row r="36" spans="1:31" ht="20.25">
      <c r="A36" s="262">
        <v>34</v>
      </c>
      <c r="B36" s="263" t="s">
        <v>529</v>
      </c>
      <c r="C36" s="267" t="s">
        <v>57</v>
      </c>
      <c r="D36" s="265" t="s">
        <v>113</v>
      </c>
      <c r="E36" s="265" t="s">
        <v>728</v>
      </c>
      <c r="F36" s="266">
        <v>45839</v>
      </c>
      <c r="G36" s="266">
        <v>45870</v>
      </c>
      <c r="H36" s="263">
        <f t="shared" si="8"/>
        <v>31</v>
      </c>
      <c r="I36" s="333">
        <v>27.7</v>
      </c>
      <c r="J36" s="333">
        <v>27.8</v>
      </c>
      <c r="K36" s="334">
        <f t="shared" si="1"/>
        <v>0.10000000000000142</v>
      </c>
      <c r="L36" s="335">
        <f t="shared" si="2"/>
        <v>8.9000000000001265</v>
      </c>
      <c r="M36" s="354">
        <v>1368.37</v>
      </c>
      <c r="N36" s="354">
        <v>1508.07</v>
      </c>
      <c r="O36" s="337">
        <f t="shared" si="3"/>
        <v>139.70000000000005</v>
      </c>
      <c r="P36" s="338">
        <f t="shared" si="4"/>
        <v>1117.6000000000004</v>
      </c>
      <c r="Q36" s="362">
        <f t="shared" si="5"/>
        <v>1126.5000000000005</v>
      </c>
      <c r="R36" s="362">
        <f t="shared" si="6"/>
        <v>78.855000000000032</v>
      </c>
      <c r="S36" s="363">
        <f t="shared" si="7"/>
        <v>1205.3550000000005</v>
      </c>
      <c r="T36" s="303"/>
      <c r="U36" s="364" t="s">
        <v>216</v>
      </c>
      <c r="V36" s="429"/>
      <c r="W36" s="402" t="s">
        <v>247</v>
      </c>
      <c r="X36" s="284"/>
    </row>
    <row r="37" spans="1:31" ht="27" customHeight="1">
      <c r="A37" s="262">
        <v>35</v>
      </c>
      <c r="B37" s="263" t="s">
        <v>531</v>
      </c>
      <c r="C37" s="267" t="s">
        <v>60</v>
      </c>
      <c r="D37" s="265" t="s">
        <v>61</v>
      </c>
      <c r="E37" s="283" t="s">
        <v>115</v>
      </c>
      <c r="F37" s="266">
        <v>45839</v>
      </c>
      <c r="G37" s="266">
        <v>45870</v>
      </c>
      <c r="H37" s="263">
        <f t="shared" si="8"/>
        <v>31</v>
      </c>
      <c r="I37" s="333">
        <v>38.6</v>
      </c>
      <c r="J37" s="333">
        <v>38.6</v>
      </c>
      <c r="K37" s="334">
        <f t="shared" si="1"/>
        <v>0</v>
      </c>
      <c r="L37" s="335">
        <f t="shared" si="2"/>
        <v>0</v>
      </c>
      <c r="M37" s="354">
        <v>1298.26</v>
      </c>
      <c r="N37" s="354">
        <v>1363.59</v>
      </c>
      <c r="O37" s="337">
        <f t="shared" si="3"/>
        <v>65.329999999999927</v>
      </c>
      <c r="P37" s="338">
        <f t="shared" si="4"/>
        <v>522.63999999999942</v>
      </c>
      <c r="Q37" s="362">
        <f t="shared" si="5"/>
        <v>522.63999999999942</v>
      </c>
      <c r="R37" s="362">
        <f t="shared" si="6"/>
        <v>36.584799999999966</v>
      </c>
      <c r="S37" s="363">
        <f t="shared" si="7"/>
        <v>559.22479999999939</v>
      </c>
      <c r="T37" s="303"/>
      <c r="U37" s="364" t="s">
        <v>216</v>
      </c>
      <c r="V37" s="429"/>
      <c r="W37" s="402" t="s">
        <v>647</v>
      </c>
      <c r="X37" s="409" t="s">
        <v>772</v>
      </c>
      <c r="Y37" s="398"/>
    </row>
    <row r="38" spans="1:31" ht="27" customHeight="1">
      <c r="A38" s="262">
        <v>36</v>
      </c>
      <c r="B38" s="263" t="s">
        <v>695</v>
      </c>
      <c r="C38" s="267" t="s">
        <v>63</v>
      </c>
      <c r="D38" s="265" t="s">
        <v>696</v>
      </c>
      <c r="E38" s="308" t="s">
        <v>729</v>
      </c>
      <c r="F38" s="266">
        <v>45839</v>
      </c>
      <c r="G38" s="266">
        <v>45870</v>
      </c>
      <c r="H38" s="263">
        <f t="shared" si="8"/>
        <v>31</v>
      </c>
      <c r="I38" s="333">
        <v>73.900000000000006</v>
      </c>
      <c r="J38" s="333">
        <v>74</v>
      </c>
      <c r="K38" s="334">
        <f t="shared" si="1"/>
        <v>9.9999999999994316E-2</v>
      </c>
      <c r="L38" s="335">
        <f t="shared" si="2"/>
        <v>8.8999999999994941</v>
      </c>
      <c r="M38" s="354">
        <v>2882.34</v>
      </c>
      <c r="N38" s="354">
        <v>3116.08</v>
      </c>
      <c r="O38" s="337">
        <f t="shared" si="3"/>
        <v>233.73999999999978</v>
      </c>
      <c r="P38" s="338">
        <f t="shared" si="4"/>
        <v>1869.9199999999983</v>
      </c>
      <c r="Q38" s="362">
        <f t="shared" si="5"/>
        <v>1878.8199999999977</v>
      </c>
      <c r="R38" s="362">
        <f t="shared" si="6"/>
        <v>131.51739999999984</v>
      </c>
      <c r="S38" s="363">
        <f t="shared" si="7"/>
        <v>2010.3373999999976</v>
      </c>
      <c r="T38" s="263" t="s">
        <v>267</v>
      </c>
      <c r="U38" s="364"/>
      <c r="V38" s="429"/>
      <c r="W38" s="402"/>
      <c r="X38" s="284" t="s">
        <v>733</v>
      </c>
    </row>
    <row r="39" spans="1:31" ht="20.25">
      <c r="A39" s="262">
        <v>37</v>
      </c>
      <c r="B39" s="263" t="s">
        <v>533</v>
      </c>
      <c r="C39" s="267" t="s">
        <v>351</v>
      </c>
      <c r="D39" s="299" t="s">
        <v>648</v>
      </c>
      <c r="E39" s="268" t="s">
        <v>353</v>
      </c>
      <c r="F39" s="266">
        <v>45839</v>
      </c>
      <c r="G39" s="266">
        <v>45870</v>
      </c>
      <c r="H39" s="263">
        <f t="shared" si="8"/>
        <v>31</v>
      </c>
      <c r="I39" s="333">
        <v>100.7</v>
      </c>
      <c r="J39" s="333">
        <v>102.4</v>
      </c>
      <c r="K39" s="334">
        <f t="shared" si="1"/>
        <v>1.7000000000000028</v>
      </c>
      <c r="L39" s="335">
        <f t="shared" si="2"/>
        <v>151.30000000000024</v>
      </c>
      <c r="M39" s="339">
        <v>2170.5</v>
      </c>
      <c r="N39" s="339">
        <v>2221.65</v>
      </c>
      <c r="O39" s="337">
        <f t="shared" si="3"/>
        <v>51.150000000000091</v>
      </c>
      <c r="P39" s="338">
        <f t="shared" si="4"/>
        <v>409.20000000000073</v>
      </c>
      <c r="Q39" s="362">
        <f t="shared" si="5"/>
        <v>560.50000000000091</v>
      </c>
      <c r="R39" s="362">
        <f t="shared" si="6"/>
        <v>39.23500000000007</v>
      </c>
      <c r="S39" s="363">
        <f t="shared" si="7"/>
        <v>599.73500000000104</v>
      </c>
      <c r="T39" s="263" t="s">
        <v>267</v>
      </c>
      <c r="U39" s="364" t="s">
        <v>216</v>
      </c>
      <c r="V39" s="429"/>
      <c r="W39" s="365" t="s">
        <v>828</v>
      </c>
      <c r="X39" s="284"/>
    </row>
    <row r="40" spans="1:31" ht="20.25">
      <c r="A40" s="262"/>
      <c r="B40" s="263" t="s">
        <v>535</v>
      </c>
      <c r="C40" s="267" t="s">
        <v>536</v>
      </c>
      <c r="D40" s="284" t="s">
        <v>650</v>
      </c>
      <c r="E40" s="309" t="s">
        <v>538</v>
      </c>
      <c r="F40" s="266">
        <v>45839</v>
      </c>
      <c r="G40" s="266">
        <v>45870</v>
      </c>
      <c r="H40" s="263">
        <f t="shared" si="8"/>
        <v>31</v>
      </c>
      <c r="I40" s="333">
        <v>39.200000000000003</v>
      </c>
      <c r="J40" s="333">
        <v>48.9</v>
      </c>
      <c r="K40" s="334">
        <f t="shared" si="1"/>
        <v>9.6999999999999957</v>
      </c>
      <c r="L40" s="335">
        <f t="shared" si="2"/>
        <v>863.29999999999961</v>
      </c>
      <c r="M40" s="339">
        <v>992.99</v>
      </c>
      <c r="N40" s="339">
        <v>1096.6600000000001</v>
      </c>
      <c r="O40" s="337">
        <f t="shared" si="3"/>
        <v>103.67000000000007</v>
      </c>
      <c r="P40" s="338">
        <f t="shared" si="4"/>
        <v>829.36000000000058</v>
      </c>
      <c r="Q40" s="362">
        <f t="shared" si="5"/>
        <v>1692.6600000000003</v>
      </c>
      <c r="R40" s="362">
        <f t="shared" si="6"/>
        <v>118.48620000000004</v>
      </c>
      <c r="S40" s="363">
        <f t="shared" si="7"/>
        <v>1811.1462000000004</v>
      </c>
      <c r="T40" s="263" t="s">
        <v>267</v>
      </c>
      <c r="U40" s="364" t="s">
        <v>216</v>
      </c>
      <c r="V40" s="429"/>
      <c r="W40" s="410">
        <v>45755</v>
      </c>
      <c r="X40" s="284" t="s">
        <v>826</v>
      </c>
    </row>
    <row r="41" spans="1:31" ht="20.25">
      <c r="A41" s="262">
        <v>39</v>
      </c>
      <c r="B41" s="263" t="s">
        <v>539</v>
      </c>
      <c r="C41" s="267" t="s">
        <v>404</v>
      </c>
      <c r="D41" s="310" t="s">
        <v>405</v>
      </c>
      <c r="E41" s="311" t="s">
        <v>406</v>
      </c>
      <c r="F41" s="266">
        <v>45839</v>
      </c>
      <c r="G41" s="266">
        <v>45870</v>
      </c>
      <c r="H41" s="263">
        <f t="shared" si="8"/>
        <v>31</v>
      </c>
      <c r="I41" s="333">
        <v>27.2</v>
      </c>
      <c r="J41" s="333">
        <v>27.2</v>
      </c>
      <c r="K41" s="334">
        <f t="shared" si="1"/>
        <v>0</v>
      </c>
      <c r="L41" s="335">
        <f t="shared" si="2"/>
        <v>0</v>
      </c>
      <c r="M41" s="339">
        <v>581.6</v>
      </c>
      <c r="N41" s="339">
        <v>603.97</v>
      </c>
      <c r="O41" s="337">
        <f t="shared" si="3"/>
        <v>22.370000000000005</v>
      </c>
      <c r="P41" s="338">
        <f t="shared" si="4"/>
        <v>178.96000000000004</v>
      </c>
      <c r="Q41" s="362">
        <f t="shared" si="5"/>
        <v>178.96000000000004</v>
      </c>
      <c r="R41" s="362">
        <f t="shared" si="6"/>
        <v>12.527200000000004</v>
      </c>
      <c r="S41" s="363">
        <f t="shared" si="7"/>
        <v>191.48720000000003</v>
      </c>
      <c r="T41" s="263" t="s">
        <v>267</v>
      </c>
      <c r="U41" s="364" t="s">
        <v>216</v>
      </c>
      <c r="V41" s="429"/>
      <c r="W41" s="385">
        <v>45874</v>
      </c>
      <c r="X41" s="284"/>
    </row>
    <row r="42" spans="1:31" ht="20.25">
      <c r="A42" s="262">
        <v>40</v>
      </c>
      <c r="B42" s="263" t="s">
        <v>656</v>
      </c>
      <c r="C42" s="267" t="s">
        <v>657</v>
      </c>
      <c r="D42" s="310" t="s">
        <v>645</v>
      </c>
      <c r="E42" s="268" t="s">
        <v>658</v>
      </c>
      <c r="F42" s="266">
        <v>45839</v>
      </c>
      <c r="G42" s="266">
        <v>45870</v>
      </c>
      <c r="H42" s="263">
        <f t="shared" si="8"/>
        <v>31</v>
      </c>
      <c r="I42" s="333">
        <v>13.2</v>
      </c>
      <c r="J42" s="333">
        <v>13.2</v>
      </c>
      <c r="K42" s="334">
        <f t="shared" si="1"/>
        <v>0</v>
      </c>
      <c r="L42" s="335">
        <f t="shared" si="2"/>
        <v>0</v>
      </c>
      <c r="M42" s="339">
        <v>314.45</v>
      </c>
      <c r="N42" s="339">
        <v>367.37</v>
      </c>
      <c r="O42" s="337">
        <f t="shared" si="3"/>
        <v>52.920000000000016</v>
      </c>
      <c r="P42" s="338">
        <f t="shared" si="4"/>
        <v>423.36000000000013</v>
      </c>
      <c r="Q42" s="362">
        <f t="shared" si="5"/>
        <v>423.36000000000013</v>
      </c>
      <c r="R42" s="362">
        <f t="shared" si="6"/>
        <v>29.635200000000012</v>
      </c>
      <c r="S42" s="363">
        <f t="shared" si="7"/>
        <v>452.99520000000012</v>
      </c>
      <c r="T42" s="263" t="s">
        <v>267</v>
      </c>
      <c r="U42" s="364" t="s">
        <v>216</v>
      </c>
      <c r="V42" s="429"/>
      <c r="W42" s="407" t="s">
        <v>698</v>
      </c>
      <c r="X42" s="408" t="s">
        <v>747</v>
      </c>
      <c r="AB42" s="468">
        <v>45876</v>
      </c>
    </row>
    <row r="43" spans="1:31" ht="20.25">
      <c r="A43" s="262">
        <v>41</v>
      </c>
      <c r="B43" s="263" t="s">
        <v>540</v>
      </c>
      <c r="C43" s="267" t="s">
        <v>541</v>
      </c>
      <c r="D43" s="312" t="s">
        <v>542</v>
      </c>
      <c r="E43" s="307" t="s">
        <v>543</v>
      </c>
      <c r="F43" s="266">
        <v>45839</v>
      </c>
      <c r="G43" s="266">
        <v>45870</v>
      </c>
      <c r="H43" s="263">
        <f t="shared" si="8"/>
        <v>31</v>
      </c>
      <c r="I43" s="333">
        <v>31.6</v>
      </c>
      <c r="J43" s="333">
        <v>31.6</v>
      </c>
      <c r="K43" s="334">
        <f t="shared" si="1"/>
        <v>0</v>
      </c>
      <c r="L43" s="335">
        <f t="shared" si="2"/>
        <v>0</v>
      </c>
      <c r="M43" s="339">
        <v>886.7</v>
      </c>
      <c r="N43" s="339">
        <v>974.48</v>
      </c>
      <c r="O43" s="337">
        <f t="shared" si="3"/>
        <v>87.779999999999973</v>
      </c>
      <c r="P43" s="338">
        <f t="shared" si="4"/>
        <v>702.23999999999978</v>
      </c>
      <c r="Q43" s="362">
        <f t="shared" si="5"/>
        <v>702.23999999999978</v>
      </c>
      <c r="R43" s="362">
        <f t="shared" si="6"/>
        <v>49.15679999999999</v>
      </c>
      <c r="S43" s="363">
        <f t="shared" si="7"/>
        <v>751.39679999999976</v>
      </c>
      <c r="T43" s="303"/>
      <c r="U43" s="364" t="s">
        <v>216</v>
      </c>
      <c r="V43" s="429"/>
      <c r="W43" s="402" t="s">
        <v>659</v>
      </c>
      <c r="X43" s="284"/>
    </row>
    <row r="44" spans="1:31" ht="20.25">
      <c r="A44" s="262">
        <v>42</v>
      </c>
      <c r="B44" s="263" t="s">
        <v>544</v>
      </c>
      <c r="C44" s="267" t="s">
        <v>321</v>
      </c>
      <c r="D44" s="284" t="s">
        <v>322</v>
      </c>
      <c r="E44" s="307" t="s">
        <v>323</v>
      </c>
      <c r="F44" s="266">
        <v>45839</v>
      </c>
      <c r="G44" s="266">
        <v>45870</v>
      </c>
      <c r="H44" s="263">
        <f t="shared" si="8"/>
        <v>31</v>
      </c>
      <c r="I44" s="333">
        <v>38.700000000000003</v>
      </c>
      <c r="J44" s="333">
        <v>38.700000000000003</v>
      </c>
      <c r="K44" s="334">
        <f t="shared" si="1"/>
        <v>0</v>
      </c>
      <c r="L44" s="335">
        <f t="shared" si="2"/>
        <v>0</v>
      </c>
      <c r="M44" s="339">
        <v>730.58</v>
      </c>
      <c r="N44" s="339">
        <v>766.81</v>
      </c>
      <c r="O44" s="337">
        <f t="shared" si="3"/>
        <v>36.229999999999905</v>
      </c>
      <c r="P44" s="338">
        <f t="shared" si="4"/>
        <v>289.83999999999924</v>
      </c>
      <c r="Q44" s="362">
        <f t="shared" si="5"/>
        <v>289.83999999999924</v>
      </c>
      <c r="R44" s="362">
        <f t="shared" si="6"/>
        <v>20.288799999999949</v>
      </c>
      <c r="S44" s="363">
        <f t="shared" si="7"/>
        <v>310.12879999999916</v>
      </c>
      <c r="T44" s="263" t="s">
        <v>267</v>
      </c>
      <c r="U44" s="364" t="s">
        <v>216</v>
      </c>
      <c r="V44" s="429"/>
      <c r="W44" s="395">
        <v>45890</v>
      </c>
      <c r="X44" s="284"/>
    </row>
    <row r="45" spans="1:31" ht="20.25">
      <c r="A45" s="262">
        <v>43</v>
      </c>
      <c r="B45" s="445" t="s">
        <v>546</v>
      </c>
      <c r="C45" s="267" t="s">
        <v>318</v>
      </c>
      <c r="D45" s="313" t="s">
        <v>172</v>
      </c>
      <c r="E45" s="283" t="s">
        <v>319</v>
      </c>
      <c r="F45" s="266">
        <v>45839</v>
      </c>
      <c r="G45" s="266">
        <v>45869</v>
      </c>
      <c r="H45" s="263">
        <f t="shared" si="8"/>
        <v>30</v>
      </c>
      <c r="I45" s="333">
        <v>56</v>
      </c>
      <c r="J45" s="333">
        <v>63.2</v>
      </c>
      <c r="K45" s="334">
        <f t="shared" si="1"/>
        <v>7.2000000000000028</v>
      </c>
      <c r="L45" s="335">
        <f t="shared" si="2"/>
        <v>640.8000000000003</v>
      </c>
      <c r="M45" s="339">
        <v>792.79</v>
      </c>
      <c r="N45" s="339">
        <v>886.67</v>
      </c>
      <c r="O45" s="337">
        <f t="shared" si="3"/>
        <v>93.88</v>
      </c>
      <c r="P45" s="338">
        <f t="shared" si="4"/>
        <v>751.04</v>
      </c>
      <c r="Q45" s="362">
        <f t="shared" si="5"/>
        <v>1391.8400000000001</v>
      </c>
      <c r="R45" s="362">
        <f t="shared" si="6"/>
        <v>97.428800000000024</v>
      </c>
      <c r="S45" s="363">
        <f t="shared" si="7"/>
        <v>1489.2688000000003</v>
      </c>
      <c r="T45" s="263" t="s">
        <v>267</v>
      </c>
      <c r="U45" s="364" t="s">
        <v>216</v>
      </c>
      <c r="V45" s="429"/>
      <c r="W45" s="365" t="s">
        <v>661</v>
      </c>
      <c r="X45" s="935" t="s">
        <v>822</v>
      </c>
      <c r="Z45" s="468">
        <v>45890</v>
      </c>
    </row>
    <row r="46" spans="1:31" ht="81">
      <c r="A46" s="262">
        <v>44</v>
      </c>
      <c r="B46" s="293" t="s">
        <v>552</v>
      </c>
      <c r="C46" s="272" t="s">
        <v>408</v>
      </c>
      <c r="D46" s="314" t="s">
        <v>409</v>
      </c>
      <c r="E46" s="314" t="s">
        <v>806</v>
      </c>
      <c r="F46" s="266">
        <v>45839</v>
      </c>
      <c r="G46" s="266">
        <v>45870</v>
      </c>
      <c r="H46" s="293">
        <f t="shared" si="8"/>
        <v>31</v>
      </c>
      <c r="I46" s="348">
        <v>17.399999999999999</v>
      </c>
      <c r="J46" s="348">
        <v>17.600000000000001</v>
      </c>
      <c r="K46" s="349">
        <f t="shared" si="1"/>
        <v>0.20000000000000284</v>
      </c>
      <c r="L46" s="350">
        <f t="shared" si="2"/>
        <v>17.800000000000253</v>
      </c>
      <c r="M46" s="358">
        <v>491.8</v>
      </c>
      <c r="N46" s="358">
        <v>552.54999999999995</v>
      </c>
      <c r="O46" s="352">
        <f t="shared" si="3"/>
        <v>60.749999999999943</v>
      </c>
      <c r="P46" s="353">
        <f t="shared" si="4"/>
        <v>485.99999999999955</v>
      </c>
      <c r="Q46" s="389">
        <f t="shared" si="5"/>
        <v>503.79999999999978</v>
      </c>
      <c r="R46" s="389">
        <f t="shared" si="6"/>
        <v>35.265999999999991</v>
      </c>
      <c r="S46" s="390">
        <f t="shared" si="7"/>
        <v>539.0659999999998</v>
      </c>
      <c r="T46" s="944" t="s">
        <v>267</v>
      </c>
      <c r="U46" s="364" t="s">
        <v>216</v>
      </c>
      <c r="V46" s="429"/>
      <c r="W46" s="411" t="s">
        <v>663</v>
      </c>
      <c r="X46" s="412" t="s">
        <v>773</v>
      </c>
      <c r="Y46" s="400"/>
      <c r="Z46" s="400"/>
      <c r="AA46" s="400"/>
      <c r="AB46" s="400" t="s">
        <v>715</v>
      </c>
      <c r="AC46" s="400"/>
      <c r="AD46" s="400"/>
      <c r="AE46" s="400"/>
    </row>
    <row r="47" spans="1:31" ht="20.25">
      <c r="A47" s="262">
        <v>45</v>
      </c>
      <c r="B47" s="263" t="s">
        <v>554</v>
      </c>
      <c r="C47" s="272" t="s">
        <v>336</v>
      </c>
      <c r="D47" s="314" t="s">
        <v>337</v>
      </c>
      <c r="E47" s="315" t="s">
        <v>705</v>
      </c>
      <c r="F47" s="266">
        <v>45839</v>
      </c>
      <c r="G47" s="266">
        <v>45870</v>
      </c>
      <c r="H47" s="293">
        <f t="shared" si="8"/>
        <v>31</v>
      </c>
      <c r="I47" s="348">
        <v>5.5</v>
      </c>
      <c r="J47" s="348">
        <v>5.7</v>
      </c>
      <c r="K47" s="334">
        <f t="shared" si="1"/>
        <v>0.20000000000000018</v>
      </c>
      <c r="L47" s="350">
        <f t="shared" si="2"/>
        <v>17.800000000000015</v>
      </c>
      <c r="M47" s="351">
        <v>421.67</v>
      </c>
      <c r="N47" s="351">
        <v>459.4</v>
      </c>
      <c r="O47" s="337">
        <f t="shared" si="3"/>
        <v>37.729999999999961</v>
      </c>
      <c r="P47" s="353">
        <f t="shared" si="4"/>
        <v>301.83999999999969</v>
      </c>
      <c r="Q47" s="389">
        <f t="shared" si="5"/>
        <v>319.6399999999997</v>
      </c>
      <c r="R47" s="389">
        <f t="shared" si="6"/>
        <v>22.374799999999983</v>
      </c>
      <c r="S47" s="390">
        <f t="shared" si="7"/>
        <v>342.0147999999997</v>
      </c>
      <c r="T47" s="391"/>
      <c r="U47" s="413" t="s">
        <v>216</v>
      </c>
      <c r="V47" s="949"/>
      <c r="W47" s="402" t="s">
        <v>664</v>
      </c>
      <c r="X47" s="400"/>
      <c r="Y47" s="400"/>
      <c r="Z47" s="400"/>
      <c r="AA47" s="400"/>
      <c r="AB47" s="400"/>
      <c r="AC47" s="400"/>
      <c r="AD47" s="400"/>
      <c r="AE47" s="400"/>
    </row>
    <row r="48" spans="1:31" ht="20.25">
      <c r="A48" s="262">
        <v>46</v>
      </c>
      <c r="B48" s="263" t="s">
        <v>556</v>
      </c>
      <c r="C48" s="267" t="s">
        <v>256</v>
      </c>
      <c r="D48" s="284" t="s">
        <v>257</v>
      </c>
      <c r="E48" s="316" t="s">
        <v>774</v>
      </c>
      <c r="F48" s="266">
        <v>45839</v>
      </c>
      <c r="G48" s="266">
        <v>45870</v>
      </c>
      <c r="H48" s="263">
        <f t="shared" si="8"/>
        <v>31</v>
      </c>
      <c r="I48" s="333">
        <v>82.9</v>
      </c>
      <c r="J48" s="333">
        <v>90.2</v>
      </c>
      <c r="K48" s="334">
        <f t="shared" si="1"/>
        <v>7.2999999999999972</v>
      </c>
      <c r="L48" s="335">
        <f t="shared" si="2"/>
        <v>649.6999999999997</v>
      </c>
      <c r="M48" s="354">
        <v>1243.28</v>
      </c>
      <c r="N48" s="354">
        <v>1355.19</v>
      </c>
      <c r="O48" s="337">
        <f t="shared" si="3"/>
        <v>111.91000000000008</v>
      </c>
      <c r="P48" s="338">
        <f t="shared" si="4"/>
        <v>895.28000000000065</v>
      </c>
      <c r="Q48" s="362">
        <f t="shared" si="5"/>
        <v>1544.9800000000005</v>
      </c>
      <c r="R48" s="362">
        <f t="shared" si="6"/>
        <v>108.14860000000004</v>
      </c>
      <c r="S48" s="363">
        <f t="shared" si="7"/>
        <v>1653.1286000000005</v>
      </c>
      <c r="T48" s="263" t="s">
        <v>267</v>
      </c>
      <c r="U48" s="364" t="s">
        <v>216</v>
      </c>
      <c r="V48" s="429"/>
      <c r="W48" s="378">
        <v>45874</v>
      </c>
      <c r="X48" s="284"/>
    </row>
    <row r="49" spans="1:24" ht="20.25">
      <c r="A49" s="262">
        <v>47</v>
      </c>
      <c r="B49" s="263" t="s">
        <v>567</v>
      </c>
      <c r="C49" s="267" t="s">
        <v>414</v>
      </c>
      <c r="D49" s="313" t="s">
        <v>415</v>
      </c>
      <c r="E49" s="307" t="s">
        <v>416</v>
      </c>
      <c r="F49" s="266">
        <v>45839</v>
      </c>
      <c r="G49" s="266">
        <v>45870</v>
      </c>
      <c r="H49" s="263">
        <f t="shared" si="8"/>
        <v>31</v>
      </c>
      <c r="I49" s="333">
        <v>77</v>
      </c>
      <c r="J49" s="333">
        <v>78.5</v>
      </c>
      <c r="K49" s="334">
        <f t="shared" si="1"/>
        <v>1.5</v>
      </c>
      <c r="L49" s="335">
        <f t="shared" si="2"/>
        <v>133.5</v>
      </c>
      <c r="M49" s="354">
        <v>873.75</v>
      </c>
      <c r="N49" s="354">
        <v>946.43</v>
      </c>
      <c r="O49" s="337">
        <f t="shared" si="3"/>
        <v>72.67999999999995</v>
      </c>
      <c r="P49" s="338">
        <f t="shared" si="4"/>
        <v>581.4399999999996</v>
      </c>
      <c r="Q49" s="362">
        <f t="shared" si="5"/>
        <v>714.9399999999996</v>
      </c>
      <c r="R49" s="362">
        <f t="shared" si="6"/>
        <v>50.045799999999979</v>
      </c>
      <c r="S49" s="363">
        <f t="shared" si="7"/>
        <v>764.98579999999959</v>
      </c>
      <c r="T49" s="303"/>
      <c r="U49" s="364" t="s">
        <v>216</v>
      </c>
      <c r="V49" s="429"/>
      <c r="W49" s="402" t="s">
        <v>665</v>
      </c>
      <c r="X49" s="284"/>
    </row>
    <row r="50" spans="1:24" ht="20.25">
      <c r="A50" s="262">
        <v>48</v>
      </c>
      <c r="B50" s="263" t="s">
        <v>569</v>
      </c>
      <c r="C50" s="267" t="s">
        <v>418</v>
      </c>
      <c r="D50" s="265" t="s">
        <v>419</v>
      </c>
      <c r="E50" s="307" t="s">
        <v>731</v>
      </c>
      <c r="F50" s="266">
        <v>45839</v>
      </c>
      <c r="G50" s="266">
        <v>45870</v>
      </c>
      <c r="H50" s="263">
        <f t="shared" si="8"/>
        <v>31</v>
      </c>
      <c r="I50" s="333">
        <v>19</v>
      </c>
      <c r="J50" s="333">
        <v>19</v>
      </c>
      <c r="K50" s="334">
        <f t="shared" si="1"/>
        <v>0</v>
      </c>
      <c r="L50" s="335">
        <f t="shared" si="2"/>
        <v>0</v>
      </c>
      <c r="M50" s="339">
        <v>676.31</v>
      </c>
      <c r="N50" s="339">
        <v>739.26</v>
      </c>
      <c r="O50" s="337">
        <f t="shared" si="3"/>
        <v>62.950000000000045</v>
      </c>
      <c r="P50" s="338">
        <f t="shared" si="4"/>
        <v>503.60000000000036</v>
      </c>
      <c r="Q50" s="362">
        <f t="shared" si="5"/>
        <v>503.60000000000036</v>
      </c>
      <c r="R50" s="362">
        <f t="shared" si="6"/>
        <v>35.252000000000031</v>
      </c>
      <c r="S50" s="363">
        <f t="shared" si="7"/>
        <v>538.85200000000043</v>
      </c>
      <c r="T50" s="263" t="s">
        <v>267</v>
      </c>
      <c r="U50" s="364" t="s">
        <v>216</v>
      </c>
      <c r="V50" s="429"/>
      <c r="W50" s="385">
        <v>45874</v>
      </c>
      <c r="X50" s="284"/>
    </row>
    <row r="51" spans="1:24" ht="20.25">
      <c r="A51" s="262">
        <v>49</v>
      </c>
      <c r="B51" s="263" t="s">
        <v>570</v>
      </c>
      <c r="C51" s="267" t="s">
        <v>571</v>
      </c>
      <c r="D51" s="265" t="s">
        <v>572</v>
      </c>
      <c r="E51" s="307" t="s">
        <v>573</v>
      </c>
      <c r="F51" s="266">
        <v>45839</v>
      </c>
      <c r="G51" s="266">
        <v>45870</v>
      </c>
      <c r="H51" s="263">
        <f t="shared" si="8"/>
        <v>31</v>
      </c>
      <c r="I51" s="333">
        <v>32.200000000000003</v>
      </c>
      <c r="J51" s="333">
        <v>36.700000000000003</v>
      </c>
      <c r="K51" s="334">
        <f t="shared" si="1"/>
        <v>4.5</v>
      </c>
      <c r="L51" s="335">
        <f t="shared" si="2"/>
        <v>400.5</v>
      </c>
      <c r="M51" s="339">
        <v>660.41</v>
      </c>
      <c r="N51" s="339">
        <v>762.51</v>
      </c>
      <c r="O51" s="337">
        <f t="shared" si="3"/>
        <v>102.10000000000002</v>
      </c>
      <c r="P51" s="338">
        <f t="shared" si="4"/>
        <v>816.80000000000018</v>
      </c>
      <c r="Q51" s="362">
        <f t="shared" si="5"/>
        <v>1217.3000000000002</v>
      </c>
      <c r="R51" s="362">
        <f t="shared" si="6"/>
        <v>85.211000000000027</v>
      </c>
      <c r="S51" s="363">
        <f t="shared" si="7"/>
        <v>1302.5110000000002</v>
      </c>
      <c r="T51" s="263" t="s">
        <v>476</v>
      </c>
      <c r="U51" s="364" t="s">
        <v>216</v>
      </c>
      <c r="V51" s="429"/>
      <c r="W51" s="385">
        <v>45874</v>
      </c>
      <c r="X51" s="284" t="s">
        <v>725</v>
      </c>
    </row>
    <row r="52" spans="1:24" ht="20.25">
      <c r="A52" s="262">
        <v>50</v>
      </c>
      <c r="B52" s="263" t="s">
        <v>575</v>
      </c>
      <c r="C52" s="267" t="s">
        <v>325</v>
      </c>
      <c r="D52" s="265" t="s">
        <v>326</v>
      </c>
      <c r="E52" s="268" t="s">
        <v>327</v>
      </c>
      <c r="F52" s="266">
        <v>45839</v>
      </c>
      <c r="G52" s="266">
        <v>45870</v>
      </c>
      <c r="H52" s="263">
        <f t="shared" si="8"/>
        <v>31</v>
      </c>
      <c r="I52" s="333">
        <v>53.8</v>
      </c>
      <c r="J52" s="333">
        <v>55.7</v>
      </c>
      <c r="K52" s="334">
        <f t="shared" si="1"/>
        <v>1.9000000000000057</v>
      </c>
      <c r="L52" s="335">
        <f t="shared" si="2"/>
        <v>169.10000000000051</v>
      </c>
      <c r="M52" s="339">
        <v>1072.47</v>
      </c>
      <c r="N52" s="339">
        <v>1292.44</v>
      </c>
      <c r="O52" s="337">
        <f t="shared" si="3"/>
        <v>219.97000000000003</v>
      </c>
      <c r="P52" s="338">
        <f t="shared" si="4"/>
        <v>1759.7600000000002</v>
      </c>
      <c r="Q52" s="362">
        <f t="shared" si="5"/>
        <v>1928.8600000000008</v>
      </c>
      <c r="R52" s="362">
        <f t="shared" si="6"/>
        <v>135.02020000000007</v>
      </c>
      <c r="S52" s="363">
        <f t="shared" si="7"/>
        <v>2063.880200000001</v>
      </c>
      <c r="T52" s="263" t="s">
        <v>267</v>
      </c>
      <c r="U52" s="364" t="s">
        <v>216</v>
      </c>
      <c r="V52" s="429"/>
      <c r="W52" s="410">
        <v>45874</v>
      </c>
      <c r="X52" s="284"/>
    </row>
    <row r="53" spans="1:24" ht="21.75" customHeight="1">
      <c r="A53" s="262">
        <v>51</v>
      </c>
      <c r="B53" s="263" t="s">
        <v>576</v>
      </c>
      <c r="C53" s="267" t="s">
        <v>577</v>
      </c>
      <c r="D53" s="265" t="s">
        <v>578</v>
      </c>
      <c r="E53" s="317" t="s">
        <v>579</v>
      </c>
      <c r="F53" s="266">
        <v>45839</v>
      </c>
      <c r="G53" s="266">
        <v>45870</v>
      </c>
      <c r="H53" s="263">
        <f t="shared" si="8"/>
        <v>31</v>
      </c>
      <c r="I53" s="355">
        <v>8.1</v>
      </c>
      <c r="J53" s="355">
        <v>8.1</v>
      </c>
      <c r="K53" s="355">
        <f t="shared" si="1"/>
        <v>0</v>
      </c>
      <c r="L53" s="356">
        <f t="shared" si="2"/>
        <v>0</v>
      </c>
      <c r="M53" s="337">
        <v>233.19</v>
      </c>
      <c r="N53" s="337">
        <v>267.61</v>
      </c>
      <c r="O53" s="337">
        <f t="shared" si="3"/>
        <v>34.420000000000016</v>
      </c>
      <c r="P53" s="357">
        <f t="shared" si="4"/>
        <v>275.36000000000013</v>
      </c>
      <c r="Q53" s="362">
        <f t="shared" si="5"/>
        <v>275.36000000000013</v>
      </c>
      <c r="R53" s="362">
        <f t="shared" si="6"/>
        <v>19.275200000000012</v>
      </c>
      <c r="S53" s="363">
        <f t="shared" si="7"/>
        <v>294.63520000000017</v>
      </c>
      <c r="T53" s="303"/>
      <c r="U53" s="364" t="s">
        <v>216</v>
      </c>
      <c r="V53" s="429"/>
      <c r="W53" s="414" t="s">
        <v>668</v>
      </c>
      <c r="X53" s="284"/>
    </row>
    <row r="54" spans="1:24" ht="20.25">
      <c r="A54" s="262">
        <v>52</v>
      </c>
      <c r="B54" s="263" t="s">
        <v>580</v>
      </c>
      <c r="C54" s="267" t="s">
        <v>201</v>
      </c>
      <c r="D54" s="265" t="s">
        <v>669</v>
      </c>
      <c r="E54" s="318" t="s">
        <v>203</v>
      </c>
      <c r="F54" s="266">
        <v>45839</v>
      </c>
      <c r="G54" s="266">
        <v>45870</v>
      </c>
      <c r="H54" s="263">
        <f t="shared" si="8"/>
        <v>31</v>
      </c>
      <c r="I54" s="333">
        <v>28</v>
      </c>
      <c r="J54" s="333">
        <v>28.2</v>
      </c>
      <c r="K54" s="334">
        <f t="shared" si="1"/>
        <v>0.19999999999999929</v>
      </c>
      <c r="L54" s="335">
        <f t="shared" si="2"/>
        <v>17.799999999999937</v>
      </c>
      <c r="M54" s="339">
        <v>716.86</v>
      </c>
      <c r="N54" s="339">
        <v>750.62</v>
      </c>
      <c r="O54" s="337">
        <f t="shared" si="3"/>
        <v>33.759999999999991</v>
      </c>
      <c r="P54" s="338">
        <f t="shared" si="4"/>
        <v>270.07999999999993</v>
      </c>
      <c r="Q54" s="362">
        <f t="shared" si="5"/>
        <v>287.87999999999988</v>
      </c>
      <c r="R54" s="362">
        <f t="shared" si="6"/>
        <v>20.151599999999995</v>
      </c>
      <c r="S54" s="363">
        <f t="shared" si="7"/>
        <v>308.03159999999986</v>
      </c>
      <c r="T54" s="263" t="s">
        <v>267</v>
      </c>
      <c r="U54" s="364" t="s">
        <v>216</v>
      </c>
      <c r="V54" s="429"/>
      <c r="W54" s="385">
        <v>45874</v>
      </c>
      <c r="X54" s="284" t="s">
        <v>775</v>
      </c>
    </row>
    <row r="55" spans="1:24" ht="20.25">
      <c r="A55" s="262">
        <v>53</v>
      </c>
      <c r="B55" s="263" t="s">
        <v>581</v>
      </c>
      <c r="C55" s="267" t="s">
        <v>276</v>
      </c>
      <c r="D55" s="319" t="s">
        <v>750</v>
      </c>
      <c r="E55" s="291" t="s">
        <v>670</v>
      </c>
      <c r="F55" s="266">
        <v>45839</v>
      </c>
      <c r="G55" s="266">
        <v>45870</v>
      </c>
      <c r="H55" s="263">
        <f t="shared" si="8"/>
        <v>31</v>
      </c>
      <c r="I55" s="333">
        <v>14.3</v>
      </c>
      <c r="J55" s="333">
        <v>15</v>
      </c>
      <c r="K55" s="334">
        <f t="shared" si="1"/>
        <v>0.69999999999999929</v>
      </c>
      <c r="L55" s="335">
        <f t="shared" si="2"/>
        <v>62.29999999999994</v>
      </c>
      <c r="M55" s="339">
        <v>445.34</v>
      </c>
      <c r="N55" s="339">
        <v>472.83</v>
      </c>
      <c r="O55" s="337">
        <f t="shared" si="3"/>
        <v>27.490000000000009</v>
      </c>
      <c r="P55" s="338">
        <f t="shared" si="4"/>
        <v>219.92000000000007</v>
      </c>
      <c r="Q55" s="362">
        <f t="shared" si="5"/>
        <v>282.22000000000003</v>
      </c>
      <c r="R55" s="362">
        <f t="shared" si="6"/>
        <v>19.755400000000005</v>
      </c>
      <c r="S55" s="363">
        <f t="shared" si="7"/>
        <v>301.97540000000004</v>
      </c>
      <c r="T55" s="263" t="s">
        <v>267</v>
      </c>
      <c r="U55" s="364" t="s">
        <v>216</v>
      </c>
      <c r="V55" s="429"/>
      <c r="W55" s="415" t="s">
        <v>671</v>
      </c>
      <c r="X55" s="408" t="s">
        <v>751</v>
      </c>
    </row>
    <row r="56" spans="1:24" ht="20.25">
      <c r="A56" s="262">
        <v>54</v>
      </c>
      <c r="B56" s="263" t="s">
        <v>583</v>
      </c>
      <c r="C56" s="267" t="s">
        <v>279</v>
      </c>
      <c r="D56" s="320" t="s">
        <v>277</v>
      </c>
      <c r="E56" s="321" t="s">
        <v>278</v>
      </c>
      <c r="F56" s="266">
        <v>45839</v>
      </c>
      <c r="G56" s="266">
        <v>45870</v>
      </c>
      <c r="H56" s="263">
        <f t="shared" si="8"/>
        <v>31</v>
      </c>
      <c r="I56" s="333">
        <v>46.6</v>
      </c>
      <c r="J56" s="333">
        <v>48.2</v>
      </c>
      <c r="K56" s="334">
        <f t="shared" si="1"/>
        <v>1.6000000000000014</v>
      </c>
      <c r="L56" s="335">
        <f t="shared" si="2"/>
        <v>142.40000000000012</v>
      </c>
      <c r="M56" s="339">
        <v>869.46</v>
      </c>
      <c r="N56" s="339">
        <v>928.39</v>
      </c>
      <c r="O56" s="337">
        <f t="shared" si="3"/>
        <v>58.92999999999995</v>
      </c>
      <c r="P56" s="338">
        <f t="shared" si="4"/>
        <v>471.4399999999996</v>
      </c>
      <c r="Q56" s="362">
        <f t="shared" si="5"/>
        <v>613.83999999999969</v>
      </c>
      <c r="R56" s="362">
        <f t="shared" si="6"/>
        <v>42.96879999999998</v>
      </c>
      <c r="S56" s="363">
        <f t="shared" si="7"/>
        <v>656.80879999999968</v>
      </c>
      <c r="T56" s="263" t="s">
        <v>267</v>
      </c>
      <c r="U56" s="364" t="s">
        <v>216</v>
      </c>
      <c r="V56" s="429"/>
      <c r="W56" s="415" t="s">
        <v>672</v>
      </c>
      <c r="X56" s="416">
        <v>45874</v>
      </c>
    </row>
    <row r="57" spans="1:24" ht="20.25">
      <c r="A57" s="262">
        <v>55</v>
      </c>
      <c r="B57" s="263" t="s">
        <v>585</v>
      </c>
      <c r="C57" s="267" t="s">
        <v>424</v>
      </c>
      <c r="D57" s="320" t="s">
        <v>425</v>
      </c>
      <c r="E57" s="322" t="s">
        <v>426</v>
      </c>
      <c r="F57" s="266">
        <v>45839</v>
      </c>
      <c r="G57" s="266">
        <v>45870</v>
      </c>
      <c r="H57" s="263">
        <f t="shared" si="8"/>
        <v>31</v>
      </c>
      <c r="I57" s="333">
        <v>40</v>
      </c>
      <c r="J57" s="333">
        <v>45.5</v>
      </c>
      <c r="K57" s="334">
        <f t="shared" si="1"/>
        <v>5.5</v>
      </c>
      <c r="L57" s="335">
        <f t="shared" si="2"/>
        <v>489.5</v>
      </c>
      <c r="M57" s="339">
        <v>1526.7</v>
      </c>
      <c r="N57" s="339">
        <v>1643.22</v>
      </c>
      <c r="O57" s="337">
        <f t="shared" si="3"/>
        <v>116.51999999999998</v>
      </c>
      <c r="P57" s="338">
        <f t="shared" si="4"/>
        <v>932.15999999999985</v>
      </c>
      <c r="Q57" s="362">
        <f t="shared" si="5"/>
        <v>1421.6599999999999</v>
      </c>
      <c r="R57" s="362">
        <f t="shared" si="6"/>
        <v>99.516199999999998</v>
      </c>
      <c r="S57" s="363">
        <f t="shared" si="7"/>
        <v>1521.1761999999999</v>
      </c>
      <c r="T57" s="263" t="s">
        <v>267</v>
      </c>
      <c r="U57" s="364" t="s">
        <v>216</v>
      </c>
      <c r="V57" s="429"/>
      <c r="W57" s="467">
        <v>45876</v>
      </c>
      <c r="X57" s="284"/>
    </row>
    <row r="58" spans="1:24" ht="20.25">
      <c r="A58" s="262">
        <v>56</v>
      </c>
      <c r="B58" s="263" t="s">
        <v>587</v>
      </c>
      <c r="C58" s="267" t="s">
        <v>588</v>
      </c>
      <c r="D58" s="323" t="s">
        <v>589</v>
      </c>
      <c r="E58" s="324" t="s">
        <v>590</v>
      </c>
      <c r="F58" s="266">
        <v>45839</v>
      </c>
      <c r="G58" s="266">
        <v>45870</v>
      </c>
      <c r="H58" s="263">
        <f t="shared" si="8"/>
        <v>31</v>
      </c>
      <c r="I58" s="333">
        <v>19.7</v>
      </c>
      <c r="J58" s="333">
        <v>19.7</v>
      </c>
      <c r="K58" s="334">
        <f t="shared" si="1"/>
        <v>0</v>
      </c>
      <c r="L58" s="335">
        <f t="shared" si="2"/>
        <v>0</v>
      </c>
      <c r="M58" s="339">
        <v>444.26</v>
      </c>
      <c r="N58" s="339">
        <v>455.97</v>
      </c>
      <c r="O58" s="337">
        <f t="shared" si="3"/>
        <v>11.710000000000036</v>
      </c>
      <c r="P58" s="338">
        <f t="shared" si="4"/>
        <v>93.680000000000291</v>
      </c>
      <c r="Q58" s="362">
        <f t="shared" si="5"/>
        <v>93.680000000000291</v>
      </c>
      <c r="R58" s="362">
        <f t="shared" si="6"/>
        <v>6.5576000000000212</v>
      </c>
      <c r="S58" s="363">
        <f t="shared" si="7"/>
        <v>100.23760000000031</v>
      </c>
      <c r="T58" s="303"/>
      <c r="U58" s="364" t="s">
        <v>216</v>
      </c>
      <c r="V58" s="429"/>
      <c r="W58" s="418" t="s">
        <v>707</v>
      </c>
      <c r="X58" s="284"/>
    </row>
    <row r="59" spans="1:24" ht="20.25">
      <c r="A59" s="262">
        <v>57</v>
      </c>
      <c r="B59" s="263" t="s">
        <v>592</v>
      </c>
      <c r="C59" s="267" t="s">
        <v>428</v>
      </c>
      <c r="D59" s="265" t="s">
        <v>429</v>
      </c>
      <c r="E59" s="325" t="s">
        <v>430</v>
      </c>
      <c r="F59" s="266">
        <v>45839</v>
      </c>
      <c r="G59" s="266">
        <v>45870</v>
      </c>
      <c r="H59" s="263">
        <f t="shared" si="8"/>
        <v>31</v>
      </c>
      <c r="I59" s="333">
        <v>17</v>
      </c>
      <c r="J59" s="333">
        <v>17</v>
      </c>
      <c r="K59" s="334">
        <f t="shared" si="1"/>
        <v>0</v>
      </c>
      <c r="L59" s="335">
        <f t="shared" si="2"/>
        <v>0</v>
      </c>
      <c r="M59" s="339">
        <v>454.62</v>
      </c>
      <c r="N59" s="339">
        <v>485.14</v>
      </c>
      <c r="O59" s="337">
        <f t="shared" si="3"/>
        <v>30.519999999999982</v>
      </c>
      <c r="P59" s="338">
        <f t="shared" si="4"/>
        <v>244.15999999999985</v>
      </c>
      <c r="Q59" s="362">
        <f t="shared" si="5"/>
        <v>244.15999999999985</v>
      </c>
      <c r="R59" s="362">
        <f t="shared" si="6"/>
        <v>17.09119999999999</v>
      </c>
      <c r="S59" s="363">
        <f t="shared" si="7"/>
        <v>261.25119999999987</v>
      </c>
      <c r="T59" s="263" t="s">
        <v>267</v>
      </c>
      <c r="U59" s="364" t="s">
        <v>216</v>
      </c>
      <c r="V59" s="429"/>
      <c r="W59" s="378">
        <v>45889</v>
      </c>
      <c r="X59" s="409" t="s">
        <v>708</v>
      </c>
    </row>
    <row r="60" spans="1:24" ht="20.25">
      <c r="A60" s="262">
        <v>58</v>
      </c>
      <c r="B60" s="263" t="s">
        <v>594</v>
      </c>
      <c r="C60" s="267" t="s">
        <v>432</v>
      </c>
      <c r="D60" s="265" t="s">
        <v>433</v>
      </c>
      <c r="E60" s="325" t="s">
        <v>430</v>
      </c>
      <c r="F60" s="266">
        <v>45839</v>
      </c>
      <c r="G60" s="266">
        <v>45870</v>
      </c>
      <c r="H60" s="263">
        <f t="shared" si="8"/>
        <v>31</v>
      </c>
      <c r="I60" s="333">
        <v>11.7</v>
      </c>
      <c r="J60" s="333">
        <v>14.8</v>
      </c>
      <c r="K60" s="334">
        <f t="shared" si="1"/>
        <v>3.1000000000000014</v>
      </c>
      <c r="L60" s="335">
        <f t="shared" si="2"/>
        <v>275.90000000000015</v>
      </c>
      <c r="M60" s="339">
        <v>785.34</v>
      </c>
      <c r="N60" s="339">
        <v>838.89</v>
      </c>
      <c r="O60" s="337">
        <f t="shared" si="3"/>
        <v>53.549999999999955</v>
      </c>
      <c r="P60" s="338">
        <f t="shared" si="4"/>
        <v>428.39999999999964</v>
      </c>
      <c r="Q60" s="362">
        <f t="shared" si="5"/>
        <v>704.29999999999973</v>
      </c>
      <c r="R60" s="362">
        <f t="shared" si="6"/>
        <v>49.300999999999988</v>
      </c>
      <c r="S60" s="363">
        <f t="shared" si="7"/>
        <v>753.60099999999966</v>
      </c>
      <c r="T60" s="263" t="s">
        <v>267</v>
      </c>
      <c r="U60" s="364" t="s">
        <v>216</v>
      </c>
      <c r="V60" s="429"/>
      <c r="W60" s="378">
        <v>45889</v>
      </c>
      <c r="X60" s="409" t="s">
        <v>708</v>
      </c>
    </row>
    <row r="61" spans="1:24" ht="20.25">
      <c r="A61" s="262">
        <v>59</v>
      </c>
      <c r="B61" s="263" t="s">
        <v>596</v>
      </c>
      <c r="C61" s="267" t="s">
        <v>434</v>
      </c>
      <c r="D61" s="265" t="s">
        <v>435</v>
      </c>
      <c r="E61" s="326" t="s">
        <v>430</v>
      </c>
      <c r="F61" s="266">
        <v>45839</v>
      </c>
      <c r="G61" s="266">
        <v>45870</v>
      </c>
      <c r="H61" s="263">
        <f t="shared" si="8"/>
        <v>31</v>
      </c>
      <c r="I61" s="333">
        <v>40.1</v>
      </c>
      <c r="J61" s="333">
        <v>41</v>
      </c>
      <c r="K61" s="334">
        <f t="shared" si="1"/>
        <v>0.89999999999999858</v>
      </c>
      <c r="L61" s="335">
        <f t="shared" si="2"/>
        <v>80.099999999999881</v>
      </c>
      <c r="M61" s="339">
        <v>783.55</v>
      </c>
      <c r="N61" s="339">
        <v>829.94</v>
      </c>
      <c r="O61" s="337">
        <f t="shared" si="3"/>
        <v>46.3900000000001</v>
      </c>
      <c r="P61" s="338">
        <f t="shared" si="4"/>
        <v>371.1200000000008</v>
      </c>
      <c r="Q61" s="362">
        <f t="shared" si="5"/>
        <v>451.22000000000071</v>
      </c>
      <c r="R61" s="362">
        <f t="shared" si="6"/>
        <v>31.585400000000053</v>
      </c>
      <c r="S61" s="363">
        <f t="shared" si="7"/>
        <v>482.80540000000076</v>
      </c>
      <c r="T61" s="263" t="s">
        <v>267</v>
      </c>
      <c r="U61" s="364" t="s">
        <v>216</v>
      </c>
      <c r="V61" s="429"/>
      <c r="W61" s="378">
        <v>45889</v>
      </c>
      <c r="X61" s="409" t="s">
        <v>708</v>
      </c>
    </row>
    <row r="62" spans="1:24" ht="20.25">
      <c r="A62" s="262">
        <v>60</v>
      </c>
      <c r="B62" s="263" t="s">
        <v>598</v>
      </c>
      <c r="C62" s="267" t="s">
        <v>436</v>
      </c>
      <c r="D62" s="259" t="s">
        <v>437</v>
      </c>
      <c r="E62" s="283" t="s">
        <v>438</v>
      </c>
      <c r="F62" s="266">
        <v>45839</v>
      </c>
      <c r="G62" s="266">
        <v>45870</v>
      </c>
      <c r="H62" s="263">
        <f t="shared" si="8"/>
        <v>31</v>
      </c>
      <c r="I62" s="333">
        <v>68.099999999999994</v>
      </c>
      <c r="J62" s="333">
        <v>70.900000000000006</v>
      </c>
      <c r="K62" s="334">
        <f t="shared" si="1"/>
        <v>2.8000000000000114</v>
      </c>
      <c r="L62" s="335">
        <f t="shared" si="2"/>
        <v>249.20000000000101</v>
      </c>
      <c r="M62" s="354">
        <v>1185.9000000000001</v>
      </c>
      <c r="N62" s="354">
        <v>1274.83</v>
      </c>
      <c r="O62" s="337">
        <f t="shared" si="3"/>
        <v>88.929999999999836</v>
      </c>
      <c r="P62" s="338">
        <f t="shared" si="4"/>
        <v>711.43999999999869</v>
      </c>
      <c r="Q62" s="362">
        <f t="shared" si="5"/>
        <v>960.63999999999965</v>
      </c>
      <c r="R62" s="362">
        <f t="shared" si="6"/>
        <v>67.244799999999984</v>
      </c>
      <c r="S62" s="363">
        <f t="shared" si="7"/>
        <v>1027.8847999999996</v>
      </c>
      <c r="T62" s="263" t="s">
        <v>476</v>
      </c>
      <c r="U62" s="364" t="s">
        <v>216</v>
      </c>
      <c r="V62" s="429"/>
      <c r="W62" s="385">
        <v>45874</v>
      </c>
      <c r="X62" s="284" t="s">
        <v>725</v>
      </c>
    </row>
    <row r="63" spans="1:24" ht="20.25">
      <c r="A63" s="262">
        <v>61</v>
      </c>
      <c r="B63" s="263" t="s">
        <v>599</v>
      </c>
      <c r="C63" s="267" t="s">
        <v>359</v>
      </c>
      <c r="D63" s="299" t="s">
        <v>439</v>
      </c>
      <c r="E63" s="268" t="s">
        <v>361</v>
      </c>
      <c r="F63" s="266">
        <v>45839</v>
      </c>
      <c r="G63" s="266">
        <v>45870</v>
      </c>
      <c r="H63" s="263">
        <f t="shared" si="8"/>
        <v>31</v>
      </c>
      <c r="I63" s="333">
        <v>6.7</v>
      </c>
      <c r="J63" s="333">
        <v>6.8</v>
      </c>
      <c r="K63" s="334">
        <f t="shared" si="1"/>
        <v>9.9999999999999645E-2</v>
      </c>
      <c r="L63" s="335">
        <f t="shared" si="2"/>
        <v>8.8999999999999684</v>
      </c>
      <c r="M63" s="339">
        <v>657.94</v>
      </c>
      <c r="N63" s="339">
        <v>707.11</v>
      </c>
      <c r="O63" s="337">
        <f t="shared" si="3"/>
        <v>49.169999999999959</v>
      </c>
      <c r="P63" s="338">
        <f t="shared" si="4"/>
        <v>393.35999999999967</v>
      </c>
      <c r="Q63" s="362">
        <f t="shared" si="5"/>
        <v>402.25999999999965</v>
      </c>
      <c r="R63" s="362">
        <f t="shared" si="6"/>
        <v>28.158199999999979</v>
      </c>
      <c r="S63" s="363">
        <f t="shared" si="7"/>
        <v>430.41819999999962</v>
      </c>
      <c r="T63" s="263" t="s">
        <v>267</v>
      </c>
      <c r="U63" s="364" t="s">
        <v>216</v>
      </c>
      <c r="V63" s="429"/>
      <c r="W63" s="385">
        <v>45889</v>
      </c>
      <c r="X63" s="284"/>
    </row>
    <row r="64" spans="1:24" ht="20.25">
      <c r="A64" s="262">
        <v>62</v>
      </c>
      <c r="B64" s="263" t="s">
        <v>600</v>
      </c>
      <c r="C64" s="267" t="s">
        <v>362</v>
      </c>
      <c r="D64" s="299" t="s">
        <v>363</v>
      </c>
      <c r="E64" s="327" t="s">
        <v>735</v>
      </c>
      <c r="F64" s="266">
        <v>45839</v>
      </c>
      <c r="G64" s="266">
        <v>45870</v>
      </c>
      <c r="H64" s="263">
        <f t="shared" si="8"/>
        <v>31</v>
      </c>
      <c r="I64" s="333">
        <v>15.8</v>
      </c>
      <c r="J64" s="333">
        <v>17.399999999999999</v>
      </c>
      <c r="K64" s="334">
        <f t="shared" si="1"/>
        <v>1.5999999999999979</v>
      </c>
      <c r="L64" s="335">
        <f t="shared" si="2"/>
        <v>142.39999999999981</v>
      </c>
      <c r="M64" s="354">
        <v>772.6</v>
      </c>
      <c r="N64" s="354">
        <v>832.95</v>
      </c>
      <c r="O64" s="337">
        <f t="shared" si="3"/>
        <v>60.350000000000023</v>
      </c>
      <c r="P64" s="338">
        <f t="shared" si="4"/>
        <v>482.80000000000018</v>
      </c>
      <c r="Q64" s="362">
        <f t="shared" si="5"/>
        <v>625.20000000000005</v>
      </c>
      <c r="R64" s="362">
        <f t="shared" si="6"/>
        <v>43.76400000000001</v>
      </c>
      <c r="S64" s="363">
        <f t="shared" si="7"/>
        <v>668.96400000000006</v>
      </c>
      <c r="T64" s="263" t="s">
        <v>267</v>
      </c>
      <c r="U64" s="364" t="s">
        <v>216</v>
      </c>
      <c r="V64" s="429"/>
      <c r="W64" s="385">
        <v>45887</v>
      </c>
      <c r="X64" s="284"/>
    </row>
    <row r="65" spans="1:31" ht="20.25">
      <c r="A65" s="262">
        <v>63</v>
      </c>
      <c r="B65" s="263" t="s">
        <v>601</v>
      </c>
      <c r="C65" s="267" t="s">
        <v>441</v>
      </c>
      <c r="D65" s="284" t="s">
        <v>442</v>
      </c>
      <c r="E65" s="328" t="s">
        <v>443</v>
      </c>
      <c r="F65" s="266">
        <v>45839</v>
      </c>
      <c r="G65" s="266">
        <v>45870</v>
      </c>
      <c r="H65" s="263">
        <f t="shared" si="8"/>
        <v>31</v>
      </c>
      <c r="I65" s="333">
        <v>30.6</v>
      </c>
      <c r="J65" s="333">
        <v>37.4</v>
      </c>
      <c r="K65" s="334">
        <f t="shared" si="1"/>
        <v>6.7999999999999972</v>
      </c>
      <c r="L65" s="335">
        <f t="shared" si="2"/>
        <v>605.1999999999997</v>
      </c>
      <c r="M65" s="354">
        <v>707.5</v>
      </c>
      <c r="N65" s="354">
        <v>838.98</v>
      </c>
      <c r="O65" s="337">
        <f t="shared" si="3"/>
        <v>131.48000000000002</v>
      </c>
      <c r="P65" s="338">
        <f t="shared" si="4"/>
        <v>1051.8400000000001</v>
      </c>
      <c r="Q65" s="362">
        <f t="shared" si="5"/>
        <v>1657.04</v>
      </c>
      <c r="R65" s="362">
        <f t="shared" si="6"/>
        <v>115.9928</v>
      </c>
      <c r="S65" s="363">
        <f t="shared" si="7"/>
        <v>1773.0328</v>
      </c>
      <c r="T65" s="263" t="s">
        <v>476</v>
      </c>
      <c r="U65" s="364" t="s">
        <v>216</v>
      </c>
      <c r="V65" s="429"/>
      <c r="W65" s="385">
        <v>45874</v>
      </c>
      <c r="X65" s="284" t="s">
        <v>725</v>
      </c>
    </row>
    <row r="66" spans="1:31" ht="20.25">
      <c r="A66" s="262">
        <v>64</v>
      </c>
      <c r="B66" s="263" t="s">
        <v>603</v>
      </c>
      <c r="C66" s="267" t="s">
        <v>260</v>
      </c>
      <c r="D66" s="420" t="s">
        <v>261</v>
      </c>
      <c r="E66" s="421" t="s">
        <v>752</v>
      </c>
      <c r="F66" s="266">
        <v>45839</v>
      </c>
      <c r="G66" s="266">
        <v>45870</v>
      </c>
      <c r="H66" s="263">
        <f t="shared" si="8"/>
        <v>31</v>
      </c>
      <c r="I66" s="333">
        <v>31.9</v>
      </c>
      <c r="J66" s="333">
        <v>39.700000000000003</v>
      </c>
      <c r="K66" s="334">
        <f t="shared" si="1"/>
        <v>7.8000000000000043</v>
      </c>
      <c r="L66" s="335">
        <f t="shared" si="2"/>
        <v>694.20000000000039</v>
      </c>
      <c r="M66" s="354">
        <v>812.73</v>
      </c>
      <c r="N66" s="354">
        <v>895.09</v>
      </c>
      <c r="O66" s="337">
        <f t="shared" si="3"/>
        <v>82.360000000000014</v>
      </c>
      <c r="P66" s="338">
        <f t="shared" si="4"/>
        <v>658.88000000000011</v>
      </c>
      <c r="Q66" s="362">
        <f t="shared" si="5"/>
        <v>1353.0800000000004</v>
      </c>
      <c r="R66" s="362">
        <f t="shared" si="6"/>
        <v>94.715600000000038</v>
      </c>
      <c r="S66" s="363">
        <f t="shared" si="7"/>
        <v>1447.7956000000004</v>
      </c>
      <c r="T66" s="263" t="s">
        <v>267</v>
      </c>
      <c r="U66" s="364" t="s">
        <v>216</v>
      </c>
      <c r="V66" s="429"/>
      <c r="W66" s="385">
        <v>45875</v>
      </c>
      <c r="X66" s="408"/>
    </row>
    <row r="67" spans="1:31" ht="20.25">
      <c r="A67" s="262">
        <v>65</v>
      </c>
      <c r="B67" s="263" t="s">
        <v>604</v>
      </c>
      <c r="C67" s="267" t="s">
        <v>444</v>
      </c>
      <c r="D67" s="313" t="s">
        <v>445</v>
      </c>
      <c r="E67" s="292" t="s">
        <v>446</v>
      </c>
      <c r="F67" s="266">
        <v>45839</v>
      </c>
      <c r="G67" s="266">
        <v>45870</v>
      </c>
      <c r="H67" s="263">
        <f t="shared" si="8"/>
        <v>31</v>
      </c>
      <c r="I67" s="333">
        <v>21.2</v>
      </c>
      <c r="J67" s="333">
        <v>24.6</v>
      </c>
      <c r="K67" s="334">
        <f t="shared" si="1"/>
        <v>3.4000000000000021</v>
      </c>
      <c r="L67" s="335">
        <f t="shared" si="2"/>
        <v>302.60000000000019</v>
      </c>
      <c r="M67" s="339">
        <v>540.23</v>
      </c>
      <c r="N67" s="339">
        <v>596.72</v>
      </c>
      <c r="O67" s="337">
        <f t="shared" si="3"/>
        <v>56.490000000000009</v>
      </c>
      <c r="P67" s="338">
        <f t="shared" si="4"/>
        <v>451.92000000000007</v>
      </c>
      <c r="Q67" s="362">
        <f t="shared" si="5"/>
        <v>754.52000000000021</v>
      </c>
      <c r="R67" s="362">
        <f t="shared" si="6"/>
        <v>52.816400000000023</v>
      </c>
      <c r="S67" s="363">
        <f t="shared" si="7"/>
        <v>807.33640000000025</v>
      </c>
      <c r="T67" s="303"/>
      <c r="U67" s="364" t="s">
        <v>216</v>
      </c>
      <c r="V67" s="429"/>
      <c r="W67" s="402" t="s">
        <v>711</v>
      </c>
      <c r="X67" s="284"/>
    </row>
    <row r="68" spans="1:31" ht="20.25">
      <c r="A68" s="262">
        <v>66</v>
      </c>
      <c r="B68" s="263" t="s">
        <v>605</v>
      </c>
      <c r="C68" s="267" t="s">
        <v>447</v>
      </c>
      <c r="D68" s="265" t="s">
        <v>448</v>
      </c>
      <c r="E68" s="292" t="s">
        <v>449</v>
      </c>
      <c r="F68" s="266">
        <v>45839</v>
      </c>
      <c r="G68" s="266">
        <v>45870</v>
      </c>
      <c r="H68" s="263">
        <f t="shared" si="8"/>
        <v>31</v>
      </c>
      <c r="I68" s="333">
        <v>24.7</v>
      </c>
      <c r="J68" s="333">
        <v>29.4</v>
      </c>
      <c r="K68" s="334">
        <f t="shared" si="1"/>
        <v>4.6999999999999993</v>
      </c>
      <c r="L68" s="335">
        <f t="shared" si="2"/>
        <v>418.29999999999995</v>
      </c>
      <c r="M68" s="339">
        <v>621.29999999999995</v>
      </c>
      <c r="N68" s="339">
        <v>692.27</v>
      </c>
      <c r="O68" s="337">
        <f t="shared" si="3"/>
        <v>70.970000000000027</v>
      </c>
      <c r="P68" s="338">
        <f t="shared" si="4"/>
        <v>567.76000000000022</v>
      </c>
      <c r="Q68" s="362">
        <f t="shared" si="5"/>
        <v>986.06000000000017</v>
      </c>
      <c r="R68" s="362">
        <f t="shared" si="6"/>
        <v>69.024200000000022</v>
      </c>
      <c r="S68" s="363">
        <f t="shared" si="7"/>
        <v>1055.0842000000002</v>
      </c>
      <c r="T68" s="263" t="s">
        <v>267</v>
      </c>
      <c r="U68" s="364"/>
      <c r="V68" s="429"/>
      <c r="W68" s="402"/>
      <c r="X68" s="284"/>
    </row>
    <row r="69" spans="1:31" ht="20.25">
      <c r="A69" s="262">
        <v>67</v>
      </c>
      <c r="B69" s="263" t="s">
        <v>606</v>
      </c>
      <c r="C69" s="267" t="s">
        <v>450</v>
      </c>
      <c r="D69" s="422" t="s">
        <v>451</v>
      </c>
      <c r="E69" s="291" t="s">
        <v>452</v>
      </c>
      <c r="F69" s="266">
        <v>45839</v>
      </c>
      <c r="G69" s="266">
        <v>45870</v>
      </c>
      <c r="H69" s="263">
        <f t="shared" si="8"/>
        <v>31</v>
      </c>
      <c r="I69" s="333">
        <v>71.7</v>
      </c>
      <c r="J69" s="333">
        <v>75.900000000000006</v>
      </c>
      <c r="K69" s="334">
        <f t="shared" si="1"/>
        <v>4.2000000000000028</v>
      </c>
      <c r="L69" s="335">
        <f t="shared" si="2"/>
        <v>373.80000000000024</v>
      </c>
      <c r="M69" s="339">
        <v>1264.33</v>
      </c>
      <c r="N69" s="339">
        <v>1332.59</v>
      </c>
      <c r="O69" s="337">
        <f t="shared" si="3"/>
        <v>68.259999999999991</v>
      </c>
      <c r="P69" s="338">
        <f t="shared" si="4"/>
        <v>546.07999999999993</v>
      </c>
      <c r="Q69" s="362">
        <f t="shared" si="5"/>
        <v>919.88000000000011</v>
      </c>
      <c r="R69" s="362">
        <f t="shared" si="6"/>
        <v>64.391600000000011</v>
      </c>
      <c r="S69" s="363">
        <f t="shared" si="7"/>
        <v>984.27160000000015</v>
      </c>
      <c r="T69" s="263" t="s">
        <v>267</v>
      </c>
      <c r="U69" s="364" t="s">
        <v>216</v>
      </c>
      <c r="V69" s="429"/>
      <c r="W69" s="395">
        <v>45889</v>
      </c>
      <c r="X69" s="284"/>
    </row>
    <row r="70" spans="1:31" ht="20.25">
      <c r="A70" s="262">
        <v>68</v>
      </c>
      <c r="B70" s="263" t="s">
        <v>607</v>
      </c>
      <c r="C70" s="267" t="s">
        <v>204</v>
      </c>
      <c r="D70" s="259" t="s">
        <v>679</v>
      </c>
      <c r="E70" s="318" t="s">
        <v>206</v>
      </c>
      <c r="F70" s="266">
        <v>45839</v>
      </c>
      <c r="G70" s="266">
        <v>45870</v>
      </c>
      <c r="H70" s="263">
        <f t="shared" si="8"/>
        <v>31</v>
      </c>
      <c r="I70" s="333">
        <v>52.3</v>
      </c>
      <c r="J70" s="333">
        <v>52.3</v>
      </c>
      <c r="K70" s="334">
        <f t="shared" si="1"/>
        <v>0</v>
      </c>
      <c r="L70" s="335">
        <f t="shared" si="2"/>
        <v>0</v>
      </c>
      <c r="M70" s="339">
        <v>1077.4100000000001</v>
      </c>
      <c r="N70" s="339">
        <v>1125.95</v>
      </c>
      <c r="O70" s="337">
        <f t="shared" si="3"/>
        <v>48.539999999999964</v>
      </c>
      <c r="P70" s="338">
        <f t="shared" si="4"/>
        <v>388.31999999999971</v>
      </c>
      <c r="Q70" s="362">
        <f t="shared" si="5"/>
        <v>388.31999999999971</v>
      </c>
      <c r="R70" s="362">
        <f t="shared" si="6"/>
        <v>27.182399999999983</v>
      </c>
      <c r="S70" s="363">
        <f t="shared" si="7"/>
        <v>415.50239999999968</v>
      </c>
      <c r="T70" s="263" t="s">
        <v>267</v>
      </c>
      <c r="U70" s="364" t="s">
        <v>216</v>
      </c>
      <c r="V70" s="429"/>
      <c r="W70" s="437" t="s">
        <v>829</v>
      </c>
      <c r="X70" s="416">
        <v>45887</v>
      </c>
    </row>
    <row r="71" spans="1:31" ht="20.25">
      <c r="A71" s="262">
        <v>69</v>
      </c>
      <c r="B71" s="263" t="s">
        <v>608</v>
      </c>
      <c r="C71" s="267" t="s">
        <v>455</v>
      </c>
      <c r="D71" s="281" t="s">
        <v>456</v>
      </c>
      <c r="E71" s="423" t="s">
        <v>457</v>
      </c>
      <c r="F71" s="266">
        <v>45839</v>
      </c>
      <c r="G71" s="266">
        <v>45870</v>
      </c>
      <c r="H71" s="424">
        <f t="shared" si="8"/>
        <v>31</v>
      </c>
      <c r="I71" s="333">
        <v>5.9</v>
      </c>
      <c r="J71" s="333">
        <v>5.9</v>
      </c>
      <c r="K71" s="334">
        <f t="shared" si="1"/>
        <v>0</v>
      </c>
      <c r="L71" s="335">
        <f t="shared" si="2"/>
        <v>0</v>
      </c>
      <c r="M71" s="354">
        <v>433.85</v>
      </c>
      <c r="N71" s="354">
        <v>479.99</v>
      </c>
      <c r="O71" s="337">
        <f t="shared" si="3"/>
        <v>46.139999999999986</v>
      </c>
      <c r="P71" s="338">
        <f t="shared" si="4"/>
        <v>369.11999999999989</v>
      </c>
      <c r="Q71" s="362">
        <f t="shared" si="5"/>
        <v>369.11999999999989</v>
      </c>
      <c r="R71" s="362">
        <f t="shared" si="6"/>
        <v>25.838399999999996</v>
      </c>
      <c r="S71" s="363">
        <f t="shared" si="7"/>
        <v>394.95839999999987</v>
      </c>
      <c r="T71" s="435"/>
      <c r="U71" s="436" t="s">
        <v>216</v>
      </c>
      <c r="V71" s="950"/>
      <c r="W71" s="437" t="s">
        <v>680</v>
      </c>
      <c r="X71" s="431"/>
      <c r="Y71" s="431"/>
      <c r="Z71" s="431"/>
      <c r="AA71" s="431"/>
      <c r="AB71" s="431"/>
      <c r="AC71" s="431"/>
      <c r="AD71" s="431"/>
      <c r="AE71" s="431"/>
    </row>
    <row r="72" spans="1:31" ht="20.25">
      <c r="A72" s="262">
        <v>70</v>
      </c>
      <c r="B72" s="263" t="s">
        <v>609</v>
      </c>
      <c r="C72" s="267" t="s">
        <v>207</v>
      </c>
      <c r="D72" s="265" t="s">
        <v>208</v>
      </c>
      <c r="E72" s="318" t="s">
        <v>610</v>
      </c>
      <c r="F72" s="266">
        <v>45839</v>
      </c>
      <c r="G72" s="266">
        <v>45870</v>
      </c>
      <c r="H72" s="263">
        <f t="shared" si="8"/>
        <v>31</v>
      </c>
      <c r="I72" s="333">
        <v>41.9</v>
      </c>
      <c r="J72" s="333">
        <v>42</v>
      </c>
      <c r="K72" s="334">
        <f t="shared" si="1"/>
        <v>0.10000000000000142</v>
      </c>
      <c r="L72" s="335">
        <f t="shared" si="2"/>
        <v>8.9000000000001265</v>
      </c>
      <c r="M72" s="354">
        <v>1218.31</v>
      </c>
      <c r="N72" s="354">
        <v>1267.51</v>
      </c>
      <c r="O72" s="337">
        <f t="shared" si="3"/>
        <v>49.200000000000045</v>
      </c>
      <c r="P72" s="338">
        <f t="shared" si="4"/>
        <v>393.60000000000036</v>
      </c>
      <c r="Q72" s="362">
        <f t="shared" si="5"/>
        <v>402.50000000000051</v>
      </c>
      <c r="R72" s="362">
        <f t="shared" si="6"/>
        <v>28.17500000000004</v>
      </c>
      <c r="S72" s="363">
        <f t="shared" si="7"/>
        <v>430.67500000000052</v>
      </c>
      <c r="T72" s="930"/>
      <c r="U72" s="364" t="s">
        <v>216</v>
      </c>
      <c r="V72" s="429"/>
      <c r="W72" s="402" t="s">
        <v>723</v>
      </c>
      <c r="X72" s="284" t="s">
        <v>753</v>
      </c>
    </row>
    <row r="73" spans="1:31" ht="20.25">
      <c r="A73" s="262">
        <v>71</v>
      </c>
      <c r="B73" s="263" t="s">
        <v>811</v>
      </c>
      <c r="C73" s="267" t="s">
        <v>808</v>
      </c>
      <c r="D73" s="265" t="s">
        <v>810</v>
      </c>
      <c r="E73" s="318" t="s">
        <v>809</v>
      </c>
      <c r="F73" s="266">
        <v>45839</v>
      </c>
      <c r="G73" s="266">
        <v>45870</v>
      </c>
      <c r="H73" s="263">
        <f t="shared" ref="H73" si="17">DATEDIF(F73,G73,"D")</f>
        <v>31</v>
      </c>
      <c r="I73" s="333">
        <v>14.1</v>
      </c>
      <c r="J73" s="333">
        <v>14.2</v>
      </c>
      <c r="K73" s="334">
        <f t="shared" ref="K73" si="18">J73-I73</f>
        <v>9.9999999999999645E-2</v>
      </c>
      <c r="L73" s="335">
        <f t="shared" ref="L73" si="19">89*K73</f>
        <v>8.8999999999999684</v>
      </c>
      <c r="M73" s="354">
        <v>1070.92</v>
      </c>
      <c r="N73" s="354">
        <v>1122.57</v>
      </c>
      <c r="O73" s="337">
        <f t="shared" ref="O73" si="20">N73-M73</f>
        <v>51.649999999999864</v>
      </c>
      <c r="P73" s="338">
        <f t="shared" ref="P73" si="21">8*O73</f>
        <v>413.19999999999891</v>
      </c>
      <c r="Q73" s="362">
        <f t="shared" ref="Q73" si="22">L73+P73</f>
        <v>422.09999999999889</v>
      </c>
      <c r="R73" s="362">
        <f t="shared" ref="R73" si="23">Q73*7%</f>
        <v>29.546999999999926</v>
      </c>
      <c r="S73" s="363">
        <f t="shared" ref="S73" si="24">Q73+R73</f>
        <v>451.6469999999988</v>
      </c>
      <c r="T73" s="263" t="s">
        <v>267</v>
      </c>
      <c r="U73" s="364" t="s">
        <v>216</v>
      </c>
      <c r="V73" s="429"/>
      <c r="W73" s="395">
        <v>45901</v>
      </c>
      <c r="X73" s="284"/>
    </row>
    <row r="74" spans="1:31" ht="20.25">
      <c r="A74" s="262">
        <v>72</v>
      </c>
      <c r="B74" s="263" t="s">
        <v>612</v>
      </c>
      <c r="C74" s="272" t="s">
        <v>459</v>
      </c>
      <c r="D74" s="425" t="s">
        <v>460</v>
      </c>
      <c r="E74" s="426" t="s">
        <v>461</v>
      </c>
      <c r="F74" s="266">
        <v>45839</v>
      </c>
      <c r="G74" s="266">
        <v>45870</v>
      </c>
      <c r="H74" s="424">
        <f t="shared" si="8"/>
        <v>31</v>
      </c>
      <c r="I74" s="333">
        <v>30.7</v>
      </c>
      <c r="J74" s="333">
        <v>31.1</v>
      </c>
      <c r="K74" s="334">
        <f t="shared" si="1"/>
        <v>0.40000000000000213</v>
      </c>
      <c r="L74" s="335">
        <f t="shared" si="2"/>
        <v>35.600000000000193</v>
      </c>
      <c r="M74" s="339">
        <v>939.13</v>
      </c>
      <c r="N74" s="339">
        <v>942.19</v>
      </c>
      <c r="O74" s="337">
        <f t="shared" si="3"/>
        <v>3.0600000000000591</v>
      </c>
      <c r="P74" s="338">
        <f t="shared" si="4"/>
        <v>24.480000000000473</v>
      </c>
      <c r="Q74" s="362">
        <f t="shared" si="5"/>
        <v>60.080000000000666</v>
      </c>
      <c r="R74" s="362">
        <f t="shared" si="6"/>
        <v>4.2056000000000466</v>
      </c>
      <c r="S74" s="363">
        <f t="shared" si="7"/>
        <v>64.285600000000713</v>
      </c>
      <c r="T74" s="424" t="s">
        <v>267</v>
      </c>
      <c r="U74" s="436"/>
      <c r="V74" s="950"/>
      <c r="W74" s="438"/>
      <c r="X74" s="431" t="s">
        <v>715</v>
      </c>
      <c r="Y74" s="431"/>
      <c r="Z74" s="431"/>
      <c r="AA74" s="431"/>
      <c r="AB74" s="431"/>
      <c r="AC74" s="431"/>
      <c r="AD74" s="431"/>
      <c r="AE74" s="431"/>
    </row>
    <row r="75" spans="1:31" ht="20.25">
      <c r="A75" s="262">
        <v>73</v>
      </c>
      <c r="B75" s="263" t="s">
        <v>613</v>
      </c>
      <c r="C75" s="272" t="s">
        <v>463</v>
      </c>
      <c r="D75" s="314" t="s">
        <v>464</v>
      </c>
      <c r="E75" s="315" t="s">
        <v>465</v>
      </c>
      <c r="F75" s="266">
        <v>45839</v>
      </c>
      <c r="G75" s="266">
        <v>45870</v>
      </c>
      <c r="H75" s="263">
        <f t="shared" si="8"/>
        <v>31</v>
      </c>
      <c r="I75" s="333">
        <v>48.1</v>
      </c>
      <c r="J75" s="333">
        <v>52.8</v>
      </c>
      <c r="K75" s="334">
        <f t="shared" si="1"/>
        <v>4.6999999999999957</v>
      </c>
      <c r="L75" s="335">
        <f t="shared" si="2"/>
        <v>418.29999999999961</v>
      </c>
      <c r="M75" s="354">
        <v>839.83</v>
      </c>
      <c r="N75" s="354">
        <v>959.89</v>
      </c>
      <c r="O75" s="337">
        <f t="shared" si="3"/>
        <v>120.05999999999995</v>
      </c>
      <c r="P75" s="338">
        <f t="shared" si="4"/>
        <v>960.47999999999956</v>
      </c>
      <c r="Q75" s="362">
        <f t="shared" si="5"/>
        <v>1378.7799999999993</v>
      </c>
      <c r="R75" s="362">
        <f t="shared" si="6"/>
        <v>96.514599999999959</v>
      </c>
      <c r="S75" s="363">
        <f t="shared" si="7"/>
        <v>1475.2945999999993</v>
      </c>
      <c r="T75" s="263" t="s">
        <v>267</v>
      </c>
      <c r="U75" s="364"/>
      <c r="V75" s="429"/>
      <c r="W75" s="415"/>
      <c r="X75" s="284" t="s">
        <v>776</v>
      </c>
      <c r="Y75" s="259" t="s">
        <v>715</v>
      </c>
    </row>
    <row r="76" spans="1:31" ht="20.25">
      <c r="A76" s="262">
        <v>74</v>
      </c>
      <c r="B76" s="263" t="s">
        <v>615</v>
      </c>
      <c r="C76" s="267" t="s">
        <v>466</v>
      </c>
      <c r="D76" s="427" t="s">
        <v>467</v>
      </c>
      <c r="E76" s="428" t="s">
        <v>468</v>
      </c>
      <c r="F76" s="266">
        <v>45839</v>
      </c>
      <c r="G76" s="266">
        <v>45870</v>
      </c>
      <c r="H76" s="263">
        <f t="shared" si="8"/>
        <v>31</v>
      </c>
      <c r="I76" s="333">
        <v>7.3</v>
      </c>
      <c r="J76" s="333">
        <v>7.3</v>
      </c>
      <c r="K76" s="334">
        <f t="shared" si="1"/>
        <v>0</v>
      </c>
      <c r="L76" s="335">
        <f t="shared" si="2"/>
        <v>0</v>
      </c>
      <c r="M76" s="354">
        <v>452.81</v>
      </c>
      <c r="N76" s="354">
        <v>487.44</v>
      </c>
      <c r="O76" s="337">
        <f t="shared" si="3"/>
        <v>34.629999999999995</v>
      </c>
      <c r="P76" s="338">
        <f t="shared" si="4"/>
        <v>277.03999999999996</v>
      </c>
      <c r="Q76" s="362">
        <f t="shared" si="5"/>
        <v>277.03999999999996</v>
      </c>
      <c r="R76" s="362">
        <f t="shared" si="6"/>
        <v>19.392799999999998</v>
      </c>
      <c r="S76" s="363">
        <f t="shared" si="7"/>
        <v>296.43279999999999</v>
      </c>
      <c r="T76" s="263" t="s">
        <v>267</v>
      </c>
      <c r="U76" s="364" t="s">
        <v>216</v>
      </c>
      <c r="V76" s="429"/>
      <c r="W76" s="365" t="s">
        <v>834</v>
      </c>
      <c r="X76" s="416">
        <v>45889</v>
      </c>
    </row>
    <row r="77" spans="1:31" ht="20.25">
      <c r="A77" s="284"/>
      <c r="B77" s="284"/>
      <c r="C77" s="429"/>
      <c r="D77" s="430"/>
      <c r="E77" s="284"/>
      <c r="F77" s="266"/>
      <c r="G77" s="266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  <c r="X77" s="284"/>
    </row>
    <row r="78" spans="1:31" ht="20.25">
      <c r="A78" s="284"/>
      <c r="B78" s="284"/>
      <c r="C78" s="429"/>
      <c r="D78" s="284"/>
      <c r="E78" s="284"/>
      <c r="F78" s="431"/>
      <c r="G78" s="266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  <c r="X78" s="284"/>
    </row>
    <row r="79" spans="1:31" ht="20.25">
      <c r="A79" s="284"/>
      <c r="B79" s="284"/>
      <c r="C79" s="429"/>
      <c r="D79" s="284"/>
      <c r="E79" s="284"/>
      <c r="F79" s="431"/>
      <c r="G79" s="266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  <c r="X79" s="284"/>
    </row>
    <row r="80" spans="1:31" ht="20.25">
      <c r="A80" s="284"/>
      <c r="B80" s="284"/>
      <c r="C80" s="429"/>
      <c r="D80" s="284"/>
      <c r="E80" s="284"/>
      <c r="F80" s="431"/>
      <c r="G80" s="266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  <c r="X80" s="284"/>
    </row>
    <row r="81" spans="1:24" ht="20.25">
      <c r="A81" s="284"/>
      <c r="B81" s="284"/>
      <c r="C81" s="429"/>
      <c r="D81" s="284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  <c r="X81" s="284"/>
    </row>
    <row r="82" spans="1:24" ht="20.25">
      <c r="A82" s="284"/>
      <c r="B82" s="284"/>
      <c r="C82" s="429"/>
      <c r="D82" s="284"/>
      <c r="E82" s="284"/>
      <c r="F82" s="432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  <c r="X82" s="284"/>
    </row>
    <row r="83" spans="1:24" ht="20.25">
      <c r="A83" s="284"/>
      <c r="B83" s="284"/>
      <c r="C83" s="429"/>
      <c r="D83" s="284"/>
      <c r="E83" s="284"/>
      <c r="F83" s="432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4"/>
    </row>
    <row r="84" spans="1:24" ht="20.25">
      <c r="A84" s="284"/>
      <c r="B84" s="284"/>
      <c r="C84" s="429"/>
      <c r="D84" s="284"/>
      <c r="E84" s="284"/>
      <c r="F84" s="432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  <c r="X84" s="284"/>
    </row>
    <row r="85" spans="1:24" ht="20.25">
      <c r="A85" s="284"/>
      <c r="B85" s="284"/>
      <c r="C85" s="429"/>
      <c r="D85" s="284"/>
      <c r="E85" s="284"/>
      <c r="F85" s="431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  <c r="X85" s="284"/>
    </row>
    <row r="86" spans="1:24" ht="20.25">
      <c r="A86" s="284"/>
      <c r="C86" s="429"/>
      <c r="D86" s="284"/>
      <c r="E86" s="284"/>
      <c r="F86" s="431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  <c r="X86" s="284"/>
    </row>
    <row r="87" spans="1:24" ht="20.25">
      <c r="A87" s="284"/>
      <c r="B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  <c r="X87" s="284"/>
    </row>
    <row r="88" spans="1:24" ht="20.25">
      <c r="A88" s="284"/>
      <c r="B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4"/>
    </row>
    <row r="89" spans="1:24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  <c r="X89" s="284"/>
    </row>
    <row r="90" spans="1:24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4"/>
    </row>
    <row r="91" spans="1:24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  <c r="X91" s="284"/>
    </row>
    <row r="92" spans="1:24" ht="20.25">
      <c r="A92" s="284" t="s">
        <v>713</v>
      </c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  <c r="X92" s="284"/>
    </row>
    <row r="93" spans="1:24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4"/>
    </row>
    <row r="94" spans="1:24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4"/>
    </row>
    <row r="95" spans="1:24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  <c r="X95" s="284"/>
    </row>
    <row r="96" spans="1:24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4"/>
    </row>
    <row r="97" spans="1:24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4"/>
    </row>
    <row r="98" spans="1:24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  <c r="X98" s="284"/>
    </row>
    <row r="99" spans="1:24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4"/>
    </row>
    <row r="100" spans="1:24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  <c r="X100" s="284"/>
    </row>
    <row r="101" spans="1:24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  <c r="X101" s="284"/>
    </row>
    <row r="102" spans="1:24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4"/>
    </row>
    <row r="103" spans="1:24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4"/>
    </row>
    <row r="104" spans="1:24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4"/>
    </row>
    <row r="105" spans="1:24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  <c r="X105" s="284"/>
    </row>
    <row r="106" spans="1:24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  <c r="X106" s="284"/>
    </row>
    <row r="107" spans="1:24" ht="20.25">
      <c r="A107" s="284"/>
      <c r="B107" s="284"/>
      <c r="C107" s="433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4"/>
    </row>
    <row r="108" spans="1:24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  <c r="X108" s="284"/>
    </row>
    <row r="109" spans="1:24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  <c r="X109" s="284"/>
    </row>
    <row r="110" spans="1:24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  <c r="X110" s="284"/>
    </row>
    <row r="111" spans="1:24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  <c r="X111" s="284"/>
    </row>
    <row r="112" spans="1:24" ht="20.25">
      <c r="A112" s="284"/>
      <c r="B112" s="284"/>
      <c r="C112" s="434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4"/>
    </row>
    <row r="113" spans="1:24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  <c r="X113" s="284"/>
    </row>
    <row r="114" spans="1:24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4"/>
    </row>
    <row r="115" spans="1:24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</row>
    <row r="116" spans="1:24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</row>
    <row r="117" spans="1:24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</row>
    <row r="118" spans="1:24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4"/>
    </row>
    <row r="119" spans="1:24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</row>
    <row r="120" spans="1:24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</row>
    <row r="121" spans="1:24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</row>
    <row r="122" spans="1:24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4"/>
    </row>
    <row r="123" spans="1:24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</row>
    <row r="124" spans="1:24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</row>
    <row r="125" spans="1:24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</row>
    <row r="126" spans="1:24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</row>
    <row r="127" spans="1:24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</row>
    <row r="128" spans="1:24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</row>
    <row r="129" spans="1:24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</row>
    <row r="130" spans="1:24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</row>
    <row r="131" spans="1:24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4"/>
    </row>
    <row r="132" spans="1:24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4"/>
    </row>
    <row r="133" spans="1:24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4"/>
    </row>
    <row r="134" spans="1:24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4"/>
    </row>
    <row r="135" spans="1:24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</row>
    <row r="136" spans="1:24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/>
    </row>
    <row r="137" spans="1:24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4"/>
    </row>
    <row r="138" spans="1:24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  <c r="X138" s="284"/>
    </row>
    <row r="139" spans="1:24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  <c r="X139" s="284"/>
    </row>
    <row r="140" spans="1:24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  <c r="X140" s="284"/>
    </row>
    <row r="141" spans="1:24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  <c r="X141" s="284"/>
    </row>
    <row r="142" spans="1:24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4"/>
    </row>
    <row r="143" spans="1:24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  <c r="X143" s="284"/>
    </row>
    <row r="144" spans="1:24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4"/>
    </row>
    <row r="145" spans="1:24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  <c r="X145" s="284"/>
    </row>
    <row r="146" spans="1:24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  <c r="X146" s="284"/>
    </row>
    <row r="147" spans="1:24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  <c r="X147" s="284"/>
    </row>
    <row r="148" spans="1:24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  <c r="X148" s="284"/>
    </row>
    <row r="149" spans="1:24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  <c r="X149" s="284"/>
    </row>
    <row r="150" spans="1:24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4"/>
    </row>
    <row r="151" spans="1:24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4"/>
    </row>
    <row r="152" spans="1:24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  <c r="X152" s="284"/>
    </row>
    <row r="153" spans="1:24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  <c r="X153" s="284"/>
    </row>
    <row r="154" spans="1:24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  <c r="X154" s="284"/>
    </row>
    <row r="155" spans="1:24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  <c r="X155" s="284"/>
    </row>
    <row r="156" spans="1:24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  <c r="X156" s="284"/>
    </row>
    <row r="157" spans="1:24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  <c r="X157" s="284"/>
    </row>
    <row r="158" spans="1:24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  <c r="X158" s="284"/>
    </row>
    <row r="159" spans="1:24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  <c r="X159" s="284"/>
    </row>
    <row r="160" spans="1:24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  <c r="X160" s="284"/>
    </row>
    <row r="161" spans="1:24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  <c r="X161" s="284"/>
    </row>
    <row r="162" spans="1:24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  <c r="X162" s="284"/>
    </row>
    <row r="163" spans="1:24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  <c r="X163" s="284"/>
    </row>
    <row r="164" spans="1:24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  <c r="X164" s="284"/>
    </row>
    <row r="165" spans="1:24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</row>
    <row r="166" spans="1:24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  <c r="X166" s="284"/>
    </row>
    <row r="167" spans="1:24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  <c r="X167" s="284"/>
    </row>
    <row r="168" spans="1:24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  <c r="X168" s="284"/>
    </row>
    <row r="169" spans="1:24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  <c r="X169" s="284"/>
    </row>
    <row r="170" spans="1:24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  <c r="X170" s="284"/>
    </row>
    <row r="171" spans="1:24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  <c r="X171" s="284"/>
    </row>
    <row r="172" spans="1:24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  <c r="X172" s="284"/>
    </row>
    <row r="173" spans="1:24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  <c r="X173" s="284"/>
    </row>
    <row r="174" spans="1:24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4"/>
    </row>
    <row r="175" spans="1:24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  <c r="X175" s="284"/>
    </row>
    <row r="176" spans="1:24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  <c r="X176" s="284"/>
    </row>
    <row r="177" spans="1:24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  <c r="X177" s="284"/>
    </row>
    <row r="178" spans="1:24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  <c r="X178" s="284"/>
    </row>
    <row r="179" spans="1:24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  <c r="X179" s="284"/>
    </row>
    <row r="180" spans="1:24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  <c r="X180" s="284"/>
    </row>
    <row r="181" spans="1:24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  <c r="X181" s="284"/>
    </row>
    <row r="182" spans="1:24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  <c r="X182" s="284"/>
    </row>
    <row r="183" spans="1:24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4"/>
    </row>
    <row r="184" spans="1:24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  <c r="X184" s="284"/>
    </row>
    <row r="185" spans="1:24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  <c r="X185" s="284"/>
    </row>
    <row r="186" spans="1:24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  <c r="X186" s="284"/>
    </row>
    <row r="187" spans="1:24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  <c r="X187" s="284"/>
    </row>
    <row r="188" spans="1:24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  <c r="X188" s="284"/>
    </row>
    <row r="189" spans="1:24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  <c r="X189" s="284"/>
    </row>
    <row r="190" spans="1:24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  <c r="X190" s="284"/>
    </row>
    <row r="191" spans="1:24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  <c r="X191" s="284"/>
    </row>
    <row r="192" spans="1:24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  <c r="X192" s="284"/>
    </row>
    <row r="193" spans="1:24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  <c r="X193" s="284"/>
    </row>
    <row r="194" spans="1:24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  <c r="X194" s="284"/>
    </row>
    <row r="195" spans="1:24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  <c r="X195" s="284"/>
    </row>
    <row r="196" spans="1:24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4"/>
    </row>
    <row r="197" spans="1:24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  <c r="X197" s="284"/>
    </row>
    <row r="198" spans="1:24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  <c r="X198" s="284"/>
    </row>
    <row r="199" spans="1:24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  <c r="X199" s="284"/>
    </row>
    <row r="200" spans="1:24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  <c r="X200" s="284"/>
    </row>
    <row r="201" spans="1:24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4"/>
    </row>
    <row r="202" spans="1:24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4"/>
    </row>
    <row r="203" spans="1:24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4"/>
    </row>
    <row r="204" spans="1:24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4"/>
    </row>
    <row r="205" spans="1:24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4"/>
    </row>
    <row r="206" spans="1:24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4"/>
    </row>
    <row r="207" spans="1:24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4"/>
    </row>
    <row r="208" spans="1:24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4"/>
    </row>
    <row r="209" spans="1:24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4"/>
    </row>
    <row r="210" spans="1:24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4"/>
    </row>
    <row r="211" spans="1:24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4"/>
    </row>
    <row r="212" spans="1:24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4"/>
    </row>
    <row r="213" spans="1:24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4"/>
    </row>
    <row r="214" spans="1:24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4"/>
    </row>
    <row r="215" spans="1:24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4"/>
    </row>
    <row r="216" spans="1:24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4"/>
    </row>
    <row r="217" spans="1:24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4"/>
    </row>
    <row r="218" spans="1:24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4"/>
    </row>
    <row r="219" spans="1:24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4"/>
    </row>
    <row r="220" spans="1:24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4"/>
    </row>
    <row r="221" spans="1:24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4"/>
    </row>
    <row r="222" spans="1:24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4"/>
    </row>
    <row r="223" spans="1:24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4"/>
    </row>
    <row r="224" spans="1:24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4"/>
    </row>
    <row r="225" spans="1:24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4"/>
    </row>
    <row r="226" spans="1:24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4"/>
    </row>
    <row r="227" spans="1:24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4"/>
    </row>
    <row r="228" spans="1:24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4"/>
    </row>
    <row r="229" spans="1:24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4"/>
    </row>
    <row r="230" spans="1:24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4"/>
    </row>
    <row r="231" spans="1:24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4"/>
    </row>
    <row r="232" spans="1:24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4"/>
    </row>
    <row r="233" spans="1:24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4"/>
    </row>
    <row r="234" spans="1:24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4"/>
    </row>
    <row r="235" spans="1:24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4"/>
    </row>
    <row r="236" spans="1:24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4"/>
    </row>
    <row r="237" spans="1:24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4"/>
    </row>
    <row r="238" spans="1:24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4"/>
    </row>
    <row r="239" spans="1:24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4"/>
    </row>
    <row r="240" spans="1:24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4"/>
    </row>
    <row r="241" spans="1:24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4"/>
    </row>
    <row r="242" spans="1:24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4"/>
    </row>
    <row r="243" spans="1:24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4"/>
    </row>
    <row r="244" spans="1:24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4"/>
    </row>
    <row r="245" spans="1:24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4"/>
    </row>
    <row r="246" spans="1:24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</row>
    <row r="247" spans="1:24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4"/>
    </row>
    <row r="248" spans="1:24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4"/>
    </row>
    <row r="249" spans="1:24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4"/>
    </row>
    <row r="250" spans="1:24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4"/>
    </row>
    <row r="251" spans="1:24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4"/>
    </row>
    <row r="252" spans="1:24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4"/>
    </row>
    <row r="253" spans="1:24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4"/>
    </row>
    <row r="254" spans="1:24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4"/>
    </row>
    <row r="255" spans="1:24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4"/>
    </row>
    <row r="256" spans="1:24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4"/>
    </row>
    <row r="257" spans="1:24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4"/>
    </row>
    <row r="258" spans="1:24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4"/>
    </row>
    <row r="259" spans="1:24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4"/>
    </row>
    <row r="260" spans="1:24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4"/>
    </row>
    <row r="261" spans="1:24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4"/>
    </row>
    <row r="262" spans="1:24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4"/>
    </row>
    <row r="263" spans="1:24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4"/>
    </row>
    <row r="264" spans="1:24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4"/>
    </row>
    <row r="265" spans="1:24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4"/>
    </row>
    <row r="266" spans="1:24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4"/>
    </row>
    <row r="267" spans="1:24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4"/>
    </row>
    <row r="268" spans="1:24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4"/>
    </row>
    <row r="269" spans="1:24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4"/>
    </row>
    <row r="270" spans="1:24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4"/>
    </row>
    <row r="271" spans="1:24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4"/>
    </row>
    <row r="272" spans="1:24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4"/>
    </row>
    <row r="273" spans="1:24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4"/>
    </row>
    <row r="274" spans="1:24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4"/>
    </row>
    <row r="275" spans="1:24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4"/>
    </row>
    <row r="276" spans="1:24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4"/>
    </row>
    <row r="277" spans="1:24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4"/>
    </row>
    <row r="278" spans="1:24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4"/>
    </row>
    <row r="279" spans="1:24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4"/>
    </row>
    <row r="280" spans="1:24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4"/>
    </row>
    <row r="281" spans="1:24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4"/>
    </row>
    <row r="282" spans="1:24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4"/>
    </row>
    <row r="283" spans="1:24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</row>
    <row r="284" spans="1:24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4"/>
    </row>
    <row r="285" spans="1:24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4"/>
    </row>
    <row r="286" spans="1:24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4"/>
    </row>
    <row r="287" spans="1:24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4"/>
    </row>
    <row r="288" spans="1:24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</row>
    <row r="289" spans="1:24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4"/>
    </row>
    <row r="290" spans="1:24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4"/>
    </row>
    <row r="291" spans="1:24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4"/>
    </row>
    <row r="292" spans="1:24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4"/>
    </row>
    <row r="293" spans="1:24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4"/>
    </row>
    <row r="294" spans="1:24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4"/>
    </row>
    <row r="295" spans="1:24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4"/>
    </row>
    <row r="296" spans="1:24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4"/>
    </row>
    <row r="297" spans="1:24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4"/>
    </row>
    <row r="298" spans="1:24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4"/>
    </row>
    <row r="299" spans="1:24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4"/>
    </row>
    <row r="300" spans="1:24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4"/>
    </row>
    <row r="301" spans="1:24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4"/>
    </row>
    <row r="302" spans="1:24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4"/>
    </row>
    <row r="303" spans="1:24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  <c r="X303" s="284"/>
    </row>
    <row r="304" spans="1:24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  <c r="X304" s="284"/>
    </row>
    <row r="305" spans="1:24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  <c r="X305" s="284"/>
    </row>
    <row r="306" spans="1:24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</row>
    <row r="307" spans="1:24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</row>
    <row r="308" spans="1:24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  <c r="X308" s="284"/>
    </row>
    <row r="309" spans="1:24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  <c r="X309" s="284"/>
    </row>
    <row r="310" spans="1:24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  <c r="X310" s="284"/>
    </row>
    <row r="311" spans="1:24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  <c r="X311" s="284"/>
    </row>
    <row r="312" spans="1:24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  <c r="X312" s="284"/>
    </row>
    <row r="313" spans="1:24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  <c r="X313" s="284"/>
    </row>
    <row r="314" spans="1:24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  <c r="X314" s="284"/>
    </row>
    <row r="315" spans="1:24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  <c r="X315" s="284"/>
    </row>
    <row r="316" spans="1:24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  <c r="X316" s="284"/>
    </row>
    <row r="317" spans="1:24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  <c r="X317" s="284"/>
    </row>
    <row r="318" spans="1:24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  <c r="X318" s="284"/>
    </row>
    <row r="319" spans="1:24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  <c r="X319" s="284"/>
    </row>
    <row r="320" spans="1:24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  <c r="X320" s="284"/>
    </row>
    <row r="321" spans="1:24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  <c r="X321" s="284"/>
    </row>
    <row r="322" spans="1:24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  <c r="X322" s="284"/>
    </row>
    <row r="323" spans="1:24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  <c r="X323" s="284"/>
    </row>
    <row r="324" spans="1:24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  <c r="X324" s="284"/>
    </row>
    <row r="325" spans="1:24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  <c r="X325" s="284"/>
    </row>
    <row r="326" spans="1:24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</row>
    <row r="327" spans="1:24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  <c r="X327" s="284"/>
    </row>
    <row r="328" spans="1:24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  <c r="X328" s="284"/>
    </row>
    <row r="329" spans="1:24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  <c r="X329" s="284"/>
    </row>
    <row r="330" spans="1:24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  <c r="X330" s="284"/>
    </row>
    <row r="331" spans="1:24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  <c r="X331" s="284"/>
    </row>
    <row r="332" spans="1:24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  <c r="X332" s="284"/>
    </row>
    <row r="333" spans="1:24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  <c r="X333" s="284"/>
    </row>
    <row r="334" spans="1:24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  <c r="X334" s="284"/>
    </row>
    <row r="335" spans="1:24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  <c r="X335" s="284"/>
    </row>
    <row r="336" spans="1:24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  <c r="X336" s="284"/>
    </row>
    <row r="337" spans="1:24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  <c r="X337" s="284"/>
    </row>
    <row r="338" spans="1:24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  <c r="X338" s="284"/>
    </row>
    <row r="339" spans="1:24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  <c r="X339" s="284"/>
    </row>
    <row r="340" spans="1:24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</row>
    <row r="341" spans="1:24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  <c r="X341" s="284"/>
    </row>
    <row r="342" spans="1:24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  <c r="X342" s="284"/>
    </row>
    <row r="343" spans="1:24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  <c r="X343" s="284"/>
    </row>
    <row r="344" spans="1:24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  <c r="X344" s="284"/>
    </row>
    <row r="345" spans="1:24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  <c r="X345" s="284"/>
    </row>
    <row r="346" spans="1:24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  <c r="X346" s="284"/>
    </row>
    <row r="347" spans="1:24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  <c r="X347" s="284"/>
    </row>
    <row r="348" spans="1:24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  <c r="X348" s="284"/>
    </row>
    <row r="349" spans="1:24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</row>
    <row r="350" spans="1:24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  <c r="X350" s="284"/>
    </row>
    <row r="351" spans="1:24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  <c r="X351" s="284"/>
    </row>
    <row r="352" spans="1:24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  <c r="X352" s="284"/>
    </row>
    <row r="353" spans="1:24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  <c r="X353" s="284"/>
    </row>
    <row r="354" spans="1:24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  <c r="X354" s="284"/>
    </row>
    <row r="355" spans="1:24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  <c r="X355" s="284"/>
    </row>
    <row r="356" spans="1:24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  <c r="X356" s="284"/>
    </row>
    <row r="357" spans="1:24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  <c r="X357" s="284"/>
    </row>
    <row r="358" spans="1:24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  <c r="X358" s="284"/>
    </row>
    <row r="359" spans="1:24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  <c r="X359" s="284"/>
    </row>
    <row r="360" spans="1:24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  <c r="X360" s="284"/>
    </row>
    <row r="361" spans="1:24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  <c r="X361" s="284"/>
    </row>
    <row r="362" spans="1:24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  <c r="X362" s="284"/>
    </row>
    <row r="363" spans="1:24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  <c r="X363" s="284"/>
    </row>
    <row r="364" spans="1:24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  <c r="X364" s="284"/>
    </row>
    <row r="365" spans="1:24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  <c r="X365" s="284"/>
    </row>
    <row r="366" spans="1:24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  <c r="X366" s="284"/>
    </row>
    <row r="367" spans="1:24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  <c r="X367" s="284"/>
    </row>
    <row r="368" spans="1:24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  <c r="X368" s="284"/>
    </row>
    <row r="369" spans="1:24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  <c r="X369" s="284"/>
    </row>
    <row r="370" spans="1:24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  <c r="X370" s="284"/>
    </row>
    <row r="371" spans="1:24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  <c r="X371" s="284"/>
    </row>
    <row r="372" spans="1:24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</row>
    <row r="373" spans="1:24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  <c r="X373" s="284"/>
    </row>
    <row r="374" spans="1:24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  <c r="X374" s="284"/>
    </row>
    <row r="375" spans="1:24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  <c r="X375" s="284"/>
    </row>
    <row r="376" spans="1:24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  <c r="X376" s="284"/>
    </row>
    <row r="377" spans="1:24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  <c r="X377" s="284"/>
    </row>
    <row r="378" spans="1:24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  <c r="X378" s="284"/>
    </row>
    <row r="379" spans="1:24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  <c r="X379" s="284"/>
    </row>
    <row r="380" spans="1:24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4"/>
    </row>
    <row r="381" spans="1:24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</row>
    <row r="382" spans="1:24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  <c r="X382" s="284"/>
    </row>
    <row r="383" spans="1:24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  <c r="X383" s="284"/>
    </row>
    <row r="384" spans="1:24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  <c r="X384" s="284"/>
    </row>
    <row r="385" spans="1:24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  <c r="X385" s="284"/>
    </row>
    <row r="386" spans="1:24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4"/>
    </row>
    <row r="387" spans="1:24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  <c r="X387" s="284"/>
    </row>
    <row r="388" spans="1:24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  <c r="X388" s="284"/>
    </row>
    <row r="389" spans="1:24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  <c r="X389" s="284"/>
    </row>
    <row r="390" spans="1:24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  <c r="X390" s="284"/>
    </row>
    <row r="391" spans="1:24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  <c r="X391" s="284"/>
    </row>
    <row r="392" spans="1:24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  <c r="X392" s="284"/>
    </row>
    <row r="393" spans="1:24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  <c r="X393" s="284"/>
    </row>
    <row r="394" spans="1:24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</row>
    <row r="395" spans="1:24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  <c r="X395" s="284"/>
    </row>
    <row r="396" spans="1:24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  <c r="X396" s="284"/>
    </row>
    <row r="397" spans="1:24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  <c r="X397" s="284"/>
    </row>
    <row r="398" spans="1:24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  <c r="X398" s="284"/>
    </row>
    <row r="399" spans="1:24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  <c r="X399" s="284"/>
    </row>
    <row r="400" spans="1:24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  <c r="X400" s="284"/>
    </row>
    <row r="401" spans="1:24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  <c r="X401" s="284"/>
    </row>
    <row r="402" spans="1:24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4"/>
    </row>
    <row r="403" spans="1:24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  <c r="X403" s="284"/>
    </row>
    <row r="404" spans="1:24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  <c r="X404" s="284"/>
    </row>
    <row r="405" spans="1:24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</row>
    <row r="406" spans="1:24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</row>
    <row r="407" spans="1:24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  <c r="X407" s="284"/>
    </row>
    <row r="408" spans="1:24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  <c r="X408" s="284"/>
    </row>
    <row r="409" spans="1:24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  <c r="X409" s="284"/>
    </row>
    <row r="410" spans="1:24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  <c r="X410" s="284"/>
    </row>
    <row r="411" spans="1:24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  <c r="X411" s="284"/>
    </row>
    <row r="412" spans="1:24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  <c r="X412" s="284"/>
    </row>
    <row r="413" spans="1:24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  <c r="X413" s="284"/>
    </row>
    <row r="414" spans="1:24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  <c r="X414" s="284"/>
    </row>
    <row r="415" spans="1:24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  <c r="X415" s="284"/>
    </row>
    <row r="416" spans="1:24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  <c r="X416" s="284"/>
    </row>
    <row r="417" spans="1:24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  <c r="X417" s="284"/>
    </row>
    <row r="418" spans="1:24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  <c r="X418" s="284"/>
    </row>
    <row r="419" spans="1:24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  <c r="X419" s="284"/>
    </row>
    <row r="420" spans="1:24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  <c r="X420" s="284"/>
    </row>
    <row r="421" spans="1:24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  <c r="X421" s="284"/>
    </row>
    <row r="422" spans="1:24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  <c r="X422" s="284"/>
    </row>
    <row r="423" spans="1:24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  <c r="X423" s="284"/>
    </row>
    <row r="424" spans="1:24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  <c r="X424" s="284"/>
    </row>
    <row r="425" spans="1:24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</row>
    <row r="426" spans="1:24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  <c r="X426" s="284"/>
    </row>
    <row r="427" spans="1:24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  <c r="X427" s="284"/>
    </row>
    <row r="428" spans="1:24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  <c r="X428" s="284"/>
    </row>
    <row r="429" spans="1:24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  <c r="X429" s="284"/>
    </row>
    <row r="430" spans="1:24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  <c r="X430" s="284"/>
    </row>
    <row r="431" spans="1:24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  <c r="X431" s="284"/>
    </row>
    <row r="432" spans="1:24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  <c r="X432" s="284"/>
    </row>
    <row r="433" spans="1:24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  <c r="X433" s="284"/>
    </row>
    <row r="434" spans="1:24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  <c r="X434" s="284"/>
    </row>
    <row r="435" spans="1:24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  <c r="X435" s="284"/>
    </row>
    <row r="436" spans="1:24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  <c r="X436" s="284"/>
    </row>
    <row r="437" spans="1:24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  <c r="X437" s="284"/>
    </row>
    <row r="438" spans="1:24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  <c r="X438" s="284"/>
    </row>
    <row r="439" spans="1:24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</row>
    <row r="440" spans="1:24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  <c r="X440" s="284"/>
    </row>
    <row r="441" spans="1:24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</row>
    <row r="442" spans="1:24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  <c r="X442" s="284"/>
    </row>
    <row r="443" spans="1:24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  <c r="X443" s="284"/>
    </row>
    <row r="444" spans="1:24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  <c r="X444" s="284"/>
    </row>
    <row r="445" spans="1:24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  <c r="X445" s="284"/>
    </row>
    <row r="446" spans="1:24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  <c r="X446" s="284"/>
    </row>
    <row r="447" spans="1:24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  <c r="X447" s="284"/>
    </row>
    <row r="448" spans="1:24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</row>
    <row r="449" spans="1:24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  <c r="X449" s="284"/>
    </row>
    <row r="450" spans="1:24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  <c r="X450" s="284"/>
    </row>
    <row r="451" spans="1:24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  <c r="X451" s="284"/>
    </row>
    <row r="452" spans="1:24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</row>
    <row r="453" spans="1:24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</row>
    <row r="454" spans="1:24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  <c r="X454" s="284"/>
    </row>
    <row r="455" spans="1:24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  <c r="X455" s="284"/>
    </row>
    <row r="456" spans="1:24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  <c r="X456" s="284"/>
    </row>
    <row r="457" spans="1:24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  <c r="X457" s="284"/>
    </row>
    <row r="458" spans="1:24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  <c r="X458" s="284"/>
    </row>
    <row r="459" spans="1:24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  <c r="X459" s="284"/>
    </row>
    <row r="460" spans="1:24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  <c r="X460" s="284"/>
    </row>
    <row r="461" spans="1:24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  <c r="X461" s="284"/>
    </row>
    <row r="462" spans="1:24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  <c r="X462" s="284"/>
    </row>
    <row r="463" spans="1:24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  <c r="X463" s="284"/>
    </row>
    <row r="464" spans="1:24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  <c r="X464" s="284"/>
    </row>
    <row r="465" spans="1:24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  <c r="X465" s="284"/>
    </row>
    <row r="466" spans="1:24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  <c r="X466" s="284"/>
    </row>
    <row r="467" spans="1:24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  <c r="X467" s="284"/>
    </row>
    <row r="468" spans="1:24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  <c r="X468" s="284"/>
    </row>
    <row r="469" spans="1:24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  <c r="X469" s="284"/>
    </row>
    <row r="470" spans="1:24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  <c r="X470" s="284"/>
    </row>
    <row r="471" spans="1:24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</row>
    <row r="472" spans="1:24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  <c r="X472" s="284"/>
    </row>
    <row r="473" spans="1:24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  <c r="X473" s="284"/>
    </row>
    <row r="474" spans="1:24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  <c r="X474" s="284"/>
    </row>
    <row r="475" spans="1:24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  <c r="X475" s="284"/>
    </row>
    <row r="476" spans="1:24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  <c r="X476" s="284"/>
    </row>
    <row r="477" spans="1:24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  <c r="X477" s="284"/>
    </row>
    <row r="478" spans="1:24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  <c r="X478" s="284"/>
    </row>
    <row r="479" spans="1:24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  <c r="X479" s="284"/>
    </row>
    <row r="480" spans="1:24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</row>
    <row r="481" spans="1:24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  <c r="X481" s="284"/>
    </row>
    <row r="482" spans="1:24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  <c r="X482" s="284"/>
    </row>
    <row r="483" spans="1:24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  <c r="X483" s="284"/>
    </row>
    <row r="484" spans="1:24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  <c r="X484" s="284"/>
    </row>
    <row r="485" spans="1:24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  <c r="X485" s="284"/>
    </row>
    <row r="486" spans="1:24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  <c r="X486" s="284"/>
    </row>
    <row r="487" spans="1:24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  <c r="X487" s="284"/>
    </row>
    <row r="488" spans="1:24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  <c r="X488" s="284"/>
    </row>
    <row r="489" spans="1:24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  <c r="X489" s="284"/>
    </row>
    <row r="490" spans="1:24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  <c r="X490" s="284"/>
    </row>
    <row r="491" spans="1:24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  <c r="X491" s="284"/>
    </row>
    <row r="492" spans="1:24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  <c r="X492" s="284"/>
    </row>
    <row r="493" spans="1:24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</row>
    <row r="494" spans="1:24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  <c r="X494" s="284"/>
    </row>
    <row r="495" spans="1:24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  <c r="X495" s="284"/>
    </row>
    <row r="496" spans="1:24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  <c r="X496" s="284"/>
    </row>
    <row r="497" spans="1:24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  <c r="X497" s="284"/>
    </row>
    <row r="498" spans="1:24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  <c r="X498" s="284"/>
    </row>
    <row r="499" spans="1:24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  <c r="X499" s="284"/>
    </row>
    <row r="500" spans="1:24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  <c r="X500" s="284"/>
    </row>
    <row r="501" spans="1:24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  <c r="X501" s="284"/>
    </row>
    <row r="502" spans="1:24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  <c r="X502" s="284"/>
    </row>
    <row r="503" spans="1:24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  <c r="X503" s="284"/>
    </row>
    <row r="504" spans="1:24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  <c r="X504" s="284"/>
    </row>
    <row r="505" spans="1:24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</row>
    <row r="506" spans="1:24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  <c r="X506" s="284"/>
    </row>
    <row r="507" spans="1:24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  <c r="X507" s="284"/>
    </row>
    <row r="508" spans="1:24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  <c r="X508" s="284"/>
    </row>
    <row r="509" spans="1:24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  <c r="X509" s="284"/>
    </row>
    <row r="510" spans="1:24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  <c r="X510" s="284"/>
    </row>
    <row r="511" spans="1:24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  <c r="X511" s="284"/>
    </row>
    <row r="512" spans="1:24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  <c r="X512" s="284"/>
    </row>
    <row r="513" spans="1:24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  <c r="X513" s="284"/>
    </row>
    <row r="514" spans="1:24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  <c r="X514" s="284"/>
    </row>
    <row r="515" spans="1:24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  <c r="X515" s="284"/>
    </row>
    <row r="516" spans="1:24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  <c r="X516" s="284"/>
    </row>
    <row r="517" spans="1:24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  <c r="X517" s="284"/>
    </row>
    <row r="518" spans="1:24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  <c r="X518" s="284"/>
    </row>
    <row r="519" spans="1:24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  <c r="X519" s="284"/>
    </row>
    <row r="520" spans="1:24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  <c r="X520" s="284"/>
    </row>
    <row r="521" spans="1:24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  <c r="X521" s="284"/>
    </row>
    <row r="522" spans="1:24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  <c r="X522" s="284"/>
    </row>
    <row r="523" spans="1:24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  <c r="X523" s="284"/>
    </row>
    <row r="524" spans="1:24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</row>
    <row r="525" spans="1:24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  <c r="X525" s="284"/>
    </row>
    <row r="526" spans="1:24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  <c r="X526" s="284"/>
    </row>
    <row r="527" spans="1:24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  <c r="X527" s="284"/>
    </row>
    <row r="528" spans="1:24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  <c r="X528" s="284"/>
    </row>
    <row r="529" spans="1:24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  <c r="X529" s="284"/>
    </row>
    <row r="530" spans="1:24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  <c r="X530" s="284"/>
    </row>
    <row r="531" spans="1:24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  <c r="X531" s="284"/>
    </row>
    <row r="532" spans="1:24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  <c r="X532" s="284"/>
    </row>
    <row r="533" spans="1:24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  <c r="X533" s="284"/>
    </row>
    <row r="534" spans="1:24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  <c r="X534" s="284"/>
    </row>
    <row r="535" spans="1:24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  <c r="X535" s="284"/>
    </row>
    <row r="536" spans="1:24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  <c r="X536" s="284"/>
    </row>
    <row r="537" spans="1:24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  <c r="X537" s="284"/>
    </row>
    <row r="538" spans="1:24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</row>
    <row r="539" spans="1:24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  <c r="X539" s="284"/>
    </row>
    <row r="540" spans="1:24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  <c r="X540" s="284"/>
    </row>
    <row r="541" spans="1:24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  <c r="X541" s="284"/>
    </row>
    <row r="542" spans="1:24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  <c r="X542" s="284"/>
    </row>
    <row r="543" spans="1:24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  <c r="X543" s="284"/>
    </row>
    <row r="544" spans="1:24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  <c r="X544" s="284"/>
    </row>
    <row r="545" spans="1:24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  <c r="X545" s="284"/>
    </row>
    <row r="546" spans="1:24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  <c r="X546" s="284"/>
    </row>
    <row r="547" spans="1:24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</row>
    <row r="548" spans="1:24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  <c r="X548" s="284"/>
    </row>
    <row r="549" spans="1:24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  <c r="X549" s="284"/>
    </row>
    <row r="550" spans="1:24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  <c r="X550" s="284"/>
    </row>
    <row r="551" spans="1:24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  <c r="X551" s="284"/>
    </row>
    <row r="552" spans="1:24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  <c r="X552" s="284"/>
    </row>
    <row r="553" spans="1:24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  <c r="X553" s="284"/>
    </row>
    <row r="554" spans="1:24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  <c r="X554" s="284"/>
    </row>
    <row r="555" spans="1:24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  <c r="X555" s="284"/>
    </row>
    <row r="556" spans="1:24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  <c r="X556" s="284"/>
    </row>
    <row r="557" spans="1:24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  <c r="X557" s="284"/>
    </row>
    <row r="558" spans="1:24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  <c r="X558" s="284"/>
    </row>
    <row r="559" spans="1:24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  <c r="X559" s="284"/>
    </row>
    <row r="560" spans="1:24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  <c r="X560" s="284"/>
    </row>
    <row r="561" spans="1:24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  <c r="X561" s="284"/>
    </row>
    <row r="562" spans="1:24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  <c r="X562" s="284"/>
    </row>
    <row r="563" spans="1:24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  <c r="X563" s="284"/>
    </row>
    <row r="564" spans="1:24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  <c r="X564" s="284"/>
    </row>
    <row r="565" spans="1:24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  <c r="X565" s="284"/>
    </row>
    <row r="566" spans="1:24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  <c r="X566" s="284"/>
    </row>
    <row r="567" spans="1:24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  <c r="X567" s="284"/>
    </row>
    <row r="568" spans="1:24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  <c r="X568" s="284"/>
    </row>
    <row r="569" spans="1:24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  <c r="X569" s="284"/>
    </row>
    <row r="570" spans="1:24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</row>
    <row r="571" spans="1:24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  <c r="X571" s="284"/>
    </row>
    <row r="572" spans="1:24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  <c r="X572" s="284"/>
    </row>
    <row r="573" spans="1:24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  <c r="X573" s="284"/>
    </row>
    <row r="574" spans="1:24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  <c r="X574" s="284"/>
    </row>
    <row r="575" spans="1:24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  <c r="X575" s="284"/>
    </row>
    <row r="576" spans="1:24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  <c r="X576" s="284"/>
    </row>
    <row r="577" spans="1:24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  <c r="X577" s="284"/>
    </row>
    <row r="578" spans="1:24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  <c r="X578" s="284"/>
    </row>
    <row r="579" spans="1:24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</row>
    <row r="580" spans="1:24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  <c r="X580" s="284"/>
    </row>
    <row r="581" spans="1:24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  <c r="X581" s="284"/>
    </row>
    <row r="582" spans="1:24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  <c r="X582" s="284"/>
    </row>
    <row r="583" spans="1:24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  <c r="X583" s="284"/>
    </row>
    <row r="584" spans="1:24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  <c r="X584" s="284"/>
    </row>
    <row r="585" spans="1:24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  <c r="X585" s="284"/>
    </row>
    <row r="586" spans="1:24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  <c r="X586" s="284"/>
    </row>
    <row r="587" spans="1:24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  <c r="X587" s="284"/>
    </row>
    <row r="588" spans="1:24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  <c r="X588" s="284"/>
    </row>
    <row r="589" spans="1:24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  <c r="X589" s="284"/>
    </row>
    <row r="590" spans="1:24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  <c r="X590" s="284"/>
    </row>
    <row r="591" spans="1:24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  <c r="X591" s="284"/>
    </row>
    <row r="592" spans="1:24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</row>
    <row r="593" spans="1:24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  <c r="X593" s="284"/>
    </row>
    <row r="594" spans="1:24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  <c r="X594" s="284"/>
    </row>
    <row r="595" spans="1:24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  <c r="X595" s="284"/>
    </row>
    <row r="596" spans="1:24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  <c r="X596" s="284"/>
    </row>
    <row r="597" spans="1:24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  <c r="X597" s="284"/>
    </row>
    <row r="598" spans="1:24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  <c r="X598" s="284"/>
    </row>
    <row r="599" spans="1:24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  <c r="X599" s="284"/>
    </row>
    <row r="600" spans="1:24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  <c r="X600" s="284"/>
    </row>
    <row r="601" spans="1:24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  <c r="X601" s="284"/>
    </row>
    <row r="602" spans="1:24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  <c r="X602" s="284"/>
    </row>
    <row r="603" spans="1:24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  <c r="X603" s="284"/>
    </row>
    <row r="604" spans="1:24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  <c r="X604" s="284"/>
    </row>
    <row r="605" spans="1:24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  <c r="X605" s="284"/>
    </row>
    <row r="606" spans="1:24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  <c r="X606" s="284"/>
    </row>
    <row r="607" spans="1:24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  <c r="X607" s="284"/>
    </row>
    <row r="608" spans="1:24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  <c r="X608" s="284"/>
    </row>
    <row r="609" spans="1:24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  <c r="X609" s="284"/>
    </row>
    <row r="610" spans="1:24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  <c r="X610" s="284"/>
    </row>
    <row r="611" spans="1:24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  <c r="X611" s="284"/>
    </row>
    <row r="612" spans="1:24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  <c r="X612" s="284"/>
    </row>
    <row r="613" spans="1:24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  <c r="X613" s="284"/>
    </row>
    <row r="614" spans="1:24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  <c r="X614" s="284"/>
    </row>
    <row r="615" spans="1:24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  <c r="X615" s="284"/>
    </row>
    <row r="616" spans="1:24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  <c r="X616" s="284"/>
    </row>
    <row r="617" spans="1:24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  <c r="X617" s="284"/>
    </row>
    <row r="618" spans="1:24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  <c r="X618" s="284"/>
    </row>
    <row r="619" spans="1:24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  <c r="X619" s="284"/>
    </row>
    <row r="620" spans="1:24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  <c r="X620" s="284"/>
    </row>
    <row r="621" spans="1:24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  <c r="X621" s="284"/>
    </row>
    <row r="622" spans="1:24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  <c r="X622" s="284"/>
    </row>
    <row r="623" spans="1:24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  <c r="X623" s="284"/>
    </row>
    <row r="624" spans="1:24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  <c r="X624" s="284"/>
    </row>
    <row r="625" spans="1:24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  <c r="X625" s="284"/>
    </row>
    <row r="626" spans="1:24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  <c r="X626" s="284"/>
    </row>
    <row r="627" spans="1:24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  <c r="X627" s="284"/>
    </row>
    <row r="628" spans="1:24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  <c r="X628" s="284"/>
    </row>
    <row r="629" spans="1:24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  <c r="X629" s="284"/>
    </row>
    <row r="630" spans="1:24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  <c r="X630" s="284"/>
    </row>
    <row r="631" spans="1:24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  <c r="X631" s="284"/>
    </row>
    <row r="632" spans="1:24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  <c r="X632" s="284"/>
    </row>
    <row r="633" spans="1:24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  <c r="X633" s="284"/>
    </row>
    <row r="634" spans="1:24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  <c r="X634" s="284"/>
    </row>
    <row r="635" spans="1:24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  <c r="X635" s="284"/>
    </row>
    <row r="636" spans="1:24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  <c r="X636" s="284"/>
    </row>
    <row r="637" spans="1:24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  <c r="X637" s="284"/>
    </row>
    <row r="638" spans="1:24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  <c r="X638" s="284"/>
    </row>
    <row r="639" spans="1:24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  <c r="X639" s="284"/>
    </row>
    <row r="640" spans="1:24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  <c r="X640" s="284"/>
    </row>
    <row r="641" spans="1:24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  <c r="X641" s="284"/>
    </row>
    <row r="642" spans="1:24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  <c r="X642" s="284"/>
    </row>
    <row r="643" spans="1:24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  <c r="X643" s="284"/>
    </row>
    <row r="644" spans="1:24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  <c r="X644" s="284"/>
    </row>
    <row r="645" spans="1:24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  <c r="X645" s="284"/>
    </row>
    <row r="646" spans="1:24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  <c r="X646" s="284"/>
    </row>
    <row r="647" spans="1:24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  <c r="X647" s="284"/>
    </row>
    <row r="648" spans="1:24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  <c r="X648" s="284"/>
    </row>
    <row r="649" spans="1:24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  <c r="X649" s="284"/>
    </row>
    <row r="650" spans="1:24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  <c r="X650" s="284"/>
    </row>
    <row r="651" spans="1:24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  <c r="X651" s="284"/>
    </row>
    <row r="652" spans="1:24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  <c r="X652" s="284"/>
    </row>
    <row r="653" spans="1:24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  <c r="X653" s="284"/>
    </row>
    <row r="654" spans="1:24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  <c r="X654" s="284"/>
    </row>
    <row r="655" spans="1:24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  <c r="X655" s="284"/>
    </row>
    <row r="656" spans="1:24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  <c r="X656" s="284"/>
    </row>
    <row r="657" spans="1:24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  <c r="X657" s="284"/>
    </row>
    <row r="658" spans="1:24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  <c r="X658" s="284"/>
    </row>
    <row r="659" spans="1:24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  <c r="X659" s="284"/>
    </row>
    <row r="660" spans="1:24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  <c r="X660" s="284"/>
    </row>
    <row r="661" spans="1:24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  <c r="X661" s="284"/>
    </row>
    <row r="662" spans="1:24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  <c r="X662" s="284"/>
    </row>
    <row r="663" spans="1:24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  <c r="X663" s="284"/>
    </row>
    <row r="664" spans="1:24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  <c r="X664" s="284"/>
    </row>
    <row r="665" spans="1:24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  <c r="X665" s="284"/>
    </row>
    <row r="666" spans="1:24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  <c r="X666" s="284"/>
    </row>
    <row r="667" spans="1:24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  <c r="X667" s="284"/>
    </row>
    <row r="668" spans="1:24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  <c r="X668" s="284"/>
    </row>
    <row r="669" spans="1:24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  <c r="X669" s="284"/>
    </row>
    <row r="670" spans="1:24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  <c r="X670" s="284"/>
    </row>
    <row r="671" spans="1:24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  <c r="X671" s="284"/>
    </row>
    <row r="672" spans="1:24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  <c r="X672" s="284"/>
    </row>
    <row r="673" spans="1:24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  <c r="X673" s="284"/>
    </row>
    <row r="674" spans="1:24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  <c r="X674" s="284"/>
    </row>
    <row r="675" spans="1:24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  <c r="X675" s="284"/>
    </row>
    <row r="676" spans="1:24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  <c r="X676" s="284"/>
    </row>
    <row r="677" spans="1:24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  <c r="X677" s="284"/>
    </row>
    <row r="678" spans="1:24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  <c r="X678" s="284"/>
    </row>
    <row r="679" spans="1:24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  <c r="X679" s="284"/>
    </row>
    <row r="680" spans="1:24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  <c r="X680" s="284"/>
    </row>
    <row r="681" spans="1:24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  <c r="X681" s="284"/>
    </row>
    <row r="682" spans="1:24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  <c r="X682" s="284"/>
    </row>
    <row r="683" spans="1:24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  <c r="X683" s="284"/>
    </row>
    <row r="684" spans="1:24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  <c r="X684" s="284"/>
    </row>
    <row r="685" spans="1:24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  <c r="X685" s="284"/>
    </row>
    <row r="686" spans="1:24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  <c r="X686" s="284"/>
    </row>
    <row r="687" spans="1:24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  <c r="X687" s="284"/>
    </row>
    <row r="688" spans="1:24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  <c r="X688" s="284"/>
    </row>
    <row r="689" spans="1:24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  <c r="X689" s="284"/>
    </row>
    <row r="690" spans="1:24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  <c r="X690" s="284"/>
    </row>
    <row r="691" spans="1:24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  <c r="X691" s="284"/>
    </row>
    <row r="692" spans="1:24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  <c r="X692" s="284"/>
    </row>
    <row r="693" spans="1:24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  <c r="X693" s="284"/>
    </row>
    <row r="694" spans="1:24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  <c r="X694" s="284"/>
    </row>
    <row r="695" spans="1:24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  <c r="X695" s="284"/>
    </row>
    <row r="696" spans="1:24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  <c r="X696" s="284"/>
    </row>
    <row r="697" spans="1:24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  <c r="X697" s="284"/>
    </row>
    <row r="698" spans="1:24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  <c r="X698" s="284"/>
    </row>
    <row r="699" spans="1:24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  <c r="X699" s="284"/>
    </row>
    <row r="700" spans="1:24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  <c r="X700" s="284"/>
    </row>
    <row r="701" spans="1:24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  <c r="X701" s="284"/>
    </row>
    <row r="702" spans="1:24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  <c r="X702" s="284"/>
    </row>
    <row r="703" spans="1:24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  <c r="X703" s="284"/>
    </row>
    <row r="704" spans="1:24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  <c r="X704" s="284"/>
    </row>
    <row r="705" spans="1:24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  <c r="X705" s="284"/>
    </row>
    <row r="706" spans="1:24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  <c r="X706" s="284"/>
    </row>
    <row r="707" spans="1:24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  <c r="X707" s="284"/>
    </row>
    <row r="708" spans="1:24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  <c r="X708" s="284"/>
    </row>
    <row r="709" spans="1:24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  <c r="X709" s="284"/>
    </row>
    <row r="710" spans="1:24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  <c r="X710" s="284"/>
    </row>
    <row r="711" spans="1:24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  <c r="X711" s="284"/>
    </row>
    <row r="712" spans="1:24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  <c r="X712" s="284"/>
    </row>
    <row r="713" spans="1:24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  <c r="X713" s="284"/>
    </row>
    <row r="714" spans="1:24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  <c r="X714" s="284"/>
    </row>
    <row r="715" spans="1:24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  <c r="X715" s="284"/>
    </row>
    <row r="716" spans="1:24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  <c r="X716" s="284"/>
    </row>
    <row r="717" spans="1:24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  <c r="X717" s="284"/>
    </row>
    <row r="718" spans="1:24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  <c r="X718" s="284"/>
    </row>
    <row r="719" spans="1:24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  <c r="X719" s="284"/>
    </row>
    <row r="720" spans="1:24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  <c r="X720" s="284"/>
    </row>
    <row r="721" spans="1:24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  <c r="X721" s="284"/>
    </row>
    <row r="722" spans="1:24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</row>
    <row r="723" spans="1:24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</row>
    <row r="724" spans="1:24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</row>
    <row r="725" spans="1:24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</row>
    <row r="726" spans="1:24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</row>
    <row r="727" spans="1:24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</row>
    <row r="728" spans="1:24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</row>
    <row r="729" spans="1:24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</row>
    <row r="730" spans="1:24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</row>
    <row r="731" spans="1:24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</row>
    <row r="732" spans="1:24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</row>
    <row r="733" spans="1:24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</row>
    <row r="734" spans="1:24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</row>
    <row r="735" spans="1:24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</row>
    <row r="736" spans="1:24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</row>
    <row r="737" spans="1:24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</row>
    <row r="738" spans="1:24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</row>
    <row r="739" spans="1:24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</row>
    <row r="740" spans="1:24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</row>
    <row r="741" spans="1:24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</row>
    <row r="742" spans="1:24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</row>
    <row r="743" spans="1:24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</row>
    <row r="744" spans="1:24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</row>
    <row r="745" spans="1:24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</row>
    <row r="746" spans="1:24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</row>
    <row r="747" spans="1:24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</row>
    <row r="748" spans="1:24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  <c r="X748" s="284"/>
    </row>
    <row r="749" spans="1:24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  <c r="X749" s="284"/>
    </row>
    <row r="750" spans="1:24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  <c r="X750" s="284"/>
    </row>
    <row r="751" spans="1:24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  <c r="X751" s="284"/>
    </row>
    <row r="752" spans="1:24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  <c r="X752" s="284"/>
    </row>
    <row r="753" spans="1:24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  <c r="X753" s="284"/>
    </row>
    <row r="754" spans="1:24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  <c r="X754" s="284"/>
    </row>
    <row r="755" spans="1:24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  <c r="X755" s="284"/>
    </row>
    <row r="756" spans="1:24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  <c r="X756" s="284"/>
    </row>
    <row r="757" spans="1:24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  <c r="X757" s="284"/>
    </row>
    <row r="758" spans="1:24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  <c r="X758" s="284"/>
    </row>
    <row r="759" spans="1:24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  <c r="X759" s="284"/>
    </row>
    <row r="760" spans="1:24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  <c r="X760" s="284"/>
    </row>
    <row r="761" spans="1:24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  <c r="X761" s="284"/>
    </row>
    <row r="762" spans="1:24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  <c r="X762" s="284"/>
    </row>
    <row r="763" spans="1:24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  <c r="X763" s="284"/>
    </row>
    <row r="764" spans="1:24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  <c r="X764" s="284"/>
    </row>
    <row r="765" spans="1:24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  <c r="X765" s="284"/>
    </row>
    <row r="766" spans="1:24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  <c r="X766" s="284"/>
    </row>
    <row r="767" spans="1:24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  <c r="X767" s="284"/>
    </row>
    <row r="768" spans="1:24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  <c r="X768" s="284"/>
    </row>
    <row r="769" spans="1:24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  <c r="X769" s="284"/>
    </row>
    <row r="770" spans="1:24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  <c r="X770" s="284"/>
    </row>
    <row r="771" spans="1:24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  <c r="X771" s="284"/>
    </row>
    <row r="772" spans="1:24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  <c r="X772" s="284"/>
    </row>
    <row r="773" spans="1:24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  <c r="X773" s="284"/>
    </row>
    <row r="774" spans="1:24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  <c r="X774" s="284"/>
    </row>
    <row r="775" spans="1:24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</row>
    <row r="776" spans="1:24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  <c r="X776" s="284"/>
    </row>
    <row r="777" spans="1:24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</row>
    <row r="778" spans="1:24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</row>
    <row r="779" spans="1:24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</row>
    <row r="780" spans="1:24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  <c r="X780" s="284"/>
    </row>
    <row r="781" spans="1:24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  <c r="X781" s="284"/>
    </row>
    <row r="782" spans="1:24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  <c r="X782" s="284"/>
    </row>
    <row r="783" spans="1:24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  <c r="X783" s="284"/>
    </row>
    <row r="784" spans="1:24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  <c r="X784" s="284"/>
    </row>
    <row r="785" spans="1:24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  <c r="X785" s="284"/>
    </row>
    <row r="786" spans="1:24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  <c r="X786" s="284"/>
    </row>
    <row r="787" spans="1:24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  <c r="X787" s="284"/>
    </row>
    <row r="788" spans="1:24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  <c r="X788" s="284"/>
    </row>
    <row r="789" spans="1:24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  <c r="X789" s="284"/>
    </row>
    <row r="790" spans="1:24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  <c r="X790" s="284"/>
    </row>
    <row r="791" spans="1:24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  <c r="X791" s="284"/>
    </row>
    <row r="792" spans="1:24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  <c r="X792" s="284"/>
    </row>
    <row r="793" spans="1:24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  <c r="X793" s="284"/>
    </row>
    <row r="794" spans="1:24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  <c r="X794" s="284"/>
    </row>
    <row r="795" spans="1:24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  <c r="X795" s="284"/>
    </row>
    <row r="796" spans="1:24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  <c r="X796" s="284"/>
    </row>
    <row r="797" spans="1:24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  <c r="X797" s="284"/>
    </row>
    <row r="798" spans="1:24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  <c r="X798" s="284"/>
    </row>
    <row r="799" spans="1:24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  <c r="X799" s="284"/>
    </row>
    <row r="800" spans="1:24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  <c r="X800" s="284"/>
    </row>
    <row r="801" spans="1:24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  <c r="X801" s="284"/>
    </row>
    <row r="802" spans="1:24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  <c r="X802" s="284"/>
    </row>
    <row r="803" spans="1:24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  <c r="X803" s="284"/>
    </row>
    <row r="804" spans="1:24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  <c r="X804" s="284"/>
    </row>
    <row r="805" spans="1:24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  <c r="X805" s="284"/>
    </row>
    <row r="806" spans="1:24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  <c r="X806" s="284"/>
    </row>
    <row r="807" spans="1:24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  <c r="X807" s="284"/>
    </row>
    <row r="808" spans="1:24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  <c r="X808" s="284"/>
    </row>
    <row r="809" spans="1:24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  <c r="X809" s="284"/>
    </row>
    <row r="810" spans="1:24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  <c r="X810" s="284"/>
    </row>
    <row r="811" spans="1:24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  <c r="X811" s="284"/>
    </row>
    <row r="812" spans="1:24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  <c r="X812" s="284"/>
    </row>
    <row r="813" spans="1:24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  <c r="X813" s="284"/>
    </row>
    <row r="814" spans="1:24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  <c r="X814" s="284"/>
    </row>
    <row r="815" spans="1:24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  <c r="X815" s="284"/>
    </row>
    <row r="816" spans="1:24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  <c r="X816" s="284"/>
    </row>
    <row r="817" spans="1:24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  <c r="X817" s="284"/>
    </row>
    <row r="818" spans="1:24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  <c r="X818" s="284"/>
    </row>
    <row r="819" spans="1:24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  <c r="X819" s="284"/>
    </row>
    <row r="820" spans="1:24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  <c r="X820" s="284"/>
    </row>
    <row r="821" spans="1:24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  <c r="X821" s="284"/>
    </row>
    <row r="822" spans="1:24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  <c r="X822" s="284"/>
    </row>
    <row r="823" spans="1:24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  <c r="X823" s="284"/>
    </row>
    <row r="824" spans="1:24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  <c r="X824" s="284"/>
    </row>
    <row r="825" spans="1:24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  <c r="X825" s="284"/>
    </row>
    <row r="826" spans="1:24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  <c r="X826" s="284"/>
    </row>
    <row r="827" spans="1:24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  <c r="X827" s="284"/>
    </row>
    <row r="828" spans="1:24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  <c r="X828" s="284"/>
    </row>
    <row r="829" spans="1:24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  <c r="X829" s="284"/>
    </row>
    <row r="830" spans="1:24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  <c r="X830" s="284"/>
    </row>
    <row r="831" spans="1:24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  <c r="X831" s="284"/>
    </row>
    <row r="832" spans="1:24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  <c r="X832" s="284"/>
    </row>
    <row r="833" spans="1:24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  <c r="X833" s="284"/>
    </row>
    <row r="834" spans="1:24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  <c r="X834" s="284"/>
    </row>
    <row r="835" spans="1:24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  <c r="X835" s="284"/>
    </row>
    <row r="836" spans="1:24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  <c r="X836" s="284"/>
    </row>
    <row r="837" spans="1:24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  <c r="X837" s="284"/>
    </row>
    <row r="838" spans="1:24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  <c r="X838" s="284"/>
    </row>
    <row r="839" spans="1:24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  <c r="X839" s="284"/>
    </row>
    <row r="840" spans="1:24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  <c r="X840" s="284"/>
    </row>
    <row r="841" spans="1:24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  <c r="X841" s="284"/>
    </row>
    <row r="842" spans="1:24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  <c r="X842" s="284"/>
    </row>
    <row r="843" spans="1:24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  <c r="X843" s="284"/>
    </row>
    <row r="844" spans="1:24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  <c r="X844" s="284"/>
    </row>
    <row r="845" spans="1:24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  <c r="X845" s="284"/>
    </row>
    <row r="846" spans="1:24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  <c r="X846" s="284"/>
    </row>
    <row r="847" spans="1:24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  <c r="X847" s="284"/>
    </row>
    <row r="848" spans="1:24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  <c r="X848" s="284"/>
    </row>
    <row r="849" spans="1:24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  <c r="X849" s="284"/>
    </row>
    <row r="850" spans="1:24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  <c r="X850" s="284"/>
    </row>
    <row r="851" spans="1:24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  <c r="X851" s="284"/>
    </row>
    <row r="852" spans="1:24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  <c r="X852" s="284"/>
    </row>
    <row r="853" spans="1:24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  <c r="X853" s="284"/>
    </row>
    <row r="854" spans="1:24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  <c r="X854" s="284"/>
    </row>
    <row r="855" spans="1:24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  <c r="X855" s="284"/>
    </row>
    <row r="856" spans="1:24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  <c r="X856" s="284"/>
    </row>
    <row r="857" spans="1:24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  <c r="X857" s="284"/>
    </row>
    <row r="858" spans="1:24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  <c r="X858" s="284"/>
    </row>
    <row r="859" spans="1:24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  <c r="X859" s="284"/>
    </row>
    <row r="860" spans="1:24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  <c r="X860" s="284"/>
    </row>
    <row r="861" spans="1:24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  <c r="X861" s="284"/>
    </row>
    <row r="862" spans="1:24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  <c r="X862" s="284"/>
    </row>
    <row r="863" spans="1:24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  <c r="X863" s="284"/>
    </row>
    <row r="864" spans="1:24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  <c r="X864" s="284"/>
    </row>
    <row r="865" spans="1:24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  <c r="X865" s="284"/>
    </row>
    <row r="866" spans="1:24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  <c r="X866" s="284"/>
    </row>
    <row r="867" spans="1:24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  <c r="X867" s="284"/>
    </row>
    <row r="868" spans="1:24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  <c r="X868" s="284"/>
    </row>
    <row r="869" spans="1:24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  <c r="X869" s="284"/>
    </row>
    <row r="870" spans="1:24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  <c r="X870" s="284"/>
    </row>
    <row r="871" spans="1:24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  <c r="X871" s="284"/>
    </row>
    <row r="872" spans="1:24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  <c r="X872" s="284"/>
    </row>
    <row r="873" spans="1:24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  <c r="X873" s="284"/>
    </row>
    <row r="874" spans="1:24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  <c r="X874" s="284"/>
    </row>
    <row r="875" spans="1:24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  <c r="X875" s="284"/>
    </row>
    <row r="876" spans="1:24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  <c r="X876" s="284"/>
    </row>
    <row r="877" spans="1:24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  <c r="X877" s="284"/>
    </row>
    <row r="878" spans="1:24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  <c r="X878" s="284"/>
    </row>
    <row r="879" spans="1:24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  <c r="X879" s="284"/>
    </row>
    <row r="880" spans="1:24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  <c r="X880" s="284"/>
    </row>
    <row r="881" spans="1:24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  <c r="X881" s="284"/>
    </row>
    <row r="882" spans="1:24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  <c r="X882" s="284"/>
    </row>
    <row r="883" spans="1:24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  <c r="X883" s="284"/>
    </row>
    <row r="884" spans="1:24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  <c r="X884" s="284"/>
    </row>
    <row r="885" spans="1:24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  <c r="X885" s="284"/>
    </row>
    <row r="886" spans="1:24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  <c r="X886" s="284"/>
    </row>
    <row r="887" spans="1:24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  <c r="X887" s="284"/>
    </row>
    <row r="888" spans="1:24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  <c r="X888" s="284"/>
    </row>
    <row r="889" spans="1:24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  <c r="X889" s="284"/>
    </row>
    <row r="890" spans="1:24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  <c r="X890" s="284"/>
    </row>
    <row r="891" spans="1:24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  <c r="X891" s="284"/>
    </row>
    <row r="892" spans="1:24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  <c r="X892" s="284"/>
    </row>
    <row r="893" spans="1:24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  <c r="X893" s="284"/>
    </row>
    <row r="894" spans="1:24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  <c r="X894" s="284"/>
    </row>
    <row r="895" spans="1:24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  <c r="X895" s="284"/>
    </row>
    <row r="896" spans="1:24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  <c r="X896" s="284"/>
    </row>
    <row r="897" spans="1:24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  <c r="X897" s="284"/>
    </row>
    <row r="898" spans="1:24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  <c r="X898" s="284"/>
    </row>
    <row r="899" spans="1:24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  <c r="X899" s="284"/>
    </row>
    <row r="900" spans="1:24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  <c r="X900" s="284"/>
    </row>
    <row r="901" spans="1:24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  <c r="X901" s="284"/>
    </row>
    <row r="902" spans="1:24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  <c r="X902" s="284"/>
    </row>
    <row r="903" spans="1:24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  <c r="X903" s="284"/>
    </row>
    <row r="904" spans="1:24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  <c r="X904" s="284"/>
    </row>
    <row r="905" spans="1:24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  <c r="X905" s="284"/>
    </row>
    <row r="906" spans="1:24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  <c r="X906" s="284"/>
    </row>
    <row r="907" spans="1:24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  <c r="X907" s="284"/>
    </row>
    <row r="908" spans="1:24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  <c r="X908" s="284"/>
    </row>
    <row r="909" spans="1:24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  <c r="X909" s="284"/>
    </row>
    <row r="910" spans="1:24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  <c r="X910" s="284"/>
    </row>
    <row r="911" spans="1:24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  <c r="X911" s="284"/>
    </row>
    <row r="912" spans="1:24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  <c r="X912" s="284"/>
    </row>
    <row r="913" spans="1:24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  <c r="X913" s="284"/>
    </row>
    <row r="914" spans="1:24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  <c r="X914" s="284"/>
    </row>
    <row r="915" spans="1:24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  <c r="X915" s="284"/>
    </row>
    <row r="916" spans="1:24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  <c r="X916" s="284"/>
    </row>
    <row r="917" spans="1:24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  <c r="X917" s="284"/>
    </row>
    <row r="918" spans="1:24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  <c r="X918" s="284"/>
    </row>
    <row r="919" spans="1:24" ht="20.25">
      <c r="A919" s="284"/>
      <c r="B919" s="284"/>
      <c r="C919" s="429"/>
      <c r="D919" s="284"/>
      <c r="E919" s="284"/>
      <c r="F919" s="431"/>
      <c r="G919" s="431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  <c r="X919" s="284"/>
    </row>
    <row r="920" spans="1:24" ht="20.25">
      <c r="A920" s="284"/>
      <c r="B920" s="284"/>
      <c r="C920" s="429"/>
      <c r="D920" s="284"/>
      <c r="E920" s="284"/>
      <c r="F920" s="431"/>
      <c r="G920" s="431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  <c r="X920" s="284"/>
    </row>
    <row r="921" spans="1:24" ht="20.25">
      <c r="A921" s="284"/>
      <c r="B921" s="284"/>
      <c r="C921" s="429"/>
      <c r="D921" s="284"/>
      <c r="E921" s="284"/>
      <c r="F921" s="431"/>
      <c r="G921" s="431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  <c r="X921" s="284"/>
    </row>
    <row r="922" spans="1:24" ht="20.25">
      <c r="A922" s="284"/>
      <c r="B922" s="284"/>
      <c r="C922" s="429"/>
      <c r="D922" s="284"/>
      <c r="E922" s="284"/>
      <c r="F922" s="431"/>
      <c r="G922" s="431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  <c r="X922" s="284"/>
    </row>
    <row r="923" spans="1:24" ht="20.25">
      <c r="A923" s="284"/>
      <c r="B923" s="284"/>
      <c r="C923" s="429"/>
      <c r="D923" s="284"/>
      <c r="E923" s="284"/>
      <c r="F923" s="431"/>
      <c r="G923" s="431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  <c r="X923" s="284"/>
    </row>
    <row r="924" spans="1:24" ht="20.25">
      <c r="A924" s="284"/>
      <c r="B924" s="284"/>
      <c r="C924" s="429"/>
      <c r="D924" s="284"/>
      <c r="E924" s="284"/>
      <c r="F924" s="431"/>
      <c r="G924" s="431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  <c r="X924" s="284"/>
    </row>
    <row r="925" spans="1:24" ht="20.25">
      <c r="A925" s="284"/>
      <c r="B925" s="284"/>
      <c r="C925" s="429"/>
      <c r="D925" s="284"/>
      <c r="E925" s="284"/>
      <c r="F925" s="431"/>
      <c r="G925" s="431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  <c r="X925" s="284"/>
    </row>
    <row r="926" spans="1:24" ht="20.25">
      <c r="A926" s="284"/>
      <c r="B926" s="284"/>
      <c r="C926" s="429"/>
      <c r="D926" s="284"/>
      <c r="E926" s="284"/>
      <c r="F926" s="431"/>
      <c r="G926" s="431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  <c r="X926" s="284"/>
    </row>
    <row r="927" spans="1:24" ht="20.25">
      <c r="A927" s="284"/>
      <c r="B927" s="284"/>
      <c r="C927" s="429"/>
      <c r="D927" s="284"/>
      <c r="E927" s="284"/>
      <c r="F927" s="431"/>
      <c r="G927" s="431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  <c r="X927" s="284"/>
    </row>
    <row r="928" spans="1:24" ht="20.25">
      <c r="A928" s="284"/>
      <c r="B928" s="284"/>
      <c r="C928" s="429"/>
      <c r="D928" s="284"/>
      <c r="E928" s="284"/>
      <c r="F928" s="431"/>
      <c r="G928" s="431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  <c r="X928" s="284"/>
    </row>
    <row r="929" spans="1:24" ht="20.25">
      <c r="A929" s="284"/>
      <c r="B929" s="284"/>
      <c r="C929" s="429"/>
      <c r="D929" s="284"/>
      <c r="E929" s="284"/>
      <c r="F929" s="431"/>
      <c r="G929" s="431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  <c r="X929" s="284"/>
    </row>
    <row r="930" spans="1:24" ht="20.25">
      <c r="A930" s="284"/>
      <c r="B930" s="284"/>
      <c r="C930" s="429"/>
      <c r="D930" s="284"/>
      <c r="E930" s="284"/>
      <c r="F930" s="431"/>
      <c r="G930" s="431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  <c r="X930" s="284"/>
    </row>
    <row r="931" spans="1:24" ht="20.25">
      <c r="A931" s="284"/>
      <c r="B931" s="284"/>
      <c r="C931" s="429"/>
      <c r="D931" s="284"/>
      <c r="E931" s="284"/>
      <c r="F931" s="431"/>
      <c r="G931" s="431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  <c r="X931" s="284"/>
    </row>
    <row r="932" spans="1:24" ht="20.25">
      <c r="A932" s="284"/>
      <c r="B932" s="284"/>
      <c r="C932" s="429"/>
      <c r="D932" s="284"/>
      <c r="E932" s="284"/>
      <c r="F932" s="431"/>
      <c r="G932" s="431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  <c r="X932" s="284"/>
    </row>
    <row r="933" spans="1:24" ht="20.25">
      <c r="A933" s="284"/>
      <c r="B933" s="284"/>
      <c r="C933" s="429"/>
      <c r="D933" s="284"/>
      <c r="E933" s="284"/>
      <c r="F933" s="431"/>
      <c r="G933" s="431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  <c r="X933" s="284"/>
    </row>
    <row r="934" spans="1:24" ht="20.25">
      <c r="A934" s="284"/>
      <c r="B934" s="284"/>
      <c r="C934" s="429"/>
      <c r="D934" s="284"/>
      <c r="E934" s="284"/>
      <c r="F934" s="431"/>
      <c r="G934" s="431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  <c r="X934" s="284"/>
    </row>
    <row r="935" spans="1:24" ht="20.25">
      <c r="A935" s="284"/>
      <c r="B935" s="284"/>
      <c r="C935" s="429"/>
      <c r="D935" s="284"/>
      <c r="E935" s="284"/>
      <c r="F935" s="431"/>
      <c r="G935" s="431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  <c r="X935" s="284"/>
    </row>
    <row r="936" spans="1:24" ht="20.25">
      <c r="A936" s="284"/>
      <c r="B936" s="284"/>
      <c r="C936" s="429"/>
      <c r="D936" s="284"/>
      <c r="E936" s="284"/>
      <c r="F936" s="431"/>
      <c r="G936" s="431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  <c r="X936" s="284"/>
    </row>
    <row r="937" spans="1:24" ht="20.25">
      <c r="A937" s="284"/>
      <c r="B937" s="284"/>
      <c r="C937" s="429"/>
      <c r="D937" s="284"/>
      <c r="E937" s="284"/>
      <c r="F937" s="431"/>
      <c r="G937" s="431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  <c r="X937" s="284"/>
    </row>
    <row r="938" spans="1:24" ht="20.25">
      <c r="A938" s="284"/>
      <c r="B938" s="284"/>
      <c r="C938" s="429"/>
      <c r="D938" s="284"/>
      <c r="E938" s="284"/>
      <c r="F938" s="431"/>
      <c r="G938" s="431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  <c r="X938" s="284"/>
    </row>
    <row r="939" spans="1:24" ht="20.25">
      <c r="A939" s="284"/>
      <c r="B939" s="284"/>
      <c r="C939" s="429"/>
      <c r="D939" s="284"/>
      <c r="E939" s="284"/>
      <c r="F939" s="431"/>
      <c r="G939" s="431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  <c r="X939" s="284"/>
    </row>
    <row r="940" spans="1:24" ht="20.25">
      <c r="A940" s="284"/>
      <c r="B940" s="284"/>
      <c r="C940" s="429"/>
      <c r="D940" s="284"/>
      <c r="E940" s="284"/>
      <c r="F940" s="431"/>
      <c r="G940" s="431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  <c r="X940" s="284"/>
    </row>
    <row r="941" spans="1:24" ht="20.25">
      <c r="A941" s="284"/>
      <c r="B941" s="284"/>
      <c r="C941" s="429"/>
      <c r="D941" s="284"/>
      <c r="E941" s="284"/>
      <c r="F941" s="431"/>
      <c r="G941" s="431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  <c r="X941" s="284"/>
    </row>
    <row r="942" spans="1:24" ht="20.25">
      <c r="A942" s="284"/>
      <c r="B942" s="284"/>
      <c r="C942" s="429"/>
      <c r="D942" s="284"/>
      <c r="E942" s="284"/>
      <c r="F942" s="431"/>
      <c r="G942" s="431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  <c r="X942" s="284"/>
    </row>
    <row r="943" spans="1:24" ht="20.25">
      <c r="A943" s="284"/>
      <c r="B943" s="284"/>
      <c r="C943" s="429"/>
      <c r="D943" s="284"/>
      <c r="E943" s="284"/>
      <c r="F943" s="431"/>
      <c r="G943" s="431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  <c r="X943" s="284"/>
    </row>
    <row r="944" spans="1:24" ht="20.25">
      <c r="A944" s="284"/>
      <c r="B944" s="284"/>
      <c r="C944" s="429"/>
      <c r="D944" s="284"/>
      <c r="E944" s="284"/>
      <c r="F944" s="431"/>
      <c r="G944" s="431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  <c r="X944" s="284"/>
    </row>
    <row r="945" spans="1:24" ht="20.25">
      <c r="A945" s="284"/>
      <c r="B945" s="284"/>
      <c r="C945" s="429"/>
      <c r="D945" s="284"/>
      <c r="E945" s="284"/>
      <c r="F945" s="431"/>
      <c r="G945" s="431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  <c r="X945" s="284"/>
    </row>
    <row r="946" spans="1:24" ht="20.25">
      <c r="A946" s="284"/>
      <c r="B946" s="284"/>
      <c r="C946" s="429"/>
      <c r="D946" s="284"/>
      <c r="E946" s="284"/>
      <c r="F946" s="431"/>
      <c r="G946" s="431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  <c r="X946" s="284"/>
    </row>
    <row r="947" spans="1:24" ht="20.25">
      <c r="A947" s="284"/>
      <c r="B947" s="284"/>
      <c r="C947" s="429"/>
      <c r="D947" s="284"/>
      <c r="E947" s="284"/>
      <c r="F947" s="431"/>
      <c r="G947" s="431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  <c r="X947" s="284"/>
    </row>
    <row r="948" spans="1:24" ht="20.25">
      <c r="A948" s="284"/>
      <c r="B948" s="284"/>
      <c r="C948" s="429"/>
      <c r="D948" s="284"/>
      <c r="E948" s="284"/>
      <c r="F948" s="431"/>
      <c r="G948" s="431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  <c r="X948" s="284"/>
    </row>
    <row r="949" spans="1:24" ht="20.25">
      <c r="A949" s="284"/>
      <c r="B949" s="284"/>
      <c r="C949" s="429"/>
      <c r="D949" s="284"/>
      <c r="E949" s="284"/>
      <c r="F949" s="431"/>
      <c r="G949" s="431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  <c r="X949" s="284"/>
    </row>
    <row r="950" spans="1:24" ht="20.25">
      <c r="A950" s="284"/>
      <c r="B950" s="284"/>
      <c r="C950" s="429"/>
      <c r="D950" s="284"/>
      <c r="E950" s="284"/>
      <c r="F950" s="431"/>
      <c r="G950" s="431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  <c r="X950" s="284"/>
    </row>
    <row r="951" spans="1:24" ht="20.25">
      <c r="A951" s="284"/>
      <c r="B951" s="284"/>
      <c r="C951" s="429"/>
      <c r="D951" s="284"/>
      <c r="E951" s="284"/>
      <c r="F951" s="431"/>
      <c r="G951" s="431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  <c r="X951" s="284"/>
    </row>
    <row r="952" spans="1:24" ht="20.25">
      <c r="A952" s="284"/>
      <c r="B952" s="284"/>
      <c r="C952" s="429"/>
      <c r="D952" s="284"/>
      <c r="E952" s="284"/>
      <c r="F952" s="431"/>
      <c r="G952" s="431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  <c r="X952" s="284"/>
    </row>
    <row r="953" spans="1:24" ht="20.25">
      <c r="A953" s="284"/>
      <c r="B953" s="284"/>
      <c r="C953" s="429"/>
      <c r="D953" s="284"/>
      <c r="E953" s="284"/>
      <c r="F953" s="431"/>
      <c r="G953" s="431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  <c r="X953" s="284"/>
    </row>
    <row r="954" spans="1:24" ht="20.25">
      <c r="A954" s="284"/>
      <c r="B954" s="284"/>
      <c r="C954" s="429"/>
      <c r="D954" s="284"/>
      <c r="E954" s="284"/>
      <c r="F954" s="431"/>
      <c r="G954" s="431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  <c r="X954" s="284"/>
    </row>
    <row r="955" spans="1:24" ht="20.25">
      <c r="A955" s="284"/>
      <c r="B955" s="284"/>
      <c r="C955" s="429"/>
      <c r="D955" s="284"/>
      <c r="E955" s="284"/>
      <c r="F955" s="431"/>
      <c r="G955" s="431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  <c r="X955" s="284"/>
    </row>
    <row r="956" spans="1:24" ht="20.25">
      <c r="A956" s="284"/>
      <c r="B956" s="284"/>
      <c r="C956" s="429"/>
      <c r="D956" s="284"/>
      <c r="E956" s="284"/>
      <c r="F956" s="431"/>
      <c r="G956" s="431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  <c r="X956" s="284"/>
    </row>
    <row r="957" spans="1:24" ht="20.25">
      <c r="A957" s="284"/>
      <c r="B957" s="284"/>
      <c r="C957" s="429"/>
      <c r="D957" s="284"/>
      <c r="E957" s="284"/>
      <c r="F957" s="431"/>
      <c r="G957" s="431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  <c r="X957" s="284"/>
    </row>
    <row r="958" spans="1:24" ht="20.25">
      <c r="A958" s="284"/>
      <c r="B958" s="284"/>
      <c r="C958" s="429"/>
      <c r="D958" s="284"/>
      <c r="E958" s="284"/>
      <c r="F958" s="431"/>
      <c r="G958" s="431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  <c r="X958" s="284"/>
    </row>
    <row r="959" spans="1:24" ht="20.25">
      <c r="A959" s="284"/>
      <c r="B959" s="284"/>
      <c r="C959" s="429"/>
      <c r="D959" s="284"/>
      <c r="E959" s="284"/>
      <c r="F959" s="431"/>
      <c r="G959" s="431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  <c r="X959" s="284"/>
    </row>
    <row r="960" spans="1:24" ht="20.25">
      <c r="A960" s="284"/>
      <c r="B960" s="284"/>
      <c r="C960" s="429"/>
      <c r="D960" s="284"/>
      <c r="E960" s="284"/>
      <c r="F960" s="431"/>
      <c r="G960" s="431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  <c r="X960" s="284"/>
    </row>
    <row r="961" spans="1:24" ht="20.25">
      <c r="A961" s="284"/>
      <c r="B961" s="284"/>
      <c r="C961" s="429"/>
      <c r="D961" s="284"/>
      <c r="E961" s="284"/>
      <c r="F961" s="431"/>
      <c r="G961" s="431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  <c r="X961" s="284"/>
    </row>
    <row r="962" spans="1:24" ht="20.25">
      <c r="A962" s="284"/>
      <c r="B962" s="284"/>
      <c r="C962" s="429"/>
      <c r="D962" s="284"/>
      <c r="E962" s="284"/>
      <c r="F962" s="431"/>
      <c r="G962" s="431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  <c r="X962" s="284"/>
    </row>
    <row r="963" spans="1:24" ht="20.25">
      <c r="A963" s="284"/>
      <c r="B963" s="284"/>
      <c r="C963" s="429"/>
      <c r="D963" s="284"/>
      <c r="E963" s="284"/>
      <c r="F963" s="431"/>
      <c r="G963" s="431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  <c r="X963" s="284"/>
    </row>
    <row r="964" spans="1:24" ht="20.25">
      <c r="A964" s="284"/>
      <c r="B964" s="284"/>
      <c r="C964" s="429"/>
      <c r="D964" s="284"/>
      <c r="E964" s="284"/>
      <c r="F964" s="431"/>
      <c r="G964" s="431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  <c r="X964" s="284"/>
    </row>
    <row r="965" spans="1:24" ht="20.25">
      <c r="A965" s="284"/>
      <c r="B965" s="284"/>
      <c r="C965" s="429"/>
      <c r="D965" s="284"/>
      <c r="E965" s="284"/>
      <c r="F965" s="431"/>
      <c r="G965" s="431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  <c r="X965" s="284"/>
    </row>
    <row r="966" spans="1:24" ht="20.25">
      <c r="A966" s="284"/>
      <c r="B966" s="284"/>
      <c r="C966" s="429"/>
      <c r="D966" s="284"/>
      <c r="E966" s="284"/>
      <c r="F966" s="431"/>
      <c r="G966" s="431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  <c r="X966" s="284"/>
    </row>
    <row r="967" spans="1:24" ht="20.25">
      <c r="A967" s="284"/>
      <c r="B967" s="284"/>
      <c r="C967" s="429"/>
      <c r="D967" s="284"/>
      <c r="E967" s="284"/>
      <c r="F967" s="431"/>
      <c r="G967" s="431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  <c r="X967" s="284"/>
    </row>
    <row r="968" spans="1:24" ht="20.25">
      <c r="A968" s="284"/>
      <c r="B968" s="284"/>
      <c r="C968" s="429"/>
      <c r="D968" s="284"/>
      <c r="E968" s="284"/>
      <c r="F968" s="431"/>
      <c r="G968" s="431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  <c r="X968" s="284"/>
    </row>
    <row r="969" spans="1:24" ht="20.25">
      <c r="A969" s="284"/>
      <c r="B969" s="284"/>
      <c r="C969" s="429"/>
      <c r="D969" s="284"/>
      <c r="E969" s="284"/>
      <c r="F969" s="431"/>
      <c r="G969" s="431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  <c r="X969" s="284"/>
    </row>
    <row r="970" spans="1:24" ht="20.25">
      <c r="A970" s="284"/>
      <c r="B970" s="284"/>
      <c r="C970" s="429"/>
      <c r="D970" s="284"/>
      <c r="E970" s="284"/>
      <c r="F970" s="431"/>
      <c r="G970" s="431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  <c r="X970" s="284"/>
    </row>
    <row r="971" spans="1:24" ht="20.25">
      <c r="A971" s="284"/>
      <c r="B971" s="284"/>
      <c r="C971" s="429"/>
      <c r="D971" s="284"/>
      <c r="E971" s="284"/>
      <c r="F971" s="431"/>
      <c r="G971" s="431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  <c r="X971" s="284"/>
    </row>
    <row r="972" spans="1:24" ht="20.25">
      <c r="A972" s="284"/>
      <c r="B972" s="284"/>
      <c r="C972" s="429"/>
      <c r="D972" s="284"/>
      <c r="E972" s="284"/>
      <c r="F972" s="431"/>
      <c r="G972" s="431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  <c r="X972" s="284"/>
    </row>
    <row r="973" spans="1:24" ht="20.25">
      <c r="A973" s="284"/>
      <c r="B973" s="284"/>
      <c r="C973" s="429"/>
      <c r="D973" s="284"/>
      <c r="E973" s="284"/>
      <c r="F973" s="431"/>
      <c r="G973" s="431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  <c r="X973" s="284"/>
    </row>
    <row r="974" spans="1:24" ht="20.25">
      <c r="A974" s="284"/>
      <c r="B974" s="284"/>
      <c r="C974" s="429"/>
      <c r="D974" s="284"/>
      <c r="E974" s="284"/>
      <c r="F974" s="431"/>
      <c r="G974" s="431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  <c r="X974" s="284"/>
    </row>
    <row r="975" spans="1:24" ht="20.25">
      <c r="A975" s="284"/>
      <c r="B975" s="284"/>
      <c r="C975" s="429"/>
      <c r="D975" s="284"/>
      <c r="E975" s="284"/>
      <c r="F975" s="431"/>
      <c r="G975" s="431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  <c r="X975" s="284"/>
    </row>
    <row r="976" spans="1:24" ht="20.25">
      <c r="A976" s="284"/>
      <c r="B976" s="284"/>
      <c r="C976" s="429"/>
      <c r="D976" s="284"/>
      <c r="E976" s="284"/>
      <c r="F976" s="431"/>
      <c r="G976" s="431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  <c r="X976" s="284"/>
    </row>
    <row r="977" spans="1:24" ht="20.25">
      <c r="A977" s="284"/>
      <c r="B977" s="284"/>
      <c r="C977" s="429"/>
      <c r="D977" s="284"/>
      <c r="E977" s="284"/>
      <c r="F977" s="431"/>
      <c r="G977" s="431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  <c r="X977" s="284"/>
    </row>
    <row r="978" spans="1:24" ht="20.25">
      <c r="A978" s="284"/>
      <c r="B978" s="284"/>
      <c r="C978" s="429"/>
      <c r="D978" s="284"/>
      <c r="E978" s="284"/>
      <c r="F978" s="431"/>
      <c r="G978" s="431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  <c r="X978" s="284"/>
    </row>
    <row r="979" spans="1:24" ht="20.25">
      <c r="A979" s="284"/>
      <c r="B979" s="284"/>
      <c r="C979" s="429"/>
      <c r="D979" s="284"/>
      <c r="E979" s="284"/>
      <c r="F979" s="431"/>
      <c r="G979" s="431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  <c r="X979" s="284"/>
    </row>
    <row r="980" spans="1:24" ht="20.25">
      <c r="A980" s="284"/>
      <c r="B980" s="284"/>
      <c r="C980" s="429"/>
      <c r="F980" s="431"/>
      <c r="G980" s="431"/>
      <c r="T980" s="284"/>
      <c r="U980" s="284"/>
      <c r="V980" s="284"/>
      <c r="W980" s="284"/>
      <c r="X980" s="284"/>
    </row>
    <row r="981" spans="1:24" ht="20.25">
      <c r="A981" s="284"/>
      <c r="B981" s="284"/>
      <c r="C981" s="429"/>
      <c r="F981" s="431"/>
      <c r="G981" s="431"/>
      <c r="T981" s="284"/>
      <c r="U981" s="284"/>
      <c r="V981" s="284"/>
      <c r="W981" s="284"/>
      <c r="X981" s="284"/>
    </row>
    <row r="982" spans="1:24" ht="20.25">
      <c r="A982" s="284"/>
      <c r="B982" s="284"/>
      <c r="C982" s="429"/>
      <c r="F982" s="431"/>
      <c r="G982" s="431"/>
      <c r="T982" s="284"/>
      <c r="U982" s="284"/>
      <c r="V982" s="284"/>
      <c r="W982" s="284"/>
      <c r="X982" s="284"/>
    </row>
    <row r="983" spans="1:24" ht="20.25">
      <c r="A983" s="284"/>
      <c r="B983" s="284"/>
      <c r="C983" s="429"/>
      <c r="F983" s="431"/>
      <c r="G983" s="431"/>
      <c r="T983" s="284"/>
      <c r="U983" s="284"/>
      <c r="V983" s="284"/>
      <c r="W983" s="284"/>
      <c r="X983" s="284"/>
    </row>
    <row r="984" spans="1:24" ht="20.25">
      <c r="A984" s="284"/>
      <c r="B984" s="284"/>
      <c r="C984" s="429"/>
      <c r="F984" s="431"/>
      <c r="G984" s="431"/>
    </row>
    <row r="985" spans="1:24" ht="20.25">
      <c r="A985" s="284"/>
      <c r="B985" s="284"/>
      <c r="C985" s="429"/>
      <c r="F985" s="431"/>
      <c r="G985" s="431"/>
    </row>
    <row r="986" spans="1:24" ht="20.25">
      <c r="A986" s="284"/>
      <c r="B986" s="284"/>
      <c r="C986" s="429"/>
      <c r="F986" s="431"/>
      <c r="G986" s="431"/>
    </row>
    <row r="987" spans="1:24" ht="20.25">
      <c r="A987" s="284"/>
      <c r="B987" s="284"/>
      <c r="F987" s="431"/>
      <c r="G987" s="431"/>
    </row>
    <row r="988" spans="1:24" ht="20.25">
      <c r="A988" s="284"/>
      <c r="B988" s="284"/>
      <c r="F988" s="431"/>
      <c r="G988" s="431"/>
    </row>
    <row r="989" spans="1:24" ht="20.25">
      <c r="A989" s="284"/>
      <c r="B989" s="284"/>
      <c r="F989" s="431"/>
      <c r="G989" s="431"/>
    </row>
    <row r="990" spans="1:24" ht="20.25">
      <c r="A990" s="284"/>
      <c r="B990" s="284"/>
      <c r="F990" s="431"/>
      <c r="G990" s="431"/>
    </row>
    <row r="991" spans="1:24" ht="20.25">
      <c r="A991" s="284"/>
      <c r="B991" s="284"/>
      <c r="F991" s="431"/>
      <c r="G991" s="431"/>
    </row>
    <row r="992" spans="1:24" ht="20.25">
      <c r="A992" s="284"/>
      <c r="B992" s="284"/>
      <c r="F992" s="431"/>
      <c r="G992" s="431"/>
    </row>
    <row r="993" spans="1:7" ht="20.25">
      <c r="A993" s="284"/>
      <c r="B993" s="284"/>
      <c r="F993" s="431"/>
      <c r="G993" s="431"/>
    </row>
    <row r="994" spans="1:7" ht="20.25">
      <c r="A994" s="284"/>
      <c r="B994" s="284"/>
      <c r="F994" s="431"/>
      <c r="G994" s="431"/>
    </row>
    <row r="995" spans="1:7" ht="20.25">
      <c r="A995" s="284"/>
      <c r="B995" s="284"/>
      <c r="F995" s="431"/>
      <c r="G995" s="431"/>
    </row>
    <row r="996" spans="1:7" ht="20.25">
      <c r="A996" s="284"/>
      <c r="B996" s="284"/>
      <c r="F996" s="431"/>
      <c r="G996" s="431"/>
    </row>
    <row r="997" spans="1:7" ht="20.25">
      <c r="A997" s="284"/>
      <c r="B997" s="284"/>
      <c r="F997" s="431"/>
      <c r="G997" s="431"/>
    </row>
    <row r="998" spans="1:7" ht="20.25">
      <c r="A998" s="284"/>
      <c r="B998" s="284"/>
      <c r="F998" s="431"/>
      <c r="G998" s="431"/>
    </row>
    <row r="999" spans="1:7" ht="20.25">
      <c r="A999" s="284"/>
      <c r="B999" s="284"/>
      <c r="F999" s="431"/>
      <c r="G999" s="431"/>
    </row>
    <row r="1000" spans="1:7" ht="20.25">
      <c r="A1000" s="284"/>
      <c r="B1000" s="284"/>
      <c r="F1000" s="431"/>
      <c r="G1000" s="431"/>
    </row>
    <row r="1001" spans="1:7" ht="20.25">
      <c r="A1001" s="284"/>
      <c r="B1001" s="284"/>
      <c r="F1001" s="431"/>
      <c r="G1001" s="431"/>
    </row>
    <row r="1002" spans="1:7" ht="20.25">
      <c r="A1002" s="284"/>
      <c r="B1002" s="284"/>
      <c r="F1002" s="431"/>
      <c r="G1002" s="431"/>
    </row>
    <row r="1003" spans="1:7" ht="20.25">
      <c r="A1003" s="284"/>
      <c r="B1003" s="284"/>
      <c r="F1003" s="431"/>
      <c r="G1003" s="431"/>
    </row>
    <row r="1004" spans="1:7" ht="20.25">
      <c r="A1004" s="284"/>
      <c r="B1004" s="284"/>
      <c r="F1004" s="431"/>
      <c r="G1004" s="431"/>
    </row>
  </sheetData>
  <mergeCells count="15">
    <mergeCell ref="I1:J1"/>
    <mergeCell ref="K1:L1"/>
    <mergeCell ref="M1:N1"/>
    <mergeCell ref="O1:P1"/>
    <mergeCell ref="A1:A2"/>
    <mergeCell ref="C1:C2"/>
    <mergeCell ref="D1:D2"/>
    <mergeCell ref="E1:E2"/>
    <mergeCell ref="H1:H2"/>
    <mergeCell ref="F1:G1"/>
    <mergeCell ref="Q1:Q2"/>
    <mergeCell ref="S1:S2"/>
    <mergeCell ref="U1:U2"/>
    <mergeCell ref="W1:W2"/>
    <mergeCell ref="X32:X34"/>
  </mergeCells>
  <dataValidations count="2">
    <dataValidation type="list" allowBlank="1" showErrorMessage="1" sqref="T3:T76" xr:uid="{00000000-0002-0000-1100-000000000000}">
      <formula1>"whats app,email,LGP,email+Whats app,Whats app to Agent"</formula1>
    </dataValidation>
    <dataValidation type="list" allowBlank="1" showErrorMessage="1" sqref="U3:U76 V3:V34 V36:V76" xr:uid="{00000000-0002-0000-1100-000001000000}">
      <formula1>"PAID,Pending,partly paid"</formula1>
    </dataValidation>
  </dataValidations>
  <hyperlinks>
    <hyperlink ref="E7" r:id="rId1" xr:uid="{00000000-0004-0000-1100-000000000000}"/>
    <hyperlink ref="E27" r:id="rId2" xr:uid="{00000000-0004-0000-1100-000001000000}"/>
    <hyperlink ref="E18" r:id="rId3" xr:uid="{00000000-0004-0000-1100-000002000000}"/>
    <hyperlink ref="E6" r:id="rId4" xr:uid="{00000000-0004-0000-1100-000003000000}"/>
    <hyperlink ref="E10" r:id="rId5" xr:uid="{00000000-0004-0000-1100-000004000000}"/>
    <hyperlink ref="E11" r:id="rId6" xr:uid="{00000000-0004-0000-1100-000005000000}"/>
    <hyperlink ref="E14" r:id="rId7" xr:uid="{00000000-0004-0000-1100-000006000000}"/>
    <hyperlink ref="E15" r:id="rId8" xr:uid="{00000000-0004-0000-1100-000007000000}"/>
    <hyperlink ref="E17" r:id="rId9" xr:uid="{00000000-0004-0000-1100-000008000000}"/>
    <hyperlink ref="E19" r:id="rId10" xr:uid="{00000000-0004-0000-1100-000009000000}"/>
    <hyperlink ref="E20" r:id="rId11" xr:uid="{00000000-0004-0000-1100-00000A000000}"/>
    <hyperlink ref="E21" r:id="rId12" xr:uid="{00000000-0004-0000-1100-00000B000000}"/>
    <hyperlink ref="E45" r:id="rId13" xr:uid="{00000000-0004-0000-1100-00000C000000}"/>
    <hyperlink ref="E22" r:id="rId14" xr:uid="{00000000-0004-0000-1100-00000D000000}"/>
    <hyperlink ref="E24" r:id="rId15" xr:uid="{00000000-0004-0000-1100-00000E000000}"/>
    <hyperlink ref="E26" r:id="rId16" xr:uid="{00000000-0004-0000-1100-00000F000000}"/>
    <hyperlink ref="E28" r:id="rId17" xr:uid="{00000000-0004-0000-1100-000010000000}"/>
    <hyperlink ref="E29" r:id="rId18" xr:uid="{00000000-0004-0000-1100-000011000000}"/>
    <hyperlink ref="E31" r:id="rId19" xr:uid="{00000000-0004-0000-1100-000012000000}"/>
    <hyperlink ref="E33" r:id="rId20" xr:uid="{00000000-0004-0000-1100-000013000000}"/>
    <hyperlink ref="E35" r:id="rId21" xr:uid="{00000000-0004-0000-1100-000014000000}"/>
    <hyperlink ref="E39" r:id="rId22" xr:uid="{00000000-0004-0000-1100-000015000000}"/>
    <hyperlink ref="E42" r:id="rId23" xr:uid="{00000000-0004-0000-1100-000016000000}"/>
    <hyperlink ref="E50" r:id="rId24" xr:uid="{00000000-0004-0000-1100-000017000000}"/>
    <hyperlink ref="E51" r:id="rId25" xr:uid="{00000000-0004-0000-1100-000018000000}"/>
    <hyperlink ref="E52" r:id="rId26" xr:uid="{00000000-0004-0000-1100-000019000000}"/>
    <hyperlink ref="E53" r:id="rId27" xr:uid="{00000000-0004-0000-1100-00001A000000}"/>
    <hyperlink ref="E54" r:id="rId28" xr:uid="{00000000-0004-0000-1100-00001B000000}"/>
    <hyperlink ref="E55" r:id="rId29" xr:uid="{00000000-0004-0000-1100-00001C000000}"/>
    <hyperlink ref="E56" r:id="rId30" xr:uid="{00000000-0004-0000-1100-00001D000000}"/>
    <hyperlink ref="E62" r:id="rId31" xr:uid="{00000000-0004-0000-1100-00001E000000}"/>
    <hyperlink ref="E63" r:id="rId32" xr:uid="{00000000-0004-0000-1100-00001F000000}"/>
    <hyperlink ref="E64" r:id="rId33" xr:uid="{00000000-0004-0000-1100-000020000000}"/>
    <hyperlink ref="E66" r:id="rId34" xr:uid="{00000000-0004-0000-1100-000021000000}"/>
    <hyperlink ref="E67" r:id="rId35" xr:uid="{00000000-0004-0000-1100-000022000000}"/>
    <hyperlink ref="E68" r:id="rId36" xr:uid="{00000000-0004-0000-1100-000023000000}"/>
    <hyperlink ref="E69" r:id="rId37" xr:uid="{00000000-0004-0000-1100-000024000000}"/>
    <hyperlink ref="E70" r:id="rId38" xr:uid="{00000000-0004-0000-1100-000025000000}"/>
    <hyperlink ref="E71" r:id="rId39" xr:uid="{00000000-0004-0000-1100-000026000000}"/>
    <hyperlink ref="E72" r:id="rId40" xr:uid="{00000000-0004-0000-1100-000027000000}"/>
    <hyperlink ref="E74" r:id="rId41" xr:uid="{00000000-0004-0000-1100-000028000000}"/>
    <hyperlink ref="E75" r:id="rId42" xr:uid="{00000000-0004-0000-1100-000029000000}"/>
    <hyperlink ref="E76" r:id="rId43" xr:uid="{00000000-0004-0000-1100-00002A000000}"/>
    <hyperlink ref="E47" r:id="rId44" xr:uid="{00000000-0004-0000-1100-00002B000000}"/>
    <hyperlink ref="E38" r:id="rId45" xr:uid="{00000000-0004-0000-1100-00002C000000}"/>
    <hyperlink ref="E13" r:id="rId46" xr:uid="{00000000-0004-0000-1100-00002D000000}"/>
    <hyperlink ref="E16" r:id="rId47" xr:uid="{00000000-0004-0000-1100-00002E000000}"/>
    <hyperlink ref="E30" r:id="rId48" xr:uid="{00000000-0004-0000-1100-00002F000000}"/>
    <hyperlink ref="E57" r:id="rId49" xr:uid="{00000000-0004-0000-1100-000030000000}"/>
    <hyperlink ref="E44" r:id="rId50" xr:uid="{00000000-0004-0000-1100-000031000000}"/>
    <hyperlink ref="E58" r:id="rId51" xr:uid="{00000000-0004-0000-1100-000032000000}"/>
    <hyperlink ref="E37" r:id="rId52" xr:uid="{00000000-0004-0000-1100-000033000000}"/>
    <hyperlink ref="E65" r:id="rId53" xr:uid="{00000000-0004-0000-1100-000034000000}"/>
    <hyperlink ref="E32" r:id="rId54" xr:uid="{00000000-0004-0000-1100-000035000000}"/>
    <hyperlink ref="E49" r:id="rId55" xr:uid="{00000000-0004-0000-1100-000036000000}"/>
    <hyperlink ref="E34" r:id="rId56" xr:uid="{00000000-0004-0000-1100-000037000000}"/>
    <hyperlink ref="E12" r:id="rId57" xr:uid="{00000000-0004-0000-1100-000038000000}"/>
    <hyperlink ref="E23" r:id="rId58" xr:uid="{00000000-0004-0000-1100-000039000000}"/>
    <hyperlink ref="E9" r:id="rId59" xr:uid="{00000000-0004-0000-1100-00003A000000}"/>
    <hyperlink ref="E40" r:id="rId60" xr:uid="{00000000-0004-0000-1100-00003B000000}"/>
    <hyperlink ref="E43" r:id="rId61" xr:uid="{00000000-0004-0000-1100-00003C000000}"/>
    <hyperlink ref="E73" r:id="rId62" xr:uid="{F4C5BDDD-C309-496E-A3D3-6A8A1D6619CD}"/>
    <hyperlink ref="E25" r:id="rId63" xr:uid="{95B32C94-B653-4B3A-8D2C-492C7CFAE5F6}"/>
  </hyperlinks>
  <printOptions horizontalCentered="1" gridLines="1"/>
  <pageMargins left="0.25" right="0.25" top="0.75" bottom="0.75" header="0.3" footer="0.3"/>
  <pageSetup paperSize="9" scale="24" fitToWidth="2" fitToHeight="0" pageOrder="overThenDown" orientation="landscape" cellComments="atEnd" r:id="rId64"/>
  <rowBreaks count="1" manualBreakCount="1">
    <brk id="86" max="16383" man="1"/>
  </rowBreaks>
  <legacyDrawing r:id="rId6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1BF48-3F24-472C-A8B6-84C4E1608E7F}">
  <sheetPr>
    <outlinePr summaryBelow="0" summaryRight="0"/>
  </sheetPr>
  <dimension ref="A1:AD940"/>
  <sheetViews>
    <sheetView tabSelected="1" zoomScale="50" zoomScaleNormal="50" zoomScaleSheetLayoutView="40" workbookViewId="0">
      <pane ySplit="1" topLeftCell="A2" activePane="bottomLeft" state="frozen"/>
      <selection pane="bottomLeft" activeCell="E13" sqref="E13"/>
    </sheetView>
  </sheetViews>
  <sheetFormatPr defaultColWidth="12.5703125" defaultRowHeight="15.75" customHeight="1"/>
  <cols>
    <col min="1" max="1" width="10" style="259" customWidth="1"/>
    <col min="2" max="2" width="11.7109375" style="259" customWidth="1"/>
    <col min="3" max="3" width="12.5703125" style="259"/>
    <col min="4" max="4" width="45.5703125" style="259" customWidth="1"/>
    <col min="5" max="5" width="49.5703125" style="259" customWidth="1"/>
    <col min="6" max="6" width="28.28515625" style="259" customWidth="1"/>
    <col min="7" max="7" width="30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8.85546875" style="259" customWidth="1"/>
    <col min="13" max="15" width="13.5703125" style="259" customWidth="1"/>
    <col min="16" max="16" width="18.42578125" style="259" customWidth="1"/>
    <col min="17" max="17" width="16.7109375" style="259" customWidth="1"/>
    <col min="18" max="18" width="15.710937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24" width="12.5703125" style="259"/>
    <col min="25" max="25" width="17.5703125" style="259" bestFit="1" customWidth="1"/>
    <col min="26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45870</v>
      </c>
      <c r="J2" s="329">
        <v>45901</v>
      </c>
      <c r="K2" s="330" t="s">
        <v>90</v>
      </c>
      <c r="L2" s="330">
        <v>89</v>
      </c>
      <c r="M2" s="331">
        <v>45870</v>
      </c>
      <c r="N2" s="331">
        <v>45901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ht="20.25">
      <c r="A3" s="262">
        <v>9</v>
      </c>
      <c r="B3" s="263" t="s">
        <v>481</v>
      </c>
      <c r="C3" s="267" t="s">
        <v>14</v>
      </c>
      <c r="D3" s="265" t="s">
        <v>623</v>
      </c>
      <c r="E3" s="283" t="s">
        <v>624</v>
      </c>
      <c r="F3" s="266">
        <v>45870</v>
      </c>
      <c r="G3" s="266">
        <v>45901</v>
      </c>
      <c r="H3" s="263">
        <f t="shared" ref="H3:H12" si="0">DATEDIF(F3,G3,"D")</f>
        <v>31</v>
      </c>
      <c r="I3" s="333">
        <v>39.1</v>
      </c>
      <c r="J3" s="333">
        <v>39.1</v>
      </c>
      <c r="K3" s="334">
        <f t="shared" ref="K3:K12" si="1">J3-I3</f>
        <v>0</v>
      </c>
      <c r="L3" s="335">
        <f t="shared" ref="L3:L12" si="2">89*K3</f>
        <v>0</v>
      </c>
      <c r="M3" s="339">
        <v>1482.2</v>
      </c>
      <c r="N3" s="339">
        <v>1526.54</v>
      </c>
      <c r="O3" s="337">
        <f t="shared" ref="O3:O12" si="3">N3-M3</f>
        <v>44.339999999999918</v>
      </c>
      <c r="P3" s="338">
        <f t="shared" ref="P3:P12" si="4">8*O3</f>
        <v>354.71999999999935</v>
      </c>
      <c r="Q3" s="362">
        <f t="shared" ref="Q3:Q12" si="5">L3+P3</f>
        <v>354.71999999999935</v>
      </c>
      <c r="R3" s="362">
        <f t="shared" ref="R3:R12" si="6">Q3*7%</f>
        <v>24.830399999999958</v>
      </c>
      <c r="S3" s="363">
        <f t="shared" ref="S3:S12" si="7">Q3+R3</f>
        <v>379.55039999999929</v>
      </c>
      <c r="T3" s="263" t="s">
        <v>267</v>
      </c>
      <c r="U3" s="364" t="s">
        <v>216</v>
      </c>
      <c r="V3" s="378">
        <v>45904</v>
      </c>
      <c r="W3" s="379"/>
    </row>
    <row r="4" spans="1:30" ht="20.25">
      <c r="A4" s="262">
        <v>10</v>
      </c>
      <c r="B4" s="263" t="s">
        <v>484</v>
      </c>
      <c r="C4" s="267" t="s">
        <v>739</v>
      </c>
      <c r="D4" s="284" t="s">
        <v>740</v>
      </c>
      <c r="E4" s="285" t="s">
        <v>763</v>
      </c>
      <c r="F4" s="266">
        <v>45870</v>
      </c>
      <c r="G4" s="266">
        <v>45901</v>
      </c>
      <c r="H4" s="263">
        <f t="shared" si="0"/>
        <v>31</v>
      </c>
      <c r="I4" s="333">
        <v>15.7</v>
      </c>
      <c r="J4" s="333">
        <v>15.8</v>
      </c>
      <c r="K4" s="334">
        <f t="shared" si="1"/>
        <v>0.10000000000000142</v>
      </c>
      <c r="L4" s="335">
        <f t="shared" si="2"/>
        <v>8.9000000000001265</v>
      </c>
      <c r="M4" s="339">
        <v>656.92</v>
      </c>
      <c r="N4" s="339">
        <v>704.94</v>
      </c>
      <c r="O4" s="337">
        <f t="shared" si="3"/>
        <v>48.020000000000095</v>
      </c>
      <c r="P4" s="338">
        <f t="shared" si="4"/>
        <v>384.16000000000076</v>
      </c>
      <c r="Q4" s="362">
        <f t="shared" si="5"/>
        <v>393.06000000000091</v>
      </c>
      <c r="R4" s="362">
        <f t="shared" si="6"/>
        <v>27.514200000000066</v>
      </c>
      <c r="S4" s="363">
        <f t="shared" si="7"/>
        <v>420.57420000000099</v>
      </c>
      <c r="T4" s="263" t="s">
        <v>267</v>
      </c>
      <c r="U4" s="364"/>
      <c r="V4" s="365"/>
      <c r="W4" s="284"/>
    </row>
    <row r="5" spans="1:30" s="257" customFormat="1" ht="20.25">
      <c r="A5" s="262">
        <v>11</v>
      </c>
      <c r="B5" s="271" t="s">
        <v>485</v>
      </c>
      <c r="C5" s="286" t="s">
        <v>228</v>
      </c>
      <c r="D5" s="287" t="s">
        <v>229</v>
      </c>
      <c r="E5" s="288" t="s">
        <v>230</v>
      </c>
      <c r="F5" s="266">
        <v>45870</v>
      </c>
      <c r="G5" s="266">
        <v>45901</v>
      </c>
      <c r="H5" s="289">
        <f t="shared" si="0"/>
        <v>31</v>
      </c>
      <c r="I5" s="333">
        <v>5</v>
      </c>
      <c r="J5" s="333">
        <v>5</v>
      </c>
      <c r="K5" s="344">
        <f t="shared" si="1"/>
        <v>0</v>
      </c>
      <c r="L5" s="345">
        <f t="shared" si="2"/>
        <v>0</v>
      </c>
      <c r="M5" s="339">
        <v>628.88</v>
      </c>
      <c r="N5" s="339">
        <v>662.46</v>
      </c>
      <c r="O5" s="346">
        <f t="shared" si="3"/>
        <v>33.580000000000041</v>
      </c>
      <c r="P5" s="347">
        <f t="shared" si="4"/>
        <v>268.64000000000033</v>
      </c>
      <c r="Q5" s="380">
        <f t="shared" si="5"/>
        <v>268.64000000000033</v>
      </c>
      <c r="R5" s="380">
        <f t="shared" si="6"/>
        <v>18.804800000000025</v>
      </c>
      <c r="S5" s="381">
        <f t="shared" si="7"/>
        <v>287.44480000000033</v>
      </c>
      <c r="T5" s="263" t="s">
        <v>267</v>
      </c>
      <c r="U5" s="382"/>
      <c r="V5" s="383" t="s">
        <v>685</v>
      </c>
      <c r="W5" s="384"/>
      <c r="X5" s="384" t="s">
        <v>715</v>
      </c>
      <c r="Y5" s="384" t="s">
        <v>742</v>
      </c>
      <c r="Z5" s="384"/>
      <c r="AA5" s="384"/>
      <c r="AB5" s="384"/>
      <c r="AC5" s="384"/>
      <c r="AD5" s="384"/>
    </row>
    <row r="6" spans="1:30" ht="20.25">
      <c r="A6" s="262">
        <v>12</v>
      </c>
      <c r="B6" s="263" t="s">
        <v>487</v>
      </c>
      <c r="C6" s="267" t="s">
        <v>186</v>
      </c>
      <c r="D6" s="290" t="s">
        <v>187</v>
      </c>
      <c r="E6" s="291" t="s">
        <v>269</v>
      </c>
      <c r="F6" s="266">
        <v>45870</v>
      </c>
      <c r="G6" s="266">
        <v>45901</v>
      </c>
      <c r="H6" s="263">
        <f t="shared" si="0"/>
        <v>31</v>
      </c>
      <c r="I6" s="333">
        <v>25</v>
      </c>
      <c r="J6" s="333">
        <v>25.4</v>
      </c>
      <c r="K6" s="334">
        <f t="shared" si="1"/>
        <v>0.39999999999999858</v>
      </c>
      <c r="L6" s="335">
        <f t="shared" si="2"/>
        <v>35.599999999999874</v>
      </c>
      <c r="M6" s="339">
        <v>943.93</v>
      </c>
      <c r="N6" s="339">
        <v>965.11</v>
      </c>
      <c r="O6" s="337">
        <f t="shared" si="3"/>
        <v>21.180000000000064</v>
      </c>
      <c r="P6" s="338">
        <f t="shared" si="4"/>
        <v>169.44000000000051</v>
      </c>
      <c r="Q6" s="362">
        <f t="shared" si="5"/>
        <v>205.04000000000039</v>
      </c>
      <c r="R6" s="362">
        <f t="shared" si="6"/>
        <v>14.352800000000029</v>
      </c>
      <c r="S6" s="363">
        <f t="shared" si="7"/>
        <v>219.39280000000042</v>
      </c>
      <c r="T6" s="263" t="s">
        <v>267</v>
      </c>
      <c r="U6" s="364" t="s">
        <v>216</v>
      </c>
      <c r="V6" s="385">
        <v>45902</v>
      </c>
      <c r="W6" s="284"/>
    </row>
    <row r="7" spans="1:30" ht="20.25">
      <c r="A7" s="262">
        <v>13</v>
      </c>
      <c r="B7" s="263" t="s">
        <v>488</v>
      </c>
      <c r="C7" s="267" t="s">
        <v>489</v>
      </c>
      <c r="D7" s="284" t="s">
        <v>490</v>
      </c>
      <c r="E7" s="292" t="s">
        <v>491</v>
      </c>
      <c r="F7" s="266">
        <v>45870</v>
      </c>
      <c r="G7" s="266">
        <v>45901</v>
      </c>
      <c r="H7" s="263">
        <f t="shared" si="0"/>
        <v>31</v>
      </c>
      <c r="I7" s="333">
        <v>41.8</v>
      </c>
      <c r="J7" s="333">
        <v>41.8</v>
      </c>
      <c r="K7" s="334">
        <f t="shared" si="1"/>
        <v>0</v>
      </c>
      <c r="L7" s="335">
        <f t="shared" si="2"/>
        <v>0</v>
      </c>
      <c r="M7" s="339">
        <v>865.24</v>
      </c>
      <c r="N7" s="339">
        <v>933.83</v>
      </c>
      <c r="O7" s="337">
        <f t="shared" si="3"/>
        <v>68.590000000000032</v>
      </c>
      <c r="P7" s="338">
        <f t="shared" si="4"/>
        <v>548.72000000000025</v>
      </c>
      <c r="Q7" s="362">
        <f t="shared" si="5"/>
        <v>548.72000000000025</v>
      </c>
      <c r="R7" s="362">
        <f t="shared" si="6"/>
        <v>38.410400000000024</v>
      </c>
      <c r="S7" s="363">
        <f t="shared" si="7"/>
        <v>587.13040000000024</v>
      </c>
      <c r="T7" s="263" t="s">
        <v>267</v>
      </c>
      <c r="U7" s="364" t="s">
        <v>216</v>
      </c>
      <c r="V7" s="461">
        <v>45903</v>
      </c>
      <c r="W7" s="387"/>
      <c r="X7" s="388"/>
    </row>
    <row r="8" spans="1:30" ht="20.25">
      <c r="A8" s="262">
        <v>14</v>
      </c>
      <c r="B8" s="263" t="s">
        <v>497</v>
      </c>
      <c r="C8" s="267" t="s">
        <v>382</v>
      </c>
      <c r="D8" s="265" t="s">
        <v>383</v>
      </c>
      <c r="E8" s="292" t="s">
        <v>743</v>
      </c>
      <c r="F8" s="266">
        <v>45870</v>
      </c>
      <c r="G8" s="266">
        <v>45901</v>
      </c>
      <c r="H8" s="263">
        <f t="shared" si="0"/>
        <v>31</v>
      </c>
      <c r="I8" s="333">
        <v>89.6</v>
      </c>
      <c r="J8" s="333">
        <v>89.6</v>
      </c>
      <c r="K8" s="334">
        <f t="shared" si="1"/>
        <v>0</v>
      </c>
      <c r="L8" s="335">
        <f t="shared" si="2"/>
        <v>0</v>
      </c>
      <c r="M8" s="339">
        <v>1772.03</v>
      </c>
      <c r="N8" s="339">
        <v>1822.96</v>
      </c>
      <c r="O8" s="337">
        <f t="shared" si="3"/>
        <v>50.930000000000064</v>
      </c>
      <c r="P8" s="338">
        <f t="shared" si="4"/>
        <v>407.44000000000051</v>
      </c>
      <c r="Q8" s="362">
        <f t="shared" si="5"/>
        <v>407.44000000000051</v>
      </c>
      <c r="R8" s="362">
        <f t="shared" si="6"/>
        <v>28.520800000000037</v>
      </c>
      <c r="S8" s="363">
        <f t="shared" si="7"/>
        <v>435.96080000000052</v>
      </c>
      <c r="T8" s="263" t="s">
        <v>267</v>
      </c>
      <c r="U8" s="364" t="s">
        <v>216</v>
      </c>
      <c r="V8" s="378">
        <v>45903</v>
      </c>
      <c r="W8" s="379"/>
    </row>
    <row r="9" spans="1:30" ht="20.25">
      <c r="A9" s="262">
        <v>15</v>
      </c>
      <c r="B9" s="263" t="s">
        <v>627</v>
      </c>
      <c r="C9" s="297" t="s">
        <v>628</v>
      </c>
      <c r="D9" s="265" t="s">
        <v>629</v>
      </c>
      <c r="E9" s="298" t="s">
        <v>630</v>
      </c>
      <c r="F9" s="266">
        <v>45870</v>
      </c>
      <c r="G9" s="266">
        <v>45901</v>
      </c>
      <c r="H9" s="263">
        <f t="shared" si="0"/>
        <v>31</v>
      </c>
      <c r="I9" s="333">
        <v>39.5</v>
      </c>
      <c r="J9" s="333">
        <v>41.1</v>
      </c>
      <c r="K9" s="334">
        <f t="shared" si="1"/>
        <v>1.6000000000000014</v>
      </c>
      <c r="L9" s="335">
        <f t="shared" si="2"/>
        <v>142.40000000000012</v>
      </c>
      <c r="M9" s="339">
        <v>1051.43</v>
      </c>
      <c r="N9" s="339">
        <v>1106.33</v>
      </c>
      <c r="O9" s="337">
        <f t="shared" si="3"/>
        <v>54.899999999999864</v>
      </c>
      <c r="P9" s="338">
        <f t="shared" si="4"/>
        <v>439.19999999999891</v>
      </c>
      <c r="Q9" s="362">
        <f t="shared" si="5"/>
        <v>581.599999999999</v>
      </c>
      <c r="R9" s="362">
        <f t="shared" si="6"/>
        <v>40.711999999999932</v>
      </c>
      <c r="S9" s="363">
        <f t="shared" si="7"/>
        <v>622.31199999999899</v>
      </c>
      <c r="T9" s="263" t="s">
        <v>267</v>
      </c>
      <c r="U9" s="364" t="s">
        <v>216</v>
      </c>
      <c r="V9" s="395">
        <v>45902</v>
      </c>
      <c r="W9" s="379"/>
    </row>
    <row r="10" spans="1:30" ht="20.25">
      <c r="A10" s="262">
        <v>16</v>
      </c>
      <c r="B10" s="263" t="s">
        <v>498</v>
      </c>
      <c r="C10" s="267" t="s">
        <v>136</v>
      </c>
      <c r="D10" s="299" t="s">
        <v>138</v>
      </c>
      <c r="E10" s="283" t="s">
        <v>499</v>
      </c>
      <c r="F10" s="266">
        <v>45870</v>
      </c>
      <c r="G10" s="266">
        <v>45901</v>
      </c>
      <c r="H10" s="263">
        <f t="shared" si="0"/>
        <v>31</v>
      </c>
      <c r="I10" s="333">
        <v>25.3</v>
      </c>
      <c r="J10" s="333">
        <v>25.3</v>
      </c>
      <c r="K10" s="334">
        <f t="shared" si="1"/>
        <v>0</v>
      </c>
      <c r="L10" s="335">
        <f t="shared" si="2"/>
        <v>0</v>
      </c>
      <c r="M10" s="339">
        <v>1199.8699999999999</v>
      </c>
      <c r="N10" s="339">
        <v>1266.5999999999999</v>
      </c>
      <c r="O10" s="337">
        <f t="shared" si="3"/>
        <v>66.730000000000018</v>
      </c>
      <c r="P10" s="338">
        <f t="shared" si="4"/>
        <v>533.84000000000015</v>
      </c>
      <c r="Q10" s="362">
        <f t="shared" si="5"/>
        <v>533.84000000000015</v>
      </c>
      <c r="R10" s="362">
        <f t="shared" si="6"/>
        <v>37.368800000000014</v>
      </c>
      <c r="S10" s="363">
        <f t="shared" si="7"/>
        <v>571.20880000000011</v>
      </c>
      <c r="T10" s="263" t="s">
        <v>476</v>
      </c>
      <c r="U10" s="364" t="s">
        <v>216</v>
      </c>
      <c r="V10" s="385">
        <v>45908</v>
      </c>
      <c r="W10" s="397" t="s">
        <v>720</v>
      </c>
      <c r="X10" s="398"/>
      <c r="Y10" s="398"/>
      <c r="Z10" s="398"/>
      <c r="AA10" s="398"/>
    </row>
    <row r="11" spans="1:30" ht="25.5">
      <c r="A11" s="262">
        <v>17</v>
      </c>
      <c r="B11" s="263" t="s">
        <v>500</v>
      </c>
      <c r="C11" s="272" t="s">
        <v>140</v>
      </c>
      <c r="D11" s="300" t="s">
        <v>141</v>
      </c>
      <c r="E11" s="301" t="s">
        <v>385</v>
      </c>
      <c r="F11" s="266">
        <v>45870</v>
      </c>
      <c r="G11" s="266">
        <v>45901</v>
      </c>
      <c r="H11" s="293">
        <f t="shared" si="0"/>
        <v>31</v>
      </c>
      <c r="I11" s="348">
        <v>44.8</v>
      </c>
      <c r="J11" s="348">
        <v>49.7</v>
      </c>
      <c r="K11" s="334">
        <f t="shared" si="1"/>
        <v>4.9000000000000057</v>
      </c>
      <c r="L11" s="350">
        <f t="shared" si="2"/>
        <v>436.10000000000048</v>
      </c>
      <c r="M11" s="351">
        <v>1322.64</v>
      </c>
      <c r="N11" s="351">
        <v>1435.96</v>
      </c>
      <c r="O11" s="337">
        <f t="shared" si="3"/>
        <v>113.31999999999994</v>
      </c>
      <c r="P11" s="353">
        <f t="shared" si="4"/>
        <v>906.55999999999949</v>
      </c>
      <c r="Q11" s="389">
        <f t="shared" si="5"/>
        <v>1342.6599999999999</v>
      </c>
      <c r="R11" s="389">
        <f t="shared" si="6"/>
        <v>93.986199999999997</v>
      </c>
      <c r="S11" s="390">
        <f t="shared" si="7"/>
        <v>1436.6461999999999</v>
      </c>
      <c r="T11" s="293" t="s">
        <v>232</v>
      </c>
      <c r="U11" s="364"/>
      <c r="V11" s="952" t="s">
        <v>838</v>
      </c>
      <c r="W11" s="284" t="s">
        <v>840</v>
      </c>
    </row>
    <row r="12" spans="1:30" ht="20.25">
      <c r="A12" s="262">
        <v>18</v>
      </c>
      <c r="B12" s="940" t="s">
        <v>501</v>
      </c>
      <c r="C12" s="267" t="s">
        <v>171</v>
      </c>
      <c r="D12" s="302" t="s">
        <v>172</v>
      </c>
      <c r="E12" s="283" t="s">
        <v>236</v>
      </c>
      <c r="F12" s="593">
        <v>45870</v>
      </c>
      <c r="G12" s="593">
        <v>45883</v>
      </c>
      <c r="H12" s="263">
        <f t="shared" si="0"/>
        <v>13</v>
      </c>
      <c r="I12" s="333">
        <v>75.7</v>
      </c>
      <c r="J12" s="333">
        <v>76.400000000000006</v>
      </c>
      <c r="K12" s="334">
        <f t="shared" si="1"/>
        <v>0.70000000000000284</v>
      </c>
      <c r="L12" s="335">
        <f t="shared" si="2"/>
        <v>62.300000000000253</v>
      </c>
      <c r="M12" s="354">
        <v>1798.91</v>
      </c>
      <c r="N12" s="354">
        <v>1880.15</v>
      </c>
      <c r="O12" s="337">
        <f t="shared" si="3"/>
        <v>81.240000000000009</v>
      </c>
      <c r="P12" s="338">
        <f t="shared" si="4"/>
        <v>649.92000000000007</v>
      </c>
      <c r="Q12" s="362">
        <f t="shared" si="5"/>
        <v>712.22000000000037</v>
      </c>
      <c r="R12" s="362">
        <f t="shared" si="6"/>
        <v>49.855400000000031</v>
      </c>
      <c r="S12" s="363">
        <f t="shared" si="7"/>
        <v>762.0754000000004</v>
      </c>
      <c r="T12" s="263" t="s">
        <v>267</v>
      </c>
      <c r="U12" s="364"/>
      <c r="V12" s="365" t="s">
        <v>632</v>
      </c>
      <c r="W12" s="938" t="s">
        <v>824</v>
      </c>
      <c r="X12" s="938"/>
      <c r="Y12" s="938"/>
      <c r="Z12" s="938"/>
    </row>
    <row r="13" spans="1:30" ht="20.25">
      <c r="A13" s="284"/>
      <c r="B13" s="284"/>
      <c r="C13" s="429"/>
      <c r="D13" s="430"/>
      <c r="E13" s="284"/>
      <c r="F13" s="266"/>
      <c r="G13" s="266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284"/>
    </row>
    <row r="14" spans="1:30" ht="20.25">
      <c r="A14" s="284"/>
      <c r="B14" s="284"/>
      <c r="C14" s="429"/>
      <c r="D14" s="284"/>
      <c r="E14" s="284"/>
      <c r="F14" s="431"/>
      <c r="G14" s="266"/>
      <c r="H14" s="284"/>
      <c r="I14" s="284"/>
      <c r="J14" s="284"/>
      <c r="K14" s="284"/>
      <c r="L14" s="284"/>
      <c r="M14" s="284"/>
      <c r="N14" s="284"/>
      <c r="O14" s="284"/>
      <c r="P14" s="284"/>
      <c r="Q14" s="284"/>
      <c r="R14" s="284"/>
      <c r="S14" s="284"/>
      <c r="T14" s="284"/>
      <c r="U14" s="284"/>
      <c r="V14" s="284"/>
      <c r="W14" s="284"/>
    </row>
    <row r="15" spans="1:30" ht="20.25">
      <c r="A15" s="284"/>
      <c r="B15" s="284"/>
      <c r="C15" s="429"/>
      <c r="D15" s="284"/>
      <c r="E15" s="284"/>
      <c r="F15" s="431"/>
      <c r="G15" s="266"/>
      <c r="H15" s="284"/>
      <c r="I15" s="284"/>
      <c r="J15" s="284"/>
      <c r="K15" s="284"/>
      <c r="L15" s="284"/>
      <c r="M15" s="284"/>
      <c r="N15" s="284"/>
      <c r="O15" s="284"/>
      <c r="P15" s="284"/>
      <c r="Q15" s="284"/>
      <c r="R15" s="284"/>
      <c r="S15" s="284"/>
      <c r="T15" s="284"/>
      <c r="U15" s="284"/>
      <c r="V15" s="284"/>
      <c r="W15" s="284"/>
    </row>
    <row r="16" spans="1:30" ht="20.25">
      <c r="A16" s="284"/>
      <c r="B16" s="284"/>
      <c r="C16" s="429"/>
      <c r="D16" s="284"/>
      <c r="E16" s="284"/>
      <c r="F16" s="431"/>
      <c r="G16" s="266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4"/>
      <c r="S16" s="284"/>
      <c r="T16" s="284"/>
      <c r="U16" s="284"/>
      <c r="V16" s="284"/>
      <c r="W16" s="284"/>
    </row>
    <row r="17" spans="1:23" ht="20.25">
      <c r="A17" s="284"/>
      <c r="B17" s="284"/>
      <c r="C17" s="429"/>
      <c r="D17" s="284"/>
      <c r="E17" s="284"/>
      <c r="F17" s="431"/>
      <c r="G17" s="431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284"/>
      <c r="T17" s="284"/>
      <c r="U17" s="284"/>
      <c r="V17" s="284"/>
      <c r="W17" s="284"/>
    </row>
    <row r="18" spans="1:23" ht="20.25">
      <c r="A18" s="284"/>
      <c r="B18" s="284"/>
      <c r="C18" s="429"/>
      <c r="D18" s="284"/>
      <c r="E18" s="284"/>
      <c r="F18" s="432"/>
      <c r="G18" s="431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284"/>
      <c r="T18" s="284"/>
      <c r="U18" s="284"/>
      <c r="V18" s="284"/>
      <c r="W18" s="284"/>
    </row>
    <row r="19" spans="1:23" ht="20.25">
      <c r="A19" s="284"/>
      <c r="B19" s="284"/>
      <c r="C19" s="429"/>
      <c r="D19" s="284"/>
      <c r="E19" s="284"/>
      <c r="F19" s="432"/>
      <c r="G19" s="431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284"/>
      <c r="T19" s="284"/>
      <c r="U19" s="284"/>
      <c r="V19" s="284"/>
      <c r="W19" s="284"/>
    </row>
    <row r="20" spans="1:23" ht="20.25">
      <c r="A20" s="284"/>
      <c r="B20" s="284"/>
      <c r="C20" s="429"/>
      <c r="D20" s="284"/>
      <c r="E20" s="284"/>
      <c r="F20" s="432"/>
      <c r="G20" s="431"/>
      <c r="H20" s="284"/>
      <c r="I20" s="284"/>
      <c r="J20" s="284"/>
      <c r="K20" s="284"/>
      <c r="L20" s="284"/>
      <c r="M20" s="284"/>
      <c r="N20" s="284"/>
      <c r="O20" s="284"/>
      <c r="P20" s="284"/>
      <c r="Q20" s="284"/>
      <c r="R20" s="284"/>
      <c r="S20" s="284"/>
      <c r="T20" s="284"/>
      <c r="U20" s="284"/>
      <c r="V20" s="284"/>
      <c r="W20" s="284"/>
    </row>
    <row r="21" spans="1:23" ht="20.25">
      <c r="A21" s="284"/>
      <c r="B21" s="284"/>
      <c r="C21" s="429"/>
      <c r="D21" s="284"/>
      <c r="E21" s="284"/>
      <c r="F21" s="431"/>
      <c r="G21" s="431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4"/>
      <c r="U21" s="284"/>
      <c r="V21" s="284"/>
      <c r="W21" s="284"/>
    </row>
    <row r="22" spans="1:23" ht="20.25">
      <c r="A22" s="284"/>
      <c r="C22" s="429"/>
      <c r="D22" s="284"/>
      <c r="E22" s="284"/>
      <c r="F22" s="431"/>
      <c r="G22" s="431"/>
      <c r="H22" s="284"/>
      <c r="I22" s="284"/>
      <c r="J22" s="284"/>
      <c r="K22" s="284"/>
      <c r="L22" s="284"/>
      <c r="M22" s="284"/>
      <c r="N22" s="284"/>
      <c r="O22" s="284"/>
      <c r="P22" s="284"/>
      <c r="Q22" s="284"/>
      <c r="R22" s="284"/>
      <c r="S22" s="284"/>
      <c r="T22" s="284"/>
      <c r="U22" s="284"/>
      <c r="V22" s="284"/>
      <c r="W22" s="284"/>
    </row>
    <row r="23" spans="1:23" ht="20.25">
      <c r="A23" s="284"/>
      <c r="B23" s="284"/>
      <c r="C23" s="429"/>
      <c r="D23" s="284"/>
      <c r="E23" s="284"/>
      <c r="F23" s="431"/>
      <c r="G23" s="431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284"/>
      <c r="T23" s="284"/>
      <c r="U23" s="284"/>
      <c r="V23" s="284"/>
      <c r="W23" s="284"/>
    </row>
    <row r="24" spans="1:23" ht="20.25">
      <c r="A24" s="284"/>
      <c r="B24" s="284"/>
      <c r="C24" s="429"/>
      <c r="D24" s="284"/>
      <c r="E24" s="284"/>
      <c r="F24" s="431"/>
      <c r="G24" s="431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284"/>
      <c r="T24" s="284"/>
      <c r="U24" s="284"/>
      <c r="V24" s="284"/>
      <c r="W24" s="284"/>
    </row>
    <row r="25" spans="1:23" ht="20.25">
      <c r="A25" s="284"/>
      <c r="B25" s="284"/>
      <c r="C25" s="429"/>
      <c r="D25" s="284"/>
      <c r="E25" s="284"/>
      <c r="F25" s="431"/>
      <c r="G25" s="431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284"/>
      <c r="T25" s="284"/>
      <c r="U25" s="284"/>
      <c r="V25" s="284"/>
      <c r="W25" s="284"/>
    </row>
    <row r="26" spans="1:23" ht="20.25">
      <c r="A26" s="284"/>
      <c r="B26" s="284"/>
      <c r="C26" s="429"/>
      <c r="D26" s="284"/>
      <c r="E26" s="284"/>
      <c r="F26" s="431"/>
      <c r="G26" s="431"/>
      <c r="H26" s="284"/>
      <c r="I26" s="284"/>
      <c r="J26" s="284"/>
      <c r="K26" s="284"/>
      <c r="L26" s="284"/>
      <c r="M26" s="284"/>
      <c r="N26" s="284"/>
      <c r="O26" s="284"/>
      <c r="P26" s="284"/>
      <c r="Q26" s="284"/>
      <c r="R26" s="284"/>
      <c r="S26" s="284"/>
      <c r="T26" s="284"/>
      <c r="U26" s="284"/>
      <c r="V26" s="284"/>
      <c r="W26" s="284"/>
    </row>
    <row r="27" spans="1:23" ht="20.25">
      <c r="A27" s="284"/>
      <c r="B27" s="284"/>
      <c r="C27" s="429"/>
      <c r="D27" s="284"/>
      <c r="E27" s="284"/>
      <c r="F27" s="431"/>
      <c r="G27" s="431"/>
      <c r="H27" s="284"/>
      <c r="I27" s="284"/>
      <c r="J27" s="284"/>
      <c r="K27" s="284"/>
      <c r="L27" s="284"/>
      <c r="M27" s="284"/>
      <c r="N27" s="284"/>
      <c r="O27" s="284"/>
      <c r="P27" s="284"/>
      <c r="Q27" s="284"/>
      <c r="R27" s="284"/>
      <c r="S27" s="284"/>
      <c r="T27" s="284"/>
      <c r="U27" s="284"/>
      <c r="V27" s="284"/>
      <c r="W27" s="284"/>
    </row>
    <row r="28" spans="1:23" ht="20.25">
      <c r="A28" s="284" t="s">
        <v>713</v>
      </c>
      <c r="B28" s="284"/>
      <c r="C28" s="429"/>
      <c r="D28" s="284"/>
      <c r="E28" s="284"/>
      <c r="F28" s="431"/>
      <c r="G28" s="431"/>
      <c r="H28" s="284"/>
      <c r="I28" s="284"/>
      <c r="J28" s="284"/>
      <c r="K28" s="284"/>
      <c r="L28" s="284"/>
      <c r="M28" s="284"/>
      <c r="N28" s="284"/>
      <c r="O28" s="284"/>
      <c r="P28" s="284"/>
      <c r="Q28" s="284"/>
      <c r="R28" s="284"/>
      <c r="S28" s="284"/>
      <c r="T28" s="284"/>
      <c r="U28" s="284"/>
      <c r="V28" s="284"/>
      <c r="W28" s="284"/>
    </row>
    <row r="29" spans="1:23" ht="20.25">
      <c r="A29" s="284"/>
      <c r="B29" s="284"/>
      <c r="C29" s="429"/>
      <c r="D29" s="284"/>
      <c r="E29" s="284"/>
      <c r="F29" s="431"/>
      <c r="G29" s="431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284"/>
      <c r="T29" s="284"/>
      <c r="U29" s="284"/>
      <c r="V29" s="284"/>
      <c r="W29" s="284"/>
    </row>
    <row r="30" spans="1:23" ht="20.25">
      <c r="A30" s="284"/>
      <c r="B30" s="284"/>
      <c r="C30" s="429"/>
      <c r="D30" s="284"/>
      <c r="E30" s="284"/>
      <c r="F30" s="431"/>
      <c r="G30" s="431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284"/>
      <c r="T30" s="284"/>
      <c r="U30" s="284"/>
      <c r="V30" s="284"/>
      <c r="W30" s="284"/>
    </row>
    <row r="31" spans="1:23" ht="20.25">
      <c r="A31" s="284"/>
      <c r="B31" s="284"/>
      <c r="C31" s="429"/>
      <c r="D31" s="284"/>
      <c r="E31" s="284"/>
      <c r="F31" s="431"/>
      <c r="G31" s="431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284"/>
      <c r="T31" s="284"/>
      <c r="U31" s="284"/>
      <c r="V31" s="284"/>
      <c r="W31" s="284"/>
    </row>
    <row r="32" spans="1:23" ht="20.25">
      <c r="A32" s="284"/>
      <c r="B32" s="284"/>
      <c r="C32" s="429"/>
      <c r="D32" s="284"/>
      <c r="E32" s="284"/>
      <c r="F32" s="431"/>
      <c r="G32" s="431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284"/>
      <c r="T32" s="284"/>
      <c r="U32" s="284"/>
      <c r="V32" s="284"/>
      <c r="W32" s="284"/>
    </row>
    <row r="33" spans="1:23" ht="20.25">
      <c r="A33" s="284"/>
      <c r="B33" s="284"/>
      <c r="C33" s="429"/>
      <c r="D33" s="284"/>
      <c r="E33" s="284"/>
      <c r="F33" s="431"/>
      <c r="G33" s="431"/>
      <c r="H33" s="284"/>
      <c r="I33" s="284"/>
      <c r="J33" s="284"/>
      <c r="K33" s="284"/>
      <c r="L33" s="284"/>
      <c r="M33" s="284"/>
      <c r="N33" s="284"/>
      <c r="O33" s="284"/>
      <c r="P33" s="284"/>
      <c r="Q33" s="284"/>
      <c r="R33" s="284"/>
      <c r="S33" s="284"/>
      <c r="T33" s="284"/>
      <c r="U33" s="284"/>
      <c r="V33" s="284"/>
      <c r="W33" s="284"/>
    </row>
    <row r="34" spans="1:23" ht="20.25">
      <c r="A34" s="284"/>
      <c r="B34" s="284"/>
      <c r="C34" s="429"/>
      <c r="D34" s="284"/>
      <c r="E34" s="284"/>
      <c r="F34" s="431"/>
      <c r="G34" s="431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4"/>
      <c r="T34" s="284"/>
      <c r="U34" s="284"/>
      <c r="V34" s="284"/>
      <c r="W34" s="284"/>
    </row>
    <row r="35" spans="1:23" ht="20.25">
      <c r="A35" s="284"/>
      <c r="B35" s="284"/>
      <c r="C35" s="429"/>
      <c r="D35" s="284"/>
      <c r="E35" s="284"/>
      <c r="F35" s="431"/>
      <c r="G35" s="431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4"/>
      <c r="T35" s="284"/>
      <c r="U35" s="284"/>
      <c r="V35" s="284"/>
      <c r="W35" s="284"/>
    </row>
    <row r="36" spans="1:23" ht="20.25">
      <c r="A36" s="284"/>
      <c r="B36" s="284"/>
      <c r="C36" s="429"/>
      <c r="D36" s="284"/>
      <c r="E36" s="284"/>
      <c r="F36" s="431"/>
      <c r="G36" s="431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4"/>
      <c r="T36" s="284"/>
      <c r="U36" s="284"/>
      <c r="V36" s="284"/>
      <c r="W36" s="284"/>
    </row>
    <row r="37" spans="1:23" ht="20.25">
      <c r="A37" s="284"/>
      <c r="B37" s="284"/>
      <c r="C37" s="429"/>
      <c r="D37" s="284"/>
      <c r="E37" s="284"/>
      <c r="F37" s="431"/>
      <c r="G37" s="431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4"/>
      <c r="T37" s="284"/>
      <c r="U37" s="284"/>
      <c r="V37" s="284"/>
      <c r="W37" s="284"/>
    </row>
    <row r="38" spans="1:23" ht="20.25">
      <c r="A38" s="284"/>
      <c r="B38" s="284"/>
      <c r="C38" s="429"/>
      <c r="D38" s="284"/>
      <c r="E38" s="284"/>
      <c r="F38" s="431"/>
      <c r="G38" s="431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4"/>
      <c r="T38" s="284"/>
      <c r="U38" s="284"/>
      <c r="V38" s="284"/>
      <c r="W38" s="284"/>
    </row>
    <row r="39" spans="1:23" ht="20.25">
      <c r="A39" s="284"/>
      <c r="B39" s="284"/>
      <c r="C39" s="429"/>
      <c r="D39" s="284"/>
      <c r="E39" s="284"/>
      <c r="F39" s="431"/>
      <c r="G39" s="431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4"/>
      <c r="T39" s="284"/>
      <c r="U39" s="284"/>
      <c r="V39" s="284"/>
      <c r="W39" s="284"/>
    </row>
    <row r="40" spans="1:23" ht="20.25">
      <c r="A40" s="284"/>
      <c r="B40" s="284"/>
      <c r="C40" s="429"/>
      <c r="D40" s="284"/>
      <c r="E40" s="284"/>
      <c r="F40" s="431"/>
      <c r="G40" s="431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4"/>
      <c r="T40" s="284"/>
      <c r="U40" s="284"/>
      <c r="V40" s="284"/>
      <c r="W40" s="284"/>
    </row>
    <row r="41" spans="1:23" ht="20.25">
      <c r="A41" s="284"/>
      <c r="B41" s="284"/>
      <c r="C41" s="429"/>
      <c r="D41" s="284"/>
      <c r="E41" s="284"/>
      <c r="F41" s="431"/>
      <c r="G41" s="431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284"/>
      <c r="T41" s="284"/>
      <c r="U41" s="284"/>
      <c r="V41" s="284"/>
      <c r="W41" s="284"/>
    </row>
    <row r="42" spans="1:23" ht="20.25">
      <c r="A42" s="284"/>
      <c r="B42" s="284"/>
      <c r="C42" s="429"/>
      <c r="D42" s="284"/>
      <c r="E42" s="284"/>
      <c r="F42" s="431"/>
      <c r="G42" s="431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</row>
    <row r="43" spans="1:23" ht="20.25">
      <c r="A43" s="284"/>
      <c r="B43" s="284"/>
      <c r="C43" s="433"/>
      <c r="D43" s="284"/>
      <c r="E43" s="284"/>
      <c r="F43" s="431"/>
      <c r="G43" s="431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</row>
    <row r="44" spans="1:23" ht="20.25">
      <c r="A44" s="284"/>
      <c r="B44" s="284"/>
      <c r="C44" s="429"/>
      <c r="D44" s="284"/>
      <c r="E44" s="284"/>
      <c r="F44" s="431"/>
      <c r="G44" s="431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</row>
    <row r="45" spans="1:23" ht="20.25">
      <c r="A45" s="284"/>
      <c r="B45" s="284"/>
      <c r="C45" s="429"/>
      <c r="D45" s="284"/>
      <c r="E45" s="284"/>
      <c r="F45" s="431"/>
      <c r="G45" s="431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  <c r="W45" s="284"/>
    </row>
    <row r="46" spans="1:23" ht="20.25">
      <c r="A46" s="284"/>
      <c r="B46" s="284"/>
      <c r="C46" s="429"/>
      <c r="D46" s="284"/>
      <c r="E46" s="284"/>
      <c r="F46" s="431"/>
      <c r="G46" s="431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84"/>
      <c r="V46" s="284"/>
      <c r="W46" s="284"/>
    </row>
    <row r="47" spans="1:23" ht="20.25">
      <c r="A47" s="284"/>
      <c r="B47" s="284"/>
      <c r="C47" s="429"/>
      <c r="D47" s="284"/>
      <c r="E47" s="284"/>
      <c r="F47" s="431"/>
      <c r="G47" s="431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4"/>
      <c r="T47" s="284"/>
      <c r="U47" s="284"/>
      <c r="V47" s="284"/>
      <c r="W47" s="284"/>
    </row>
    <row r="48" spans="1:23" ht="20.25">
      <c r="A48" s="284"/>
      <c r="B48" s="284"/>
      <c r="C48" s="434"/>
      <c r="D48" s="284"/>
      <c r="E48" s="284"/>
      <c r="F48" s="431"/>
      <c r="G48" s="431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4"/>
      <c r="T48" s="284"/>
      <c r="U48" s="284"/>
      <c r="V48" s="284"/>
      <c r="W48" s="284"/>
    </row>
    <row r="49" spans="1:23" ht="20.25">
      <c r="A49" s="284"/>
      <c r="B49" s="284"/>
      <c r="C49" s="429"/>
      <c r="D49" s="284"/>
      <c r="E49" s="284"/>
      <c r="F49" s="431"/>
      <c r="G49" s="431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</row>
    <row r="50" spans="1:23" ht="20.25">
      <c r="A50" s="284"/>
      <c r="B50" s="284"/>
      <c r="C50" s="429"/>
      <c r="D50" s="284"/>
      <c r="E50" s="284"/>
      <c r="F50" s="431"/>
      <c r="G50" s="431"/>
      <c r="H50" s="284"/>
      <c r="I50" s="284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</row>
    <row r="51" spans="1:23" ht="20.25">
      <c r="A51" s="284"/>
      <c r="B51" s="284"/>
      <c r="C51" s="429"/>
      <c r="D51" s="284"/>
      <c r="E51" s="284"/>
      <c r="F51" s="431"/>
      <c r="G51" s="431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</row>
    <row r="52" spans="1:23" ht="20.25">
      <c r="A52" s="284"/>
      <c r="B52" s="284"/>
      <c r="C52" s="429"/>
      <c r="D52" s="284"/>
      <c r="E52" s="284"/>
      <c r="F52" s="431"/>
      <c r="G52" s="431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</row>
    <row r="53" spans="1:23" ht="20.25">
      <c r="A53" s="284"/>
      <c r="B53" s="284"/>
      <c r="C53" s="429"/>
      <c r="D53" s="284"/>
      <c r="E53" s="284"/>
      <c r="F53" s="431"/>
      <c r="G53" s="431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</row>
    <row r="54" spans="1:23" ht="20.25">
      <c r="A54" s="284"/>
      <c r="B54" s="284"/>
      <c r="C54" s="429"/>
      <c r="D54" s="284"/>
      <c r="E54" s="284"/>
      <c r="F54" s="431"/>
      <c r="G54" s="431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</row>
    <row r="55" spans="1:23" ht="20.25">
      <c r="A55" s="284"/>
      <c r="B55" s="284"/>
      <c r="C55" s="429"/>
      <c r="D55" s="284"/>
      <c r="E55" s="284"/>
      <c r="F55" s="431"/>
      <c r="G55" s="431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</row>
    <row r="56" spans="1:23" ht="20.25">
      <c r="A56" s="284"/>
      <c r="B56" s="284"/>
      <c r="C56" s="429"/>
      <c r="D56" s="284"/>
      <c r="E56" s="284"/>
      <c r="F56" s="431"/>
      <c r="G56" s="431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</row>
    <row r="57" spans="1:23" ht="20.25">
      <c r="A57" s="284"/>
      <c r="B57" s="284"/>
      <c r="C57" s="429"/>
      <c r="D57" s="284"/>
      <c r="E57" s="284"/>
      <c r="F57" s="431"/>
      <c r="G57" s="431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</row>
    <row r="58" spans="1:23" ht="20.25">
      <c r="A58" s="284"/>
      <c r="B58" s="284"/>
      <c r="C58" s="429"/>
      <c r="D58" s="284"/>
      <c r="E58" s="284"/>
      <c r="F58" s="431"/>
      <c r="G58" s="431"/>
      <c r="H58" s="284"/>
      <c r="I58" s="284"/>
      <c r="J58" s="284"/>
      <c r="K58" s="284"/>
      <c r="L58" s="284"/>
      <c r="M58" s="284"/>
      <c r="N58" s="284"/>
      <c r="O58" s="284"/>
      <c r="P58" s="284"/>
      <c r="Q58" s="284"/>
      <c r="R58" s="284"/>
      <c r="S58" s="284"/>
      <c r="T58" s="284"/>
      <c r="U58" s="284"/>
      <c r="V58" s="284"/>
      <c r="W58" s="284"/>
    </row>
    <row r="59" spans="1:23" ht="20.25">
      <c r="A59" s="284"/>
      <c r="B59" s="284"/>
      <c r="C59" s="429"/>
      <c r="D59" s="284"/>
      <c r="E59" s="284"/>
      <c r="F59" s="431"/>
      <c r="G59" s="431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4"/>
      <c r="T59" s="284"/>
      <c r="U59" s="284"/>
      <c r="V59" s="284"/>
      <c r="W59" s="284"/>
    </row>
    <row r="60" spans="1:23" ht="20.25">
      <c r="A60" s="284"/>
      <c r="B60" s="284"/>
      <c r="C60" s="429"/>
      <c r="D60" s="284"/>
      <c r="E60" s="284"/>
      <c r="F60" s="431"/>
      <c r="G60" s="431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4"/>
      <c r="T60" s="284"/>
      <c r="U60" s="284"/>
      <c r="V60" s="284"/>
      <c r="W60" s="284"/>
    </row>
    <row r="61" spans="1:23" ht="20.25">
      <c r="A61" s="284"/>
      <c r="B61" s="284"/>
      <c r="C61" s="429"/>
      <c r="D61" s="284"/>
      <c r="E61" s="284"/>
      <c r="F61" s="431"/>
      <c r="G61" s="431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</row>
    <row r="62" spans="1:23" ht="20.25">
      <c r="A62" s="284"/>
      <c r="B62" s="284"/>
      <c r="C62" s="429"/>
      <c r="D62" s="284"/>
      <c r="E62" s="284"/>
      <c r="F62" s="431"/>
      <c r="G62" s="431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</row>
    <row r="63" spans="1:23" ht="20.25">
      <c r="A63" s="284"/>
      <c r="B63" s="284"/>
      <c r="C63" s="429"/>
      <c r="D63" s="284"/>
      <c r="E63" s="284"/>
      <c r="F63" s="431"/>
      <c r="G63" s="431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4"/>
      <c r="T63" s="284"/>
      <c r="U63" s="284"/>
      <c r="V63" s="284"/>
      <c r="W63" s="284"/>
    </row>
    <row r="64" spans="1:23" ht="20.25">
      <c r="A64" s="284"/>
      <c r="B64" s="284"/>
      <c r="C64" s="429"/>
      <c r="D64" s="284"/>
      <c r="E64" s="284"/>
      <c r="F64" s="431"/>
      <c r="G64" s="431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</row>
    <row r="65" spans="1:23" ht="20.25">
      <c r="A65" s="284"/>
      <c r="B65" s="284"/>
      <c r="C65" s="429"/>
      <c r="D65" s="284"/>
      <c r="E65" s="284"/>
      <c r="F65" s="431"/>
      <c r="G65" s="431"/>
      <c r="H65" s="284"/>
      <c r="I65" s="284"/>
      <c r="J65" s="284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</row>
    <row r="66" spans="1:23" ht="20.25">
      <c r="A66" s="284"/>
      <c r="B66" s="284"/>
      <c r="C66" s="429"/>
      <c r="D66" s="284"/>
      <c r="E66" s="284"/>
      <c r="F66" s="431"/>
      <c r="G66" s="431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</row>
    <row r="67" spans="1:23" ht="20.25">
      <c r="A67" s="284"/>
      <c r="B67" s="284"/>
      <c r="C67" s="429"/>
      <c r="D67" s="284"/>
      <c r="E67" s="284"/>
      <c r="F67" s="431"/>
      <c r="G67" s="431"/>
      <c r="H67" s="284"/>
      <c r="I67" s="284"/>
      <c r="J67" s="284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</row>
    <row r="68" spans="1:23" ht="20.25">
      <c r="A68" s="284"/>
      <c r="B68" s="284"/>
      <c r="C68" s="429"/>
      <c r="D68" s="284"/>
      <c r="E68" s="284"/>
      <c r="F68" s="431"/>
      <c r="G68" s="431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</row>
    <row r="69" spans="1:23" ht="20.25">
      <c r="A69" s="284"/>
      <c r="B69" s="284"/>
      <c r="C69" s="429"/>
      <c r="D69" s="284"/>
      <c r="E69" s="284"/>
      <c r="F69" s="431"/>
      <c r="G69" s="431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284"/>
      <c r="T69" s="284"/>
      <c r="U69" s="284"/>
      <c r="V69" s="284"/>
      <c r="W69" s="284"/>
    </row>
    <row r="70" spans="1:23" ht="20.25">
      <c r="A70" s="284"/>
      <c r="B70" s="284"/>
      <c r="C70" s="429"/>
      <c r="D70" s="284"/>
      <c r="E70" s="284"/>
      <c r="F70" s="431"/>
      <c r="G70" s="431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</row>
    <row r="71" spans="1:23" ht="20.25">
      <c r="A71" s="284"/>
      <c r="B71" s="284"/>
      <c r="C71" s="429"/>
      <c r="D71" s="284"/>
      <c r="E71" s="284"/>
      <c r="F71" s="431"/>
      <c r="G71" s="431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</row>
    <row r="72" spans="1:23" ht="20.25">
      <c r="A72" s="284"/>
      <c r="B72" s="284"/>
      <c r="C72" s="429"/>
      <c r="D72" s="284"/>
      <c r="E72" s="284"/>
      <c r="F72" s="431"/>
      <c r="G72" s="431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</row>
    <row r="73" spans="1:23" ht="20.25">
      <c r="A73" s="284"/>
      <c r="B73" s="284"/>
      <c r="C73" s="429"/>
      <c r="D73" s="284"/>
      <c r="E73" s="284"/>
      <c r="F73" s="431"/>
      <c r="G73" s="431"/>
      <c r="H73" s="284"/>
      <c r="I73" s="284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</row>
    <row r="74" spans="1:23" ht="20.25">
      <c r="A74" s="284"/>
      <c r="B74" s="284"/>
      <c r="C74" s="429"/>
      <c r="D74" s="284"/>
      <c r="E74" s="284"/>
      <c r="F74" s="431"/>
      <c r="G74" s="431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</row>
    <row r="75" spans="1:23" ht="20.25">
      <c r="A75" s="284"/>
      <c r="B75" s="284"/>
      <c r="C75" s="429"/>
      <c r="D75" s="284"/>
      <c r="E75" s="284"/>
      <c r="F75" s="431"/>
      <c r="G75" s="431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</row>
    <row r="76" spans="1:23" ht="20.25">
      <c r="A76" s="284"/>
      <c r="B76" s="284"/>
      <c r="C76" s="429"/>
      <c r="D76" s="284"/>
      <c r="E76" s="284"/>
      <c r="F76" s="431"/>
      <c r="G76" s="431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284"/>
      <c r="U76" s="284"/>
      <c r="V76" s="284"/>
      <c r="W76" s="284"/>
    </row>
    <row r="77" spans="1:23" ht="20.25">
      <c r="A77" s="284"/>
      <c r="B77" s="284"/>
      <c r="C77" s="429"/>
      <c r="D77" s="284"/>
      <c r="E77" s="284"/>
      <c r="F77" s="431"/>
      <c r="G77" s="431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</row>
    <row r="78" spans="1:23" ht="20.25">
      <c r="A78" s="284"/>
      <c r="B78" s="284"/>
      <c r="C78" s="429"/>
      <c r="D78" s="284"/>
      <c r="E78" s="284"/>
      <c r="F78" s="431"/>
      <c r="G78" s="431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</row>
    <row r="79" spans="1:23" ht="20.25">
      <c r="A79" s="284"/>
      <c r="B79" s="284"/>
      <c r="C79" s="429"/>
      <c r="D79" s="284"/>
      <c r="E79" s="284"/>
      <c r="F79" s="431"/>
      <c r="G79" s="431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</row>
    <row r="80" spans="1:23" ht="20.25">
      <c r="A80" s="284"/>
      <c r="B80" s="284"/>
      <c r="C80" s="429"/>
      <c r="D80" s="284"/>
      <c r="E80" s="284"/>
      <c r="F80" s="431"/>
      <c r="G80" s="431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</row>
    <row r="81" spans="1:23" ht="20.25">
      <c r="A81" s="284"/>
      <c r="B81" s="284"/>
      <c r="C81" s="429"/>
      <c r="D81" s="284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1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1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1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1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B86" s="284"/>
      <c r="C86" s="429"/>
      <c r="D86" s="284"/>
      <c r="E86" s="284"/>
      <c r="F86" s="431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B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B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/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29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29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F916" s="431"/>
      <c r="G916" s="431"/>
      <c r="T916" s="284"/>
      <c r="U916" s="284"/>
      <c r="V916" s="284"/>
      <c r="W916" s="284"/>
    </row>
    <row r="917" spans="1:23" ht="20.25">
      <c r="A917" s="284"/>
      <c r="B917" s="284"/>
      <c r="C917" s="429"/>
      <c r="F917" s="431"/>
      <c r="G917" s="431"/>
      <c r="T917" s="284"/>
      <c r="U917" s="284"/>
      <c r="V917" s="284"/>
      <c r="W917" s="284"/>
    </row>
    <row r="918" spans="1:23" ht="20.25">
      <c r="A918" s="284"/>
      <c r="B918" s="284"/>
      <c r="C918" s="429"/>
      <c r="F918" s="431"/>
      <c r="G918" s="431"/>
      <c r="T918" s="284"/>
      <c r="U918" s="284"/>
      <c r="V918" s="284"/>
      <c r="W918" s="284"/>
    </row>
    <row r="919" spans="1:23" ht="20.25">
      <c r="A919" s="284"/>
      <c r="B919" s="284"/>
      <c r="C919" s="429"/>
      <c r="F919" s="431"/>
      <c r="G919" s="431"/>
      <c r="T919" s="284"/>
      <c r="U919" s="284"/>
      <c r="V919" s="284"/>
      <c r="W919" s="284"/>
    </row>
    <row r="920" spans="1:23" ht="20.25">
      <c r="A920" s="284"/>
      <c r="B920" s="284"/>
      <c r="C920" s="429"/>
      <c r="F920" s="431"/>
      <c r="G920" s="431"/>
    </row>
    <row r="921" spans="1:23" ht="20.25">
      <c r="A921" s="284"/>
      <c r="B921" s="284"/>
      <c r="C921" s="429"/>
      <c r="F921" s="431"/>
      <c r="G921" s="431"/>
    </row>
    <row r="922" spans="1:23" ht="20.25">
      <c r="A922" s="284"/>
      <c r="B922" s="284"/>
      <c r="C922" s="429"/>
      <c r="F922" s="431"/>
      <c r="G922" s="431"/>
    </row>
    <row r="923" spans="1:23" ht="20.25">
      <c r="A923" s="284"/>
      <c r="B923" s="284"/>
      <c r="F923" s="431"/>
      <c r="G923" s="431"/>
    </row>
    <row r="924" spans="1:23" ht="20.25">
      <c r="A924" s="284"/>
      <c r="B924" s="284"/>
      <c r="F924" s="431"/>
      <c r="G924" s="431"/>
    </row>
    <row r="925" spans="1:23" ht="20.25">
      <c r="A925" s="284"/>
      <c r="B925" s="284"/>
      <c r="F925" s="431"/>
      <c r="G925" s="431"/>
    </row>
    <row r="926" spans="1:23" ht="20.25">
      <c r="A926" s="284"/>
      <c r="B926" s="284"/>
      <c r="F926" s="431"/>
      <c r="G926" s="431"/>
    </row>
    <row r="927" spans="1:23" ht="20.25">
      <c r="A927" s="284"/>
      <c r="B927" s="284"/>
      <c r="F927" s="431"/>
      <c r="G927" s="431"/>
    </row>
    <row r="928" spans="1:23" ht="20.25">
      <c r="A928" s="284"/>
      <c r="B928" s="284"/>
      <c r="F928" s="431"/>
      <c r="G928" s="431"/>
    </row>
    <row r="929" spans="1:7" ht="20.25">
      <c r="A929" s="284"/>
      <c r="B929" s="284"/>
      <c r="F929" s="431"/>
      <c r="G929" s="431"/>
    </row>
    <row r="930" spans="1:7" ht="20.25">
      <c r="A930" s="284"/>
      <c r="B930" s="284"/>
      <c r="F930" s="431"/>
      <c r="G930" s="431"/>
    </row>
    <row r="931" spans="1:7" ht="20.25">
      <c r="A931" s="284"/>
      <c r="B931" s="284"/>
      <c r="F931" s="431"/>
      <c r="G931" s="431"/>
    </row>
    <row r="932" spans="1:7" ht="20.25">
      <c r="A932" s="284"/>
      <c r="B932" s="284"/>
      <c r="F932" s="431"/>
      <c r="G932" s="431"/>
    </row>
    <row r="933" spans="1:7" ht="20.25">
      <c r="A933" s="284"/>
      <c r="B933" s="284"/>
      <c r="F933" s="431"/>
      <c r="G933" s="431"/>
    </row>
    <row r="934" spans="1:7" ht="20.25">
      <c r="A934" s="284"/>
      <c r="B934" s="284"/>
      <c r="F934" s="431"/>
      <c r="G934" s="431"/>
    </row>
    <row r="935" spans="1:7" ht="20.25">
      <c r="A935" s="284"/>
      <c r="B935" s="284"/>
      <c r="F935" s="431"/>
      <c r="G935" s="431"/>
    </row>
    <row r="936" spans="1:7" ht="20.25">
      <c r="A936" s="284"/>
      <c r="B936" s="284"/>
      <c r="F936" s="431"/>
      <c r="G936" s="431"/>
    </row>
    <row r="937" spans="1:7" ht="20.25">
      <c r="A937" s="284"/>
      <c r="B937" s="284"/>
      <c r="F937" s="431"/>
      <c r="G937" s="431"/>
    </row>
    <row r="938" spans="1:7" ht="20.25">
      <c r="A938" s="284"/>
      <c r="B938" s="284"/>
      <c r="F938" s="431"/>
      <c r="G938" s="431"/>
    </row>
    <row r="939" spans="1:7" ht="20.25">
      <c r="A939" s="284"/>
      <c r="B939" s="284"/>
      <c r="F939" s="431"/>
      <c r="G939" s="431"/>
    </row>
    <row r="940" spans="1:7" ht="20.25">
      <c r="A940" s="284"/>
      <c r="B940" s="284"/>
      <c r="F940" s="431"/>
      <c r="G940" s="431"/>
    </row>
  </sheetData>
  <mergeCells count="14">
    <mergeCell ref="H1:H2"/>
    <mergeCell ref="A1:A2"/>
    <mergeCell ref="C1:C2"/>
    <mergeCell ref="D1:D2"/>
    <mergeCell ref="E1:E2"/>
    <mergeCell ref="F1:G1"/>
    <mergeCell ref="U1:U2"/>
    <mergeCell ref="V1:V2"/>
    <mergeCell ref="I1:J1"/>
    <mergeCell ref="K1:L1"/>
    <mergeCell ref="M1:N1"/>
    <mergeCell ref="O1:P1"/>
    <mergeCell ref="Q1:Q2"/>
    <mergeCell ref="S1:S2"/>
  </mergeCells>
  <dataValidations count="2">
    <dataValidation type="list" allowBlank="1" showErrorMessage="1" sqref="U3:U12" xr:uid="{C79AD036-883F-4691-B521-F828CC3956D6}">
      <formula1>"PAID,Pending,partly paid"</formula1>
    </dataValidation>
    <dataValidation type="list" allowBlank="1" showErrorMessage="1" sqref="T3:T12" xr:uid="{21AF5BA5-C22F-401D-A7B1-CC703B7F3857}">
      <formula1>"whats app,email,LGP,email+Whats app,Whats app to Agent"</formula1>
    </dataValidation>
  </dataValidations>
  <hyperlinks>
    <hyperlink ref="E9" r:id="rId1" xr:uid="{D62B8FA0-9BA0-4CC8-9D86-96F1B2A92382}"/>
    <hyperlink ref="E3" r:id="rId2" xr:uid="{F900697A-03EA-4CA5-886D-56237E88836B}"/>
    <hyperlink ref="E6" r:id="rId3" xr:uid="{8F500223-BF85-4101-A951-F1BF910CF7A6}"/>
    <hyperlink ref="E7" r:id="rId4" xr:uid="{3305433D-F627-4C94-BE91-FF3EE3DC2219}"/>
    <hyperlink ref="E8" r:id="rId5" xr:uid="{0E87FFE4-A734-4597-836C-0083117A13E9}"/>
    <hyperlink ref="E10" r:id="rId6" xr:uid="{0E07EEEF-BE0C-434D-B8EE-C5799C37A4DB}"/>
    <hyperlink ref="E11" r:id="rId7" xr:uid="{4BD468DF-9069-4A09-9996-1940D43B8077}"/>
    <hyperlink ref="E12" r:id="rId8" xr:uid="{050D1365-80FE-415D-8AB3-A3C09706DC6B}"/>
    <hyperlink ref="E5" r:id="rId9" xr:uid="{F6BF0C85-594B-4859-B8C4-C873E8B06535}"/>
    <hyperlink ref="E4" r:id="rId10" xr:uid="{6E628C05-1FCF-40F9-A31B-5ECFAD4CF344}"/>
  </hyperlinks>
  <printOptions horizontalCentered="1" gridLines="1"/>
  <pageMargins left="0.25" right="0.25" top="0.75" bottom="0.75" header="0.3" footer="0.3"/>
  <pageSetup paperSize="9" scale="25" fitToWidth="2" fitToHeight="0" pageOrder="overThenDown" orientation="landscape" cellComments="atEnd" r:id="rId11"/>
  <rowBreaks count="1" manualBreakCount="1">
    <brk id="14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A3D9-F984-486C-9BBE-F21CB7D92911}">
  <sheetPr>
    <outlinePr summaryBelow="0" summaryRight="0"/>
  </sheetPr>
  <dimension ref="A1:AD943"/>
  <sheetViews>
    <sheetView zoomScale="50" zoomScaleNormal="50" zoomScaleSheetLayoutView="40" workbookViewId="0">
      <pane ySplit="1" topLeftCell="A2" activePane="bottomLeft" state="frozen"/>
      <selection pane="bottomLeft" activeCell="F10" sqref="F10"/>
    </sheetView>
  </sheetViews>
  <sheetFormatPr defaultColWidth="12.5703125" defaultRowHeight="15.75" customHeight="1"/>
  <cols>
    <col min="1" max="1" width="10" style="259" customWidth="1"/>
    <col min="2" max="2" width="11.7109375" style="259" customWidth="1"/>
    <col min="3" max="3" width="12.5703125" style="259"/>
    <col min="4" max="4" width="45.5703125" style="259" customWidth="1"/>
    <col min="5" max="5" width="49.5703125" style="259" customWidth="1"/>
    <col min="6" max="6" width="28.28515625" style="259" customWidth="1"/>
    <col min="7" max="7" width="30" style="259" customWidth="1"/>
    <col min="8" max="8" width="8.85546875" style="259" customWidth="1"/>
    <col min="9" max="9" width="15.5703125" style="259" customWidth="1"/>
    <col min="10" max="10" width="12.85546875" style="259" customWidth="1"/>
    <col min="11" max="11" width="13" style="259" customWidth="1"/>
    <col min="12" max="12" width="18.85546875" style="259" customWidth="1"/>
    <col min="13" max="15" width="13.5703125" style="259" customWidth="1"/>
    <col min="16" max="16" width="18.42578125" style="259" customWidth="1"/>
    <col min="17" max="17" width="16.7109375" style="259" customWidth="1"/>
    <col min="18" max="18" width="15.7109375" style="259" customWidth="1"/>
    <col min="19" max="19" width="16.42578125" style="259" customWidth="1"/>
    <col min="20" max="20" width="23.85546875" style="259" customWidth="1"/>
    <col min="21" max="21" width="18.42578125" style="259" customWidth="1"/>
    <col min="22" max="22" width="52" style="259" customWidth="1"/>
    <col min="23" max="23" width="41.140625" style="259" customWidth="1"/>
    <col min="24" max="24" width="12.5703125" style="259"/>
    <col min="25" max="25" width="17.5703125" style="259" bestFit="1" customWidth="1"/>
    <col min="26" max="16384" width="12.5703125" style="259"/>
  </cols>
  <sheetData>
    <row r="1" spans="1:30" ht="20.25">
      <c r="A1" s="1056" t="s">
        <v>1</v>
      </c>
      <c r="B1" s="260"/>
      <c r="C1" s="1048" t="s">
        <v>76</v>
      </c>
      <c r="D1" s="1048" t="s">
        <v>77</v>
      </c>
      <c r="E1" s="1048" t="s">
        <v>78</v>
      </c>
      <c r="F1" s="1051" t="s">
        <v>79</v>
      </c>
      <c r="G1" s="1041"/>
      <c r="H1" s="1048" t="s">
        <v>80</v>
      </c>
      <c r="I1" s="1047" t="s">
        <v>616</v>
      </c>
      <c r="J1" s="1041"/>
      <c r="K1" s="1047" t="s">
        <v>617</v>
      </c>
      <c r="L1" s="1041"/>
      <c r="M1" s="1046" t="s">
        <v>618</v>
      </c>
      <c r="N1" s="1041"/>
      <c r="O1" s="1046" t="s">
        <v>83</v>
      </c>
      <c r="P1" s="1041"/>
      <c r="Q1" s="1054" t="s">
        <v>122</v>
      </c>
      <c r="R1" s="359" t="s">
        <v>123</v>
      </c>
      <c r="S1" s="1054" t="s">
        <v>84</v>
      </c>
      <c r="T1" s="360"/>
      <c r="U1" s="1042" t="s">
        <v>212</v>
      </c>
      <c r="V1" s="1044" t="s">
        <v>213</v>
      </c>
      <c r="W1" s="284"/>
    </row>
    <row r="2" spans="1:30" ht="20.25">
      <c r="A2" s="1053"/>
      <c r="B2" s="260"/>
      <c r="C2" s="1041"/>
      <c r="D2" s="1041"/>
      <c r="E2" s="1041"/>
      <c r="F2" s="261" t="s">
        <v>88</v>
      </c>
      <c r="G2" s="261" t="s">
        <v>89</v>
      </c>
      <c r="H2" s="1041"/>
      <c r="I2" s="329">
        <v>45901</v>
      </c>
      <c r="J2" s="329">
        <v>45931</v>
      </c>
      <c r="K2" s="330" t="s">
        <v>90</v>
      </c>
      <c r="L2" s="330">
        <v>89</v>
      </c>
      <c r="M2" s="331">
        <v>45901</v>
      </c>
      <c r="N2" s="331">
        <v>45931</v>
      </c>
      <c r="O2" s="332" t="s">
        <v>90</v>
      </c>
      <c r="P2" s="332">
        <v>8</v>
      </c>
      <c r="Q2" s="1055"/>
      <c r="R2" s="361">
        <v>7.0000000000000007E-2</v>
      </c>
      <c r="S2" s="1055"/>
      <c r="T2" s="360" t="s">
        <v>214</v>
      </c>
      <c r="U2" s="1043"/>
      <c r="V2" s="1045"/>
      <c r="W2" s="284"/>
    </row>
    <row r="3" spans="1:30" s="257" customFormat="1" ht="76.5" customHeight="1">
      <c r="A3" s="262">
        <v>6</v>
      </c>
      <c r="B3" s="271" t="s">
        <v>475</v>
      </c>
      <c r="C3" s="272" t="s">
        <v>129</v>
      </c>
      <c r="D3" s="273" t="s">
        <v>131</v>
      </c>
      <c r="E3" s="274" t="s">
        <v>376</v>
      </c>
      <c r="F3" s="266">
        <v>45901</v>
      </c>
      <c r="G3" s="266">
        <v>45931</v>
      </c>
      <c r="H3" s="271">
        <f t="shared" ref="H3:H15" si="0">DATEDIF(F3,G3,"D")</f>
        <v>30</v>
      </c>
      <c r="I3" s="333">
        <v>114.5</v>
      </c>
      <c r="J3" s="333"/>
      <c r="K3" s="334">
        <f t="shared" ref="K3:K15" si="1">J3-I3</f>
        <v>-114.5</v>
      </c>
      <c r="L3" s="335">
        <f t="shared" ref="L3:L15" si="2">89*K3</f>
        <v>-10190.5</v>
      </c>
      <c r="M3" s="339">
        <v>1719.82</v>
      </c>
      <c r="N3" s="339"/>
      <c r="O3" s="337">
        <f t="shared" ref="O3:O15" si="3">N3-M3</f>
        <v>-1719.82</v>
      </c>
      <c r="P3" s="338">
        <f t="shared" ref="P3:P15" si="4">8*O3</f>
        <v>-13758.56</v>
      </c>
      <c r="Q3" s="362">
        <f t="shared" ref="Q3:Q15" si="5">L3+P3</f>
        <v>-23949.059999999998</v>
      </c>
      <c r="R3" s="362">
        <f t="shared" ref="R3:R15" si="6">Q3*7%</f>
        <v>-1676.4341999999999</v>
      </c>
      <c r="S3" s="363">
        <f t="shared" ref="S3:S15" si="7">Q3+R3</f>
        <v>-25625.494199999997</v>
      </c>
      <c r="T3" s="271"/>
      <c r="U3" s="367"/>
      <c r="V3" s="368" t="s">
        <v>825</v>
      </c>
      <c r="W3" s="369"/>
      <c r="X3" s="370"/>
      <c r="Y3" s="370"/>
      <c r="Z3" s="294"/>
      <c r="AA3" s="294"/>
      <c r="AB3" s="294"/>
      <c r="AC3" s="294"/>
      <c r="AD3" s="294"/>
    </row>
    <row r="4" spans="1:30" s="257" customFormat="1" ht="20.25">
      <c r="A4" s="262">
        <v>7</v>
      </c>
      <c r="B4" s="276" t="s">
        <v>478</v>
      </c>
      <c r="C4" s="277" t="s">
        <v>340</v>
      </c>
      <c r="D4" s="278" t="s">
        <v>341</v>
      </c>
      <c r="E4" s="279" t="s">
        <v>342</v>
      </c>
      <c r="F4" s="266">
        <v>45901</v>
      </c>
      <c r="G4" s="266">
        <v>45931</v>
      </c>
      <c r="H4" s="280">
        <f t="shared" si="0"/>
        <v>30</v>
      </c>
      <c r="I4" s="340">
        <v>31.4</v>
      </c>
      <c r="J4" s="340"/>
      <c r="K4" s="340">
        <f t="shared" si="1"/>
        <v>-31.4</v>
      </c>
      <c r="L4" s="341">
        <f t="shared" si="2"/>
        <v>-2794.6</v>
      </c>
      <c r="M4" s="342">
        <v>4004.36</v>
      </c>
      <c r="N4" s="342"/>
      <c r="O4" s="342">
        <f t="shared" si="3"/>
        <v>-4004.36</v>
      </c>
      <c r="P4" s="343">
        <f t="shared" si="4"/>
        <v>-32034.880000000001</v>
      </c>
      <c r="Q4" s="371">
        <f t="shared" si="5"/>
        <v>-34829.480000000003</v>
      </c>
      <c r="R4" s="371">
        <f t="shared" si="6"/>
        <v>-2438.0636000000004</v>
      </c>
      <c r="S4" s="372">
        <f t="shared" si="7"/>
        <v>-37267.543600000005</v>
      </c>
      <c r="T4" s="280"/>
      <c r="U4" s="373"/>
      <c r="V4" s="374" t="s">
        <v>758</v>
      </c>
      <c r="W4" s="375" t="s">
        <v>715</v>
      </c>
      <c r="X4" s="278"/>
      <c r="Y4" s="278"/>
      <c r="Z4" s="278"/>
      <c r="AA4" s="278"/>
      <c r="AB4" s="278"/>
      <c r="AC4" s="278"/>
      <c r="AD4" s="278"/>
    </row>
    <row r="5" spans="1:30" ht="20.25">
      <c r="A5" s="262">
        <v>8</v>
      </c>
      <c r="B5" s="263" t="s">
        <v>479</v>
      </c>
      <c r="C5" s="267" t="s">
        <v>221</v>
      </c>
      <c r="D5" s="281" t="s">
        <v>222</v>
      </c>
      <c r="E5" s="282" t="s">
        <v>223</v>
      </c>
      <c r="F5" s="266">
        <v>45901</v>
      </c>
      <c r="G5" s="266">
        <v>45931</v>
      </c>
      <c r="H5" s="263">
        <f t="shared" si="0"/>
        <v>30</v>
      </c>
      <c r="I5" s="333">
        <v>85.5</v>
      </c>
      <c r="J5" s="333"/>
      <c r="K5" s="334">
        <f t="shared" si="1"/>
        <v>-85.5</v>
      </c>
      <c r="L5" s="335">
        <f t="shared" si="2"/>
        <v>-7609.5</v>
      </c>
      <c r="M5" s="339">
        <v>939.51</v>
      </c>
      <c r="N5" s="339"/>
      <c r="O5" s="337">
        <f t="shared" si="3"/>
        <v>-939.51</v>
      </c>
      <c r="P5" s="338">
        <f t="shared" si="4"/>
        <v>-7516.08</v>
      </c>
      <c r="Q5" s="362">
        <f t="shared" si="5"/>
        <v>-15125.58</v>
      </c>
      <c r="R5" s="362">
        <f t="shared" si="6"/>
        <v>-1058.7906</v>
      </c>
      <c r="S5" s="363">
        <f t="shared" si="7"/>
        <v>-16184.3706</v>
      </c>
      <c r="T5" s="263"/>
      <c r="U5" s="364"/>
      <c r="V5" s="376" t="s">
        <v>830</v>
      </c>
      <c r="W5" s="377" t="s">
        <v>831</v>
      </c>
      <c r="Y5" s="468"/>
    </row>
    <row r="6" spans="1:30" ht="20.25">
      <c r="A6" s="262">
        <v>9</v>
      </c>
      <c r="B6" s="263" t="s">
        <v>481</v>
      </c>
      <c r="C6" s="267" t="s">
        <v>14</v>
      </c>
      <c r="D6" s="265" t="s">
        <v>623</v>
      </c>
      <c r="E6" s="283" t="s">
        <v>624</v>
      </c>
      <c r="F6" s="266">
        <v>45901</v>
      </c>
      <c r="G6" s="266">
        <v>45931</v>
      </c>
      <c r="H6" s="263">
        <f t="shared" si="0"/>
        <v>30</v>
      </c>
      <c r="I6" s="333">
        <v>39.1</v>
      </c>
      <c r="J6" s="333"/>
      <c r="K6" s="334">
        <f t="shared" si="1"/>
        <v>-39.1</v>
      </c>
      <c r="L6" s="335">
        <f t="shared" si="2"/>
        <v>-3479.9</v>
      </c>
      <c r="M6" s="339">
        <v>1526.54</v>
      </c>
      <c r="N6" s="339"/>
      <c r="O6" s="337">
        <f t="shared" si="3"/>
        <v>-1526.54</v>
      </c>
      <c r="P6" s="338">
        <f t="shared" si="4"/>
        <v>-12212.32</v>
      </c>
      <c r="Q6" s="362">
        <f t="shared" si="5"/>
        <v>-15692.22</v>
      </c>
      <c r="R6" s="362">
        <f t="shared" si="6"/>
        <v>-1098.4554000000001</v>
      </c>
      <c r="S6" s="363">
        <f t="shared" si="7"/>
        <v>-16790.6754</v>
      </c>
      <c r="T6" s="263"/>
      <c r="U6" s="364"/>
      <c r="V6" s="378"/>
      <c r="W6" s="379"/>
    </row>
    <row r="7" spans="1:30" ht="20.25">
      <c r="A7" s="262">
        <v>10</v>
      </c>
      <c r="B7" s="263" t="s">
        <v>484</v>
      </c>
      <c r="C7" s="267" t="s">
        <v>739</v>
      </c>
      <c r="D7" s="284" t="s">
        <v>740</v>
      </c>
      <c r="E7" s="285" t="s">
        <v>763</v>
      </c>
      <c r="F7" s="266">
        <v>45901</v>
      </c>
      <c r="G7" s="266">
        <v>45931</v>
      </c>
      <c r="H7" s="263">
        <f t="shared" si="0"/>
        <v>30</v>
      </c>
      <c r="I7" s="333">
        <v>15.8</v>
      </c>
      <c r="J7" s="333"/>
      <c r="K7" s="334">
        <f t="shared" si="1"/>
        <v>-15.8</v>
      </c>
      <c r="L7" s="335">
        <f t="shared" si="2"/>
        <v>-1406.2</v>
      </c>
      <c r="M7" s="339">
        <v>704.94</v>
      </c>
      <c r="N7" s="339"/>
      <c r="O7" s="337">
        <f t="shared" si="3"/>
        <v>-704.94</v>
      </c>
      <c r="P7" s="338">
        <f t="shared" si="4"/>
        <v>-5639.52</v>
      </c>
      <c r="Q7" s="362">
        <f t="shared" si="5"/>
        <v>-7045.72</v>
      </c>
      <c r="R7" s="362">
        <f t="shared" si="6"/>
        <v>-493.20040000000006</v>
      </c>
      <c r="S7" s="363">
        <f t="shared" si="7"/>
        <v>-7538.9204</v>
      </c>
      <c r="T7" s="263"/>
      <c r="U7" s="364"/>
      <c r="V7" s="365"/>
      <c r="W7" s="284"/>
    </row>
    <row r="8" spans="1:30" s="257" customFormat="1" ht="20.25">
      <c r="A8" s="262">
        <v>11</v>
      </c>
      <c r="B8" s="271" t="s">
        <v>485</v>
      </c>
      <c r="C8" s="286" t="s">
        <v>228</v>
      </c>
      <c r="D8" s="287" t="s">
        <v>229</v>
      </c>
      <c r="E8" s="288" t="s">
        <v>230</v>
      </c>
      <c r="F8" s="266">
        <v>45901</v>
      </c>
      <c r="G8" s="266">
        <v>45931</v>
      </c>
      <c r="H8" s="289">
        <f t="shared" si="0"/>
        <v>30</v>
      </c>
      <c r="I8" s="333">
        <v>5</v>
      </c>
      <c r="J8" s="333"/>
      <c r="K8" s="344">
        <f t="shared" si="1"/>
        <v>-5</v>
      </c>
      <c r="L8" s="345">
        <f t="shared" si="2"/>
        <v>-445</v>
      </c>
      <c r="M8" s="339">
        <v>662.46</v>
      </c>
      <c r="N8" s="339"/>
      <c r="O8" s="346">
        <f t="shared" si="3"/>
        <v>-662.46</v>
      </c>
      <c r="P8" s="347">
        <f t="shared" si="4"/>
        <v>-5299.68</v>
      </c>
      <c r="Q8" s="380">
        <f t="shared" si="5"/>
        <v>-5744.68</v>
      </c>
      <c r="R8" s="380">
        <f t="shared" si="6"/>
        <v>-402.12760000000009</v>
      </c>
      <c r="S8" s="381">
        <f t="shared" si="7"/>
        <v>-6146.8076000000001</v>
      </c>
      <c r="T8" s="263"/>
      <c r="U8" s="382"/>
      <c r="V8" s="986" t="s">
        <v>685</v>
      </c>
      <c r="W8" s="384"/>
      <c r="X8" s="384" t="s">
        <v>715</v>
      </c>
      <c r="Y8" s="384" t="s">
        <v>742</v>
      </c>
      <c r="Z8" s="384"/>
      <c r="AA8" s="384"/>
      <c r="AB8" s="384"/>
      <c r="AC8" s="384"/>
      <c r="AD8" s="384"/>
    </row>
    <row r="9" spans="1:30" ht="20.25">
      <c r="A9" s="262">
        <v>12</v>
      </c>
      <c r="B9" s="263" t="s">
        <v>487</v>
      </c>
      <c r="C9" s="267" t="s">
        <v>186</v>
      </c>
      <c r="D9" s="290" t="s">
        <v>187</v>
      </c>
      <c r="E9" s="291" t="s">
        <v>269</v>
      </c>
      <c r="F9" s="266">
        <v>45901</v>
      </c>
      <c r="G9" s="266">
        <v>45931</v>
      </c>
      <c r="H9" s="263">
        <f t="shared" si="0"/>
        <v>30</v>
      </c>
      <c r="I9" s="333">
        <v>25.4</v>
      </c>
      <c r="J9" s="333"/>
      <c r="K9" s="334">
        <f t="shared" si="1"/>
        <v>-25.4</v>
      </c>
      <c r="L9" s="335">
        <f t="shared" si="2"/>
        <v>-2260.6</v>
      </c>
      <c r="M9" s="339">
        <v>965.11</v>
      </c>
      <c r="N9" s="339"/>
      <c r="O9" s="337">
        <f t="shared" si="3"/>
        <v>-965.11</v>
      </c>
      <c r="P9" s="338">
        <f t="shared" si="4"/>
        <v>-7720.88</v>
      </c>
      <c r="Q9" s="362">
        <f t="shared" si="5"/>
        <v>-9981.48</v>
      </c>
      <c r="R9" s="362">
        <f t="shared" si="6"/>
        <v>-698.70360000000005</v>
      </c>
      <c r="S9" s="363">
        <f t="shared" si="7"/>
        <v>-10680.1836</v>
      </c>
      <c r="T9" s="263"/>
      <c r="U9" s="364"/>
      <c r="V9" s="987"/>
      <c r="W9" s="284"/>
    </row>
    <row r="10" spans="1:30" ht="20.25">
      <c r="A10" s="262">
        <v>13</v>
      </c>
      <c r="B10" s="263" t="s">
        <v>488</v>
      </c>
      <c r="C10" s="267" t="s">
        <v>489</v>
      </c>
      <c r="D10" s="284" t="s">
        <v>490</v>
      </c>
      <c r="E10" s="292" t="s">
        <v>491</v>
      </c>
      <c r="F10" s="266">
        <v>45901</v>
      </c>
      <c r="G10" s="266">
        <v>45931</v>
      </c>
      <c r="H10" s="263">
        <f t="shared" si="0"/>
        <v>30</v>
      </c>
      <c r="I10" s="333">
        <v>41.8</v>
      </c>
      <c r="J10" s="333"/>
      <c r="K10" s="334">
        <f t="shared" si="1"/>
        <v>-41.8</v>
      </c>
      <c r="L10" s="335">
        <f t="shared" si="2"/>
        <v>-3720.2</v>
      </c>
      <c r="M10" s="339">
        <v>933.83</v>
      </c>
      <c r="N10" s="339"/>
      <c r="O10" s="337">
        <f t="shared" si="3"/>
        <v>-933.83</v>
      </c>
      <c r="P10" s="338">
        <f t="shared" si="4"/>
        <v>-7470.64</v>
      </c>
      <c r="Q10" s="362">
        <f t="shared" si="5"/>
        <v>-11190.84</v>
      </c>
      <c r="R10" s="362">
        <f t="shared" si="6"/>
        <v>-783.35880000000009</v>
      </c>
      <c r="S10" s="363">
        <f t="shared" si="7"/>
        <v>-11974.1988</v>
      </c>
      <c r="T10" s="263"/>
      <c r="U10" s="364"/>
      <c r="V10" s="461"/>
      <c r="W10" s="387"/>
      <c r="X10" s="388"/>
    </row>
    <row r="11" spans="1:30" ht="20.25">
      <c r="A11" s="262">
        <v>14</v>
      </c>
      <c r="B11" s="263" t="s">
        <v>497</v>
      </c>
      <c r="C11" s="267" t="s">
        <v>382</v>
      </c>
      <c r="D11" s="265" t="s">
        <v>383</v>
      </c>
      <c r="E11" s="292" t="s">
        <v>743</v>
      </c>
      <c r="F11" s="266">
        <v>45901</v>
      </c>
      <c r="G11" s="266">
        <v>45931</v>
      </c>
      <c r="H11" s="263">
        <f t="shared" si="0"/>
        <v>30</v>
      </c>
      <c r="I11" s="333">
        <v>89.6</v>
      </c>
      <c r="J11" s="333"/>
      <c r="K11" s="334">
        <f t="shared" si="1"/>
        <v>-89.6</v>
      </c>
      <c r="L11" s="335">
        <f t="shared" si="2"/>
        <v>-7974.4</v>
      </c>
      <c r="M11" s="339">
        <v>1822.96</v>
      </c>
      <c r="N11" s="339"/>
      <c r="O11" s="337">
        <f t="shared" si="3"/>
        <v>-1822.96</v>
      </c>
      <c r="P11" s="338">
        <f t="shared" si="4"/>
        <v>-14583.68</v>
      </c>
      <c r="Q11" s="362">
        <f t="shared" si="5"/>
        <v>-22558.080000000002</v>
      </c>
      <c r="R11" s="362">
        <f t="shared" si="6"/>
        <v>-1579.0656000000004</v>
      </c>
      <c r="S11" s="363">
        <f t="shared" si="7"/>
        <v>-24137.145600000003</v>
      </c>
      <c r="T11" s="263"/>
      <c r="U11" s="364"/>
      <c r="V11" s="378"/>
      <c r="W11" s="379"/>
    </row>
    <row r="12" spans="1:30" ht="20.25">
      <c r="A12" s="262">
        <v>15</v>
      </c>
      <c r="B12" s="263" t="s">
        <v>627</v>
      </c>
      <c r="C12" s="297" t="s">
        <v>628</v>
      </c>
      <c r="D12" s="265" t="s">
        <v>629</v>
      </c>
      <c r="E12" s="298" t="s">
        <v>630</v>
      </c>
      <c r="F12" s="266">
        <v>45901</v>
      </c>
      <c r="G12" s="266">
        <v>45931</v>
      </c>
      <c r="H12" s="263">
        <f t="shared" si="0"/>
        <v>30</v>
      </c>
      <c r="I12" s="333">
        <v>41.1</v>
      </c>
      <c r="J12" s="333"/>
      <c r="K12" s="334">
        <f t="shared" si="1"/>
        <v>-41.1</v>
      </c>
      <c r="L12" s="335">
        <f t="shared" si="2"/>
        <v>-3657.9</v>
      </c>
      <c r="M12" s="339">
        <v>1106.33</v>
      </c>
      <c r="N12" s="339"/>
      <c r="O12" s="337">
        <f t="shared" si="3"/>
        <v>-1106.33</v>
      </c>
      <c r="P12" s="338">
        <f t="shared" si="4"/>
        <v>-8850.64</v>
      </c>
      <c r="Q12" s="362">
        <f t="shared" si="5"/>
        <v>-12508.539999999999</v>
      </c>
      <c r="R12" s="362">
        <f t="shared" si="6"/>
        <v>-875.59780000000001</v>
      </c>
      <c r="S12" s="363">
        <f t="shared" si="7"/>
        <v>-13384.137799999999</v>
      </c>
      <c r="T12" s="263"/>
      <c r="U12" s="364"/>
      <c r="V12" s="395"/>
      <c r="W12" s="379"/>
    </row>
    <row r="13" spans="1:30" ht="20.25">
      <c r="A13" s="262">
        <v>16</v>
      </c>
      <c r="B13" s="263" t="s">
        <v>498</v>
      </c>
      <c r="C13" s="267" t="s">
        <v>136</v>
      </c>
      <c r="D13" s="299" t="s">
        <v>138</v>
      </c>
      <c r="E13" s="283" t="s">
        <v>499</v>
      </c>
      <c r="F13" s="266">
        <v>45901</v>
      </c>
      <c r="G13" s="266">
        <v>45931</v>
      </c>
      <c r="H13" s="263">
        <f t="shared" si="0"/>
        <v>30</v>
      </c>
      <c r="I13" s="333">
        <v>25.3</v>
      </c>
      <c r="J13" s="333"/>
      <c r="K13" s="334">
        <f t="shared" si="1"/>
        <v>-25.3</v>
      </c>
      <c r="L13" s="335">
        <f t="shared" si="2"/>
        <v>-2251.7000000000003</v>
      </c>
      <c r="M13" s="339">
        <v>1266.5999999999999</v>
      </c>
      <c r="N13" s="339"/>
      <c r="O13" s="337">
        <f t="shared" si="3"/>
        <v>-1266.5999999999999</v>
      </c>
      <c r="P13" s="338">
        <f t="shared" si="4"/>
        <v>-10132.799999999999</v>
      </c>
      <c r="Q13" s="362">
        <f t="shared" si="5"/>
        <v>-12384.5</v>
      </c>
      <c r="R13" s="362">
        <f t="shared" si="6"/>
        <v>-866.91500000000008</v>
      </c>
      <c r="S13" s="363">
        <f t="shared" si="7"/>
        <v>-13251.415000000001</v>
      </c>
      <c r="T13" s="263"/>
      <c r="U13" s="364"/>
      <c r="V13" s="396"/>
      <c r="W13" s="397" t="s">
        <v>720</v>
      </c>
      <c r="X13" s="398"/>
      <c r="Y13" s="398"/>
      <c r="Z13" s="398"/>
      <c r="AA13" s="398"/>
    </row>
    <row r="14" spans="1:30" ht="25.5">
      <c r="A14" s="262">
        <v>17</v>
      </c>
      <c r="B14" s="263" t="s">
        <v>500</v>
      </c>
      <c r="C14" s="272" t="s">
        <v>140</v>
      </c>
      <c r="D14" s="300" t="s">
        <v>141</v>
      </c>
      <c r="E14" s="301" t="s">
        <v>385</v>
      </c>
      <c r="F14" s="266">
        <v>45901</v>
      </c>
      <c r="G14" s="266">
        <v>45931</v>
      </c>
      <c r="H14" s="293">
        <f t="shared" si="0"/>
        <v>30</v>
      </c>
      <c r="I14" s="348">
        <v>49.7</v>
      </c>
      <c r="J14" s="348"/>
      <c r="K14" s="334">
        <f t="shared" si="1"/>
        <v>-49.7</v>
      </c>
      <c r="L14" s="350">
        <f t="shared" si="2"/>
        <v>-4423.3</v>
      </c>
      <c r="M14" s="351">
        <v>1435.96</v>
      </c>
      <c r="N14" s="351"/>
      <c r="O14" s="337">
        <f t="shared" si="3"/>
        <v>-1435.96</v>
      </c>
      <c r="P14" s="353">
        <f t="shared" si="4"/>
        <v>-11487.68</v>
      </c>
      <c r="Q14" s="389">
        <f t="shared" si="5"/>
        <v>-15910.98</v>
      </c>
      <c r="R14" s="389">
        <f t="shared" si="6"/>
        <v>-1113.7686000000001</v>
      </c>
      <c r="S14" s="390">
        <f t="shared" si="7"/>
        <v>-17024.748599999999</v>
      </c>
      <c r="T14" s="293"/>
      <c r="U14" s="364"/>
      <c r="V14" s="952"/>
      <c r="W14" s="284" t="s">
        <v>840</v>
      </c>
    </row>
    <row r="15" spans="1:30" ht="20.25">
      <c r="A15" s="262">
        <v>18</v>
      </c>
      <c r="B15" s="263" t="s">
        <v>503</v>
      </c>
      <c r="C15" s="267" t="s">
        <v>237</v>
      </c>
      <c r="D15" s="299" t="s">
        <v>238</v>
      </c>
      <c r="E15" s="283" t="s">
        <v>721</v>
      </c>
      <c r="F15" s="266">
        <v>45901</v>
      </c>
      <c r="G15" s="266">
        <v>45931</v>
      </c>
      <c r="H15" s="263">
        <f t="shared" si="0"/>
        <v>30</v>
      </c>
      <c r="I15" s="333">
        <v>119.6</v>
      </c>
      <c r="J15" s="333"/>
      <c r="K15" s="334">
        <f t="shared" si="1"/>
        <v>-119.6</v>
      </c>
      <c r="L15" s="335">
        <f t="shared" si="2"/>
        <v>-10644.4</v>
      </c>
      <c r="M15" s="339">
        <v>2539.36</v>
      </c>
      <c r="N15" s="339"/>
      <c r="O15" s="337">
        <f t="shared" si="3"/>
        <v>-2539.36</v>
      </c>
      <c r="P15" s="338">
        <f t="shared" si="4"/>
        <v>-20314.88</v>
      </c>
      <c r="Q15" s="362">
        <f t="shared" si="5"/>
        <v>-30959.279999999999</v>
      </c>
      <c r="R15" s="362">
        <f t="shared" si="6"/>
        <v>-2167.1496000000002</v>
      </c>
      <c r="S15" s="363">
        <f t="shared" si="7"/>
        <v>-33126.429599999996</v>
      </c>
      <c r="T15" s="263"/>
      <c r="U15" s="364"/>
      <c r="V15" s="366" t="s">
        <v>688</v>
      </c>
      <c r="W15" s="366"/>
      <c r="X15" s="398" t="s">
        <v>815</v>
      </c>
      <c r="Y15" s="398"/>
      <c r="Z15" s="398" t="s">
        <v>816</v>
      </c>
      <c r="AB15" s="398"/>
    </row>
    <row r="16" spans="1:30" ht="20.25">
      <c r="A16" s="284"/>
      <c r="B16" s="284"/>
      <c r="C16" s="429"/>
      <c r="D16" s="430"/>
      <c r="E16" s="284"/>
      <c r="F16" s="266"/>
      <c r="G16" s="266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4"/>
      <c r="S16" s="284"/>
      <c r="T16" s="284"/>
      <c r="U16" s="284"/>
      <c r="V16" s="284"/>
      <c r="W16" s="284"/>
    </row>
    <row r="17" spans="1:23" ht="20.25">
      <c r="A17" s="284"/>
      <c r="B17" s="284"/>
      <c r="C17" s="429"/>
      <c r="D17" s="284"/>
      <c r="E17" s="284"/>
      <c r="F17" s="431"/>
      <c r="G17" s="266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284"/>
      <c r="T17" s="284"/>
      <c r="U17" s="284"/>
      <c r="V17" s="284"/>
      <c r="W17" s="284"/>
    </row>
    <row r="18" spans="1:23" ht="20.25">
      <c r="A18" s="284"/>
      <c r="B18" s="284"/>
      <c r="C18" s="429"/>
      <c r="D18" s="284"/>
      <c r="E18" s="284"/>
      <c r="F18" s="431"/>
      <c r="G18" s="266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284"/>
      <c r="T18" s="284"/>
      <c r="U18" s="284"/>
      <c r="V18" s="284"/>
      <c r="W18" s="284"/>
    </row>
    <row r="19" spans="1:23" ht="20.25">
      <c r="A19" s="284"/>
      <c r="B19" s="284"/>
      <c r="C19" s="429"/>
      <c r="D19" s="284"/>
      <c r="E19" s="284"/>
      <c r="F19" s="431"/>
      <c r="G19" s="266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284"/>
      <c r="T19" s="284"/>
      <c r="U19" s="284"/>
      <c r="V19" s="284"/>
      <c r="W19" s="284"/>
    </row>
    <row r="20" spans="1:23" ht="20.25">
      <c r="A20" s="284"/>
      <c r="B20" s="284"/>
      <c r="C20" s="429"/>
      <c r="D20" s="284"/>
      <c r="E20" s="284"/>
      <c r="F20" s="431"/>
      <c r="G20" s="431"/>
      <c r="H20" s="284"/>
      <c r="I20" s="284"/>
      <c r="J20" s="284"/>
      <c r="K20" s="284"/>
      <c r="L20" s="284"/>
      <c r="M20" s="284"/>
      <c r="N20" s="284"/>
      <c r="O20" s="284"/>
      <c r="P20" s="284"/>
      <c r="Q20" s="284"/>
      <c r="R20" s="284"/>
      <c r="S20" s="284"/>
      <c r="T20" s="284"/>
      <c r="U20" s="284"/>
      <c r="V20" s="284"/>
      <c r="W20" s="284"/>
    </row>
    <row r="21" spans="1:23" ht="20.25">
      <c r="A21" s="284"/>
      <c r="B21" s="284"/>
      <c r="C21" s="429"/>
      <c r="D21" s="284"/>
      <c r="E21" s="284"/>
      <c r="F21" s="432"/>
      <c r="G21" s="431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4"/>
      <c r="U21" s="284"/>
      <c r="V21" s="284"/>
      <c r="W21" s="284"/>
    </row>
    <row r="22" spans="1:23" ht="20.25">
      <c r="A22" s="284"/>
      <c r="B22" s="284"/>
      <c r="C22" s="429"/>
      <c r="D22" s="284"/>
      <c r="E22" s="284"/>
      <c r="F22" s="432"/>
      <c r="G22" s="431"/>
      <c r="H22" s="284"/>
      <c r="I22" s="284"/>
      <c r="J22" s="284"/>
      <c r="K22" s="284"/>
      <c r="L22" s="284"/>
      <c r="M22" s="284"/>
      <c r="N22" s="284"/>
      <c r="O22" s="284"/>
      <c r="P22" s="284"/>
      <c r="Q22" s="284"/>
      <c r="R22" s="284"/>
      <c r="S22" s="284"/>
      <c r="T22" s="284"/>
      <c r="U22" s="284"/>
      <c r="V22" s="284"/>
      <c r="W22" s="284"/>
    </row>
    <row r="23" spans="1:23" ht="20.25">
      <c r="A23" s="284"/>
      <c r="B23" s="284"/>
      <c r="C23" s="429"/>
      <c r="D23" s="284"/>
      <c r="E23" s="284"/>
      <c r="F23" s="432"/>
      <c r="G23" s="431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284"/>
      <c r="T23" s="284"/>
      <c r="U23" s="284"/>
      <c r="V23" s="284"/>
      <c r="W23" s="284"/>
    </row>
    <row r="24" spans="1:23" ht="20.25">
      <c r="A24" s="284"/>
      <c r="B24" s="284"/>
      <c r="C24" s="429"/>
      <c r="D24" s="284"/>
      <c r="E24" s="284"/>
      <c r="F24" s="431"/>
      <c r="G24" s="431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284"/>
      <c r="T24" s="284"/>
      <c r="U24" s="284"/>
      <c r="V24" s="284"/>
      <c r="W24" s="284"/>
    </row>
    <row r="25" spans="1:23" ht="20.25">
      <c r="A25" s="284"/>
      <c r="C25" s="429"/>
      <c r="D25" s="284"/>
      <c r="E25" s="284"/>
      <c r="F25" s="431"/>
      <c r="G25" s="431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284"/>
      <c r="T25" s="284"/>
      <c r="U25" s="284"/>
      <c r="V25" s="284"/>
      <c r="W25" s="284"/>
    </row>
    <row r="26" spans="1:23" ht="20.25">
      <c r="A26" s="284"/>
      <c r="B26" s="284"/>
      <c r="C26" s="429"/>
      <c r="D26" s="284"/>
      <c r="E26" s="284"/>
      <c r="F26" s="431"/>
      <c r="G26" s="431"/>
      <c r="H26" s="284"/>
      <c r="I26" s="284"/>
      <c r="J26" s="284"/>
      <c r="K26" s="284"/>
      <c r="L26" s="284"/>
      <c r="M26" s="284"/>
      <c r="N26" s="284"/>
      <c r="O26" s="284"/>
      <c r="P26" s="284"/>
      <c r="Q26" s="284"/>
      <c r="R26" s="284"/>
      <c r="S26" s="284"/>
      <c r="T26" s="284"/>
      <c r="U26" s="284"/>
      <c r="V26" s="284"/>
      <c r="W26" s="284"/>
    </row>
    <row r="27" spans="1:23" ht="20.25">
      <c r="A27" s="284"/>
      <c r="B27" s="284"/>
      <c r="C27" s="429"/>
      <c r="D27" s="284"/>
      <c r="E27" s="284"/>
      <c r="F27" s="431"/>
      <c r="G27" s="431"/>
      <c r="H27" s="284"/>
      <c r="I27" s="284"/>
      <c r="J27" s="284"/>
      <c r="K27" s="284"/>
      <c r="L27" s="284"/>
      <c r="M27" s="284"/>
      <c r="N27" s="284"/>
      <c r="O27" s="284"/>
      <c r="P27" s="284"/>
      <c r="Q27" s="284"/>
      <c r="R27" s="284"/>
      <c r="S27" s="284"/>
      <c r="T27" s="284"/>
      <c r="U27" s="284"/>
      <c r="V27" s="284"/>
      <c r="W27" s="284"/>
    </row>
    <row r="28" spans="1:23" ht="20.25">
      <c r="A28" s="284"/>
      <c r="B28" s="284"/>
      <c r="C28" s="429"/>
      <c r="D28" s="284"/>
      <c r="E28" s="284"/>
      <c r="F28" s="431"/>
      <c r="G28" s="431"/>
      <c r="H28" s="284"/>
      <c r="I28" s="284"/>
      <c r="J28" s="284"/>
      <c r="K28" s="284"/>
      <c r="L28" s="284"/>
      <c r="M28" s="284"/>
      <c r="N28" s="284"/>
      <c r="O28" s="284"/>
      <c r="P28" s="284"/>
      <c r="Q28" s="284"/>
      <c r="R28" s="284"/>
      <c r="S28" s="284"/>
      <c r="T28" s="284"/>
      <c r="U28" s="284"/>
      <c r="V28" s="284"/>
      <c r="W28" s="284"/>
    </row>
    <row r="29" spans="1:23" ht="20.25">
      <c r="A29" s="284"/>
      <c r="B29" s="284"/>
      <c r="C29" s="429"/>
      <c r="D29" s="284"/>
      <c r="E29" s="284"/>
      <c r="F29" s="431"/>
      <c r="G29" s="431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284"/>
      <c r="T29" s="284"/>
      <c r="U29" s="284"/>
      <c r="V29" s="284"/>
      <c r="W29" s="284"/>
    </row>
    <row r="30" spans="1:23" ht="20.25">
      <c r="A30" s="284"/>
      <c r="B30" s="284"/>
      <c r="C30" s="429"/>
      <c r="D30" s="284"/>
      <c r="E30" s="284"/>
      <c r="F30" s="431"/>
      <c r="G30" s="431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284"/>
      <c r="T30" s="284"/>
      <c r="U30" s="284"/>
      <c r="V30" s="284"/>
      <c r="W30" s="284"/>
    </row>
    <row r="31" spans="1:23" ht="20.25">
      <c r="A31" s="284" t="s">
        <v>713</v>
      </c>
      <c r="B31" s="284"/>
      <c r="C31" s="429"/>
      <c r="D31" s="284"/>
      <c r="E31" s="284"/>
      <c r="F31" s="431"/>
      <c r="G31" s="431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284"/>
      <c r="T31" s="284"/>
      <c r="U31" s="284"/>
      <c r="V31" s="284"/>
      <c r="W31" s="284"/>
    </row>
    <row r="32" spans="1:23" ht="20.25">
      <c r="A32" s="284"/>
      <c r="B32" s="284"/>
      <c r="C32" s="429"/>
      <c r="D32" s="284"/>
      <c r="E32" s="284"/>
      <c r="F32" s="431"/>
      <c r="G32" s="431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284"/>
      <c r="T32" s="284"/>
      <c r="U32" s="284"/>
      <c r="V32" s="284"/>
      <c r="W32" s="284"/>
    </row>
    <row r="33" spans="1:23" ht="20.25">
      <c r="A33" s="284"/>
      <c r="B33" s="284"/>
      <c r="C33" s="429"/>
      <c r="D33" s="284"/>
      <c r="E33" s="284"/>
      <c r="F33" s="431"/>
      <c r="G33" s="431"/>
      <c r="H33" s="284"/>
      <c r="I33" s="284"/>
      <c r="J33" s="284"/>
      <c r="K33" s="284"/>
      <c r="L33" s="284"/>
      <c r="M33" s="284"/>
      <c r="N33" s="284"/>
      <c r="O33" s="284"/>
      <c r="P33" s="284"/>
      <c r="Q33" s="284"/>
      <c r="R33" s="284"/>
      <c r="S33" s="284"/>
      <c r="T33" s="284"/>
      <c r="U33" s="284"/>
      <c r="V33" s="284"/>
      <c r="W33" s="284"/>
    </row>
    <row r="34" spans="1:23" ht="20.25">
      <c r="A34" s="284"/>
      <c r="B34" s="284"/>
      <c r="C34" s="429"/>
      <c r="D34" s="284"/>
      <c r="E34" s="284"/>
      <c r="F34" s="431"/>
      <c r="G34" s="431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4"/>
      <c r="T34" s="284"/>
      <c r="U34" s="284"/>
      <c r="V34" s="284"/>
      <c r="W34" s="284"/>
    </row>
    <row r="35" spans="1:23" ht="20.25">
      <c r="A35" s="284"/>
      <c r="B35" s="284"/>
      <c r="C35" s="429"/>
      <c r="D35" s="284"/>
      <c r="E35" s="284"/>
      <c r="F35" s="431"/>
      <c r="G35" s="431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4"/>
      <c r="T35" s="284"/>
      <c r="U35" s="284"/>
      <c r="V35" s="284"/>
      <c r="W35" s="284"/>
    </row>
    <row r="36" spans="1:23" ht="20.25">
      <c r="A36" s="284"/>
      <c r="B36" s="284"/>
      <c r="C36" s="429"/>
      <c r="D36" s="284"/>
      <c r="E36" s="284"/>
      <c r="F36" s="431"/>
      <c r="G36" s="431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4"/>
      <c r="T36" s="284"/>
      <c r="U36" s="284"/>
      <c r="V36" s="284"/>
      <c r="W36" s="284"/>
    </row>
    <row r="37" spans="1:23" ht="20.25">
      <c r="A37" s="284"/>
      <c r="B37" s="284"/>
      <c r="C37" s="429"/>
      <c r="D37" s="284"/>
      <c r="E37" s="284"/>
      <c r="F37" s="431"/>
      <c r="G37" s="431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4"/>
      <c r="T37" s="284"/>
      <c r="U37" s="284"/>
      <c r="V37" s="284"/>
      <c r="W37" s="284"/>
    </row>
    <row r="38" spans="1:23" ht="20.25">
      <c r="A38" s="284"/>
      <c r="B38" s="284"/>
      <c r="C38" s="429"/>
      <c r="D38" s="284"/>
      <c r="E38" s="284"/>
      <c r="F38" s="431"/>
      <c r="G38" s="431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4"/>
      <c r="T38" s="284"/>
      <c r="U38" s="284"/>
      <c r="V38" s="284"/>
      <c r="W38" s="284"/>
    </row>
    <row r="39" spans="1:23" ht="20.25">
      <c r="A39" s="284"/>
      <c r="B39" s="284"/>
      <c r="C39" s="429"/>
      <c r="D39" s="284"/>
      <c r="E39" s="284"/>
      <c r="F39" s="431"/>
      <c r="G39" s="431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4"/>
      <c r="T39" s="284"/>
      <c r="U39" s="284"/>
      <c r="V39" s="284"/>
      <c r="W39" s="284"/>
    </row>
    <row r="40" spans="1:23" ht="20.25">
      <c r="A40" s="284"/>
      <c r="B40" s="284"/>
      <c r="C40" s="429"/>
      <c r="D40" s="284"/>
      <c r="E40" s="284"/>
      <c r="F40" s="431"/>
      <c r="G40" s="431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4"/>
      <c r="T40" s="284"/>
      <c r="U40" s="284"/>
      <c r="V40" s="284"/>
      <c r="W40" s="284"/>
    </row>
    <row r="41" spans="1:23" ht="20.25">
      <c r="A41" s="284"/>
      <c r="B41" s="284"/>
      <c r="C41" s="429"/>
      <c r="D41" s="284"/>
      <c r="E41" s="284"/>
      <c r="F41" s="431"/>
      <c r="G41" s="431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284"/>
      <c r="T41" s="284"/>
      <c r="U41" s="284"/>
      <c r="V41" s="284"/>
      <c r="W41" s="284"/>
    </row>
    <row r="42" spans="1:23" ht="20.25">
      <c r="A42" s="284"/>
      <c r="B42" s="284"/>
      <c r="C42" s="429"/>
      <c r="D42" s="284"/>
      <c r="E42" s="284"/>
      <c r="F42" s="431"/>
      <c r="G42" s="431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</row>
    <row r="43" spans="1:23" ht="20.25">
      <c r="A43" s="284"/>
      <c r="B43" s="284"/>
      <c r="C43" s="429"/>
      <c r="D43" s="284"/>
      <c r="E43" s="284"/>
      <c r="F43" s="431"/>
      <c r="G43" s="431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</row>
    <row r="44" spans="1:23" ht="20.25">
      <c r="A44" s="284"/>
      <c r="B44" s="284"/>
      <c r="C44" s="429"/>
      <c r="D44" s="284"/>
      <c r="E44" s="284"/>
      <c r="F44" s="431"/>
      <c r="G44" s="431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</row>
    <row r="45" spans="1:23" ht="20.25">
      <c r="A45" s="284"/>
      <c r="B45" s="284"/>
      <c r="C45" s="429"/>
      <c r="D45" s="284"/>
      <c r="E45" s="284"/>
      <c r="F45" s="431"/>
      <c r="G45" s="431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  <c r="W45" s="284"/>
    </row>
    <row r="46" spans="1:23" ht="20.25">
      <c r="A46" s="284"/>
      <c r="B46" s="284"/>
      <c r="C46" s="433"/>
      <c r="D46" s="284"/>
      <c r="E46" s="284"/>
      <c r="F46" s="431"/>
      <c r="G46" s="431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84"/>
      <c r="V46" s="284"/>
      <c r="W46" s="284"/>
    </row>
    <row r="47" spans="1:23" ht="20.25">
      <c r="A47" s="284"/>
      <c r="B47" s="284"/>
      <c r="C47" s="429"/>
      <c r="D47" s="284"/>
      <c r="E47" s="284"/>
      <c r="F47" s="431"/>
      <c r="G47" s="431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4"/>
      <c r="T47" s="284"/>
      <c r="U47" s="284"/>
      <c r="V47" s="284"/>
      <c r="W47" s="284"/>
    </row>
    <row r="48" spans="1:23" ht="20.25">
      <c r="A48" s="284"/>
      <c r="B48" s="284"/>
      <c r="C48" s="429"/>
      <c r="D48" s="284"/>
      <c r="E48" s="284"/>
      <c r="F48" s="431"/>
      <c r="G48" s="431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4"/>
      <c r="T48" s="284"/>
      <c r="U48" s="284"/>
      <c r="V48" s="284"/>
      <c r="W48" s="284"/>
    </row>
    <row r="49" spans="1:23" ht="20.25">
      <c r="A49" s="284"/>
      <c r="B49" s="284"/>
      <c r="C49" s="429"/>
      <c r="D49" s="284"/>
      <c r="E49" s="284"/>
      <c r="F49" s="431"/>
      <c r="G49" s="431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</row>
    <row r="50" spans="1:23" ht="20.25">
      <c r="A50" s="284"/>
      <c r="B50" s="284"/>
      <c r="C50" s="429"/>
      <c r="D50" s="284"/>
      <c r="E50" s="284"/>
      <c r="F50" s="431"/>
      <c r="G50" s="431"/>
      <c r="H50" s="284"/>
      <c r="I50" s="284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</row>
    <row r="51" spans="1:23" ht="20.25">
      <c r="A51" s="284"/>
      <c r="B51" s="284"/>
      <c r="C51" s="434"/>
      <c r="D51" s="284"/>
      <c r="E51" s="284"/>
      <c r="F51" s="431"/>
      <c r="G51" s="431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</row>
    <row r="52" spans="1:23" ht="20.25">
      <c r="A52" s="284"/>
      <c r="B52" s="284"/>
      <c r="C52" s="429"/>
      <c r="D52" s="284"/>
      <c r="E52" s="284"/>
      <c r="F52" s="431"/>
      <c r="G52" s="431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</row>
    <row r="53" spans="1:23" ht="20.25">
      <c r="A53" s="284"/>
      <c r="B53" s="284"/>
      <c r="C53" s="429"/>
      <c r="D53" s="284"/>
      <c r="E53" s="284"/>
      <c r="F53" s="431"/>
      <c r="G53" s="431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</row>
    <row r="54" spans="1:23" ht="20.25">
      <c r="A54" s="284"/>
      <c r="B54" s="284"/>
      <c r="C54" s="429"/>
      <c r="D54" s="284"/>
      <c r="E54" s="284"/>
      <c r="F54" s="431"/>
      <c r="G54" s="431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</row>
    <row r="55" spans="1:23" ht="20.25">
      <c r="A55" s="284"/>
      <c r="B55" s="284"/>
      <c r="C55" s="429"/>
      <c r="D55" s="284"/>
      <c r="E55" s="284"/>
      <c r="F55" s="431"/>
      <c r="G55" s="431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</row>
    <row r="56" spans="1:23" ht="20.25">
      <c r="A56" s="284"/>
      <c r="B56" s="284"/>
      <c r="C56" s="429"/>
      <c r="D56" s="284"/>
      <c r="E56" s="284"/>
      <c r="F56" s="431"/>
      <c r="G56" s="431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</row>
    <row r="57" spans="1:23" ht="20.25">
      <c r="A57" s="284"/>
      <c r="B57" s="284"/>
      <c r="C57" s="429"/>
      <c r="D57" s="284"/>
      <c r="E57" s="284"/>
      <c r="F57" s="431"/>
      <c r="G57" s="431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</row>
    <row r="58" spans="1:23" ht="20.25">
      <c r="A58" s="284"/>
      <c r="B58" s="284"/>
      <c r="C58" s="429"/>
      <c r="D58" s="284"/>
      <c r="E58" s="284"/>
      <c r="F58" s="431"/>
      <c r="G58" s="431"/>
      <c r="H58" s="284"/>
      <c r="I58" s="284"/>
      <c r="J58" s="284"/>
      <c r="K58" s="284"/>
      <c r="L58" s="284"/>
      <c r="M58" s="284"/>
      <c r="N58" s="284"/>
      <c r="O58" s="284"/>
      <c r="P58" s="284"/>
      <c r="Q58" s="284"/>
      <c r="R58" s="284"/>
      <c r="S58" s="284"/>
      <c r="T58" s="284"/>
      <c r="U58" s="284"/>
      <c r="V58" s="284"/>
      <c r="W58" s="284"/>
    </row>
    <row r="59" spans="1:23" ht="20.25">
      <c r="A59" s="284"/>
      <c r="B59" s="284"/>
      <c r="C59" s="429"/>
      <c r="D59" s="284"/>
      <c r="E59" s="284"/>
      <c r="F59" s="431"/>
      <c r="G59" s="431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4"/>
      <c r="T59" s="284"/>
      <c r="U59" s="284"/>
      <c r="V59" s="284"/>
      <c r="W59" s="284"/>
    </row>
    <row r="60" spans="1:23" ht="20.25">
      <c r="A60" s="284"/>
      <c r="B60" s="284"/>
      <c r="C60" s="429"/>
      <c r="D60" s="284"/>
      <c r="E60" s="284"/>
      <c r="F60" s="431"/>
      <c r="G60" s="431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4"/>
      <c r="T60" s="284"/>
      <c r="U60" s="284"/>
      <c r="V60" s="284"/>
      <c r="W60" s="284"/>
    </row>
    <row r="61" spans="1:23" ht="20.25">
      <c r="A61" s="284"/>
      <c r="B61" s="284"/>
      <c r="C61" s="429"/>
      <c r="D61" s="284"/>
      <c r="E61" s="284"/>
      <c r="F61" s="431"/>
      <c r="G61" s="431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</row>
    <row r="62" spans="1:23" ht="20.25">
      <c r="A62" s="284"/>
      <c r="B62" s="284"/>
      <c r="C62" s="429"/>
      <c r="D62" s="284"/>
      <c r="E62" s="284"/>
      <c r="F62" s="431"/>
      <c r="G62" s="431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</row>
    <row r="63" spans="1:23" ht="20.25">
      <c r="A63" s="284"/>
      <c r="B63" s="284"/>
      <c r="C63" s="429"/>
      <c r="D63" s="284"/>
      <c r="E63" s="284"/>
      <c r="F63" s="431"/>
      <c r="G63" s="431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4"/>
      <c r="T63" s="284"/>
      <c r="U63" s="284"/>
      <c r="V63" s="284"/>
      <c r="W63" s="284"/>
    </row>
    <row r="64" spans="1:23" ht="20.25">
      <c r="A64" s="284"/>
      <c r="B64" s="284"/>
      <c r="C64" s="429"/>
      <c r="D64" s="284"/>
      <c r="E64" s="284"/>
      <c r="F64" s="431"/>
      <c r="G64" s="431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</row>
    <row r="65" spans="1:23" ht="20.25">
      <c r="A65" s="284"/>
      <c r="B65" s="284"/>
      <c r="C65" s="429"/>
      <c r="D65" s="284"/>
      <c r="E65" s="284"/>
      <c r="F65" s="431"/>
      <c r="G65" s="431"/>
      <c r="H65" s="284"/>
      <c r="I65" s="284"/>
      <c r="J65" s="284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</row>
    <row r="66" spans="1:23" ht="20.25">
      <c r="A66" s="284"/>
      <c r="B66" s="284"/>
      <c r="C66" s="429"/>
      <c r="D66" s="284"/>
      <c r="E66" s="284"/>
      <c r="F66" s="431"/>
      <c r="G66" s="431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</row>
    <row r="67" spans="1:23" ht="20.25">
      <c r="A67" s="284"/>
      <c r="B67" s="284"/>
      <c r="C67" s="429"/>
      <c r="D67" s="284"/>
      <c r="E67" s="284"/>
      <c r="F67" s="431"/>
      <c r="G67" s="431"/>
      <c r="H67" s="284"/>
      <c r="I67" s="284"/>
      <c r="J67" s="284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</row>
    <row r="68" spans="1:23" ht="20.25">
      <c r="A68" s="284"/>
      <c r="B68" s="284"/>
      <c r="C68" s="429"/>
      <c r="D68" s="284"/>
      <c r="E68" s="284"/>
      <c r="F68" s="431"/>
      <c r="G68" s="431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</row>
    <row r="69" spans="1:23" ht="20.25">
      <c r="A69" s="284"/>
      <c r="B69" s="284"/>
      <c r="C69" s="429"/>
      <c r="D69" s="284"/>
      <c r="E69" s="284"/>
      <c r="F69" s="431"/>
      <c r="G69" s="431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284"/>
      <c r="T69" s="284"/>
      <c r="U69" s="284"/>
      <c r="V69" s="284"/>
      <c r="W69" s="284"/>
    </row>
    <row r="70" spans="1:23" ht="20.25">
      <c r="A70" s="284"/>
      <c r="B70" s="284"/>
      <c r="C70" s="429"/>
      <c r="D70" s="284"/>
      <c r="E70" s="284"/>
      <c r="F70" s="431"/>
      <c r="G70" s="431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</row>
    <row r="71" spans="1:23" ht="20.25">
      <c r="A71" s="284"/>
      <c r="B71" s="284"/>
      <c r="C71" s="429"/>
      <c r="D71" s="284"/>
      <c r="E71" s="284"/>
      <c r="F71" s="431"/>
      <c r="G71" s="431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</row>
    <row r="72" spans="1:23" ht="20.25">
      <c r="A72" s="284"/>
      <c r="B72" s="284"/>
      <c r="C72" s="429"/>
      <c r="D72" s="284"/>
      <c r="E72" s="284"/>
      <c r="F72" s="431"/>
      <c r="G72" s="431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</row>
    <row r="73" spans="1:23" ht="20.25">
      <c r="A73" s="284"/>
      <c r="B73" s="284"/>
      <c r="C73" s="429"/>
      <c r="D73" s="284"/>
      <c r="E73" s="284"/>
      <c r="F73" s="431"/>
      <c r="G73" s="431"/>
      <c r="H73" s="284"/>
      <c r="I73" s="284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</row>
    <row r="74" spans="1:23" ht="20.25">
      <c r="A74" s="284"/>
      <c r="B74" s="284"/>
      <c r="C74" s="429"/>
      <c r="D74" s="284"/>
      <c r="E74" s="284"/>
      <c r="F74" s="431"/>
      <c r="G74" s="431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</row>
    <row r="75" spans="1:23" ht="20.25">
      <c r="A75" s="284"/>
      <c r="B75" s="284"/>
      <c r="C75" s="429"/>
      <c r="D75" s="284"/>
      <c r="E75" s="284"/>
      <c r="F75" s="431"/>
      <c r="G75" s="431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</row>
    <row r="76" spans="1:23" ht="20.25">
      <c r="A76" s="284"/>
      <c r="B76" s="284"/>
      <c r="C76" s="429"/>
      <c r="D76" s="284"/>
      <c r="E76" s="284"/>
      <c r="F76" s="431"/>
      <c r="G76" s="431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284"/>
      <c r="U76" s="284"/>
      <c r="V76" s="284"/>
      <c r="W76" s="284"/>
    </row>
    <row r="77" spans="1:23" ht="20.25">
      <c r="A77" s="284"/>
      <c r="B77" s="284"/>
      <c r="C77" s="429"/>
      <c r="D77" s="284"/>
      <c r="E77" s="284"/>
      <c r="F77" s="431"/>
      <c r="G77" s="431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</row>
    <row r="78" spans="1:23" ht="20.25">
      <c r="A78" s="284"/>
      <c r="B78" s="284"/>
      <c r="C78" s="429"/>
      <c r="D78" s="284"/>
      <c r="E78" s="284"/>
      <c r="F78" s="431"/>
      <c r="G78" s="431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</row>
    <row r="79" spans="1:23" ht="20.25">
      <c r="A79" s="284"/>
      <c r="B79" s="284"/>
      <c r="C79" s="429"/>
      <c r="D79" s="284"/>
      <c r="E79" s="284"/>
      <c r="F79" s="431"/>
      <c r="G79" s="431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</row>
    <row r="80" spans="1:23" ht="20.25">
      <c r="A80" s="284"/>
      <c r="B80" s="284"/>
      <c r="C80" s="429"/>
      <c r="D80" s="284"/>
      <c r="E80" s="284"/>
      <c r="F80" s="431"/>
      <c r="G80" s="431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</row>
    <row r="81" spans="1:23" ht="20.25">
      <c r="A81" s="284"/>
      <c r="B81" s="284"/>
      <c r="C81" s="429"/>
      <c r="D81" s="284"/>
      <c r="E81" s="284"/>
      <c r="F81" s="431"/>
      <c r="G81" s="431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</row>
    <row r="82" spans="1:23" ht="20.25">
      <c r="A82" s="284"/>
      <c r="B82" s="284"/>
      <c r="C82" s="429"/>
      <c r="D82" s="284"/>
      <c r="E82" s="284"/>
      <c r="F82" s="431"/>
      <c r="G82" s="431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</row>
    <row r="83" spans="1:23" ht="20.25">
      <c r="A83" s="284"/>
      <c r="B83" s="284"/>
      <c r="C83" s="429"/>
      <c r="D83" s="284"/>
      <c r="E83" s="284"/>
      <c r="F83" s="431"/>
      <c r="G83" s="431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</row>
    <row r="84" spans="1:23" ht="20.25">
      <c r="A84" s="284"/>
      <c r="B84" s="284"/>
      <c r="C84" s="429"/>
      <c r="D84" s="284"/>
      <c r="E84" s="284"/>
      <c r="F84" s="431"/>
      <c r="G84" s="431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</row>
    <row r="85" spans="1:23" ht="20.25">
      <c r="A85" s="284"/>
      <c r="B85" s="284"/>
      <c r="C85" s="429"/>
      <c r="D85" s="284"/>
      <c r="E85" s="284"/>
      <c r="F85" s="431"/>
      <c r="G85" s="431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</row>
    <row r="86" spans="1:23" ht="20.25">
      <c r="A86" s="284"/>
      <c r="B86" s="284"/>
      <c r="C86" s="429"/>
      <c r="D86" s="284"/>
      <c r="E86" s="284"/>
      <c r="F86" s="431"/>
      <c r="G86" s="431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</row>
    <row r="87" spans="1:23" ht="20.25">
      <c r="A87" s="284"/>
      <c r="B87" s="284"/>
      <c r="C87" s="429"/>
      <c r="D87" s="284"/>
      <c r="E87" s="284"/>
      <c r="F87" s="431"/>
      <c r="G87" s="431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</row>
    <row r="88" spans="1:23" ht="20.25">
      <c r="A88" s="284"/>
      <c r="B88" s="284"/>
      <c r="C88" s="429"/>
      <c r="D88" s="284"/>
      <c r="E88" s="284"/>
      <c r="F88" s="431"/>
      <c r="G88" s="431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</row>
    <row r="89" spans="1:23" ht="20.25">
      <c r="A89" s="284"/>
      <c r="B89" s="284"/>
      <c r="C89" s="429"/>
      <c r="D89" s="284"/>
      <c r="E89" s="284"/>
      <c r="F89" s="431"/>
      <c r="G89" s="431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</row>
    <row r="90" spans="1:23" ht="20.25">
      <c r="A90" s="284"/>
      <c r="B90" s="284"/>
      <c r="C90" s="429"/>
      <c r="D90" s="284"/>
      <c r="E90" s="284"/>
      <c r="F90" s="431"/>
      <c r="G90" s="431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</row>
    <row r="91" spans="1:23" ht="20.25">
      <c r="A91" s="284"/>
      <c r="B91" s="284"/>
      <c r="C91" s="429"/>
      <c r="D91" s="284"/>
      <c r="E91" s="284"/>
      <c r="F91" s="431"/>
      <c r="G91" s="431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</row>
    <row r="92" spans="1:23" ht="20.25">
      <c r="A92" s="284"/>
      <c r="B92" s="284"/>
      <c r="C92" s="429"/>
      <c r="D92" s="284"/>
      <c r="E92" s="284"/>
      <c r="F92" s="431"/>
      <c r="G92" s="431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</row>
    <row r="93" spans="1:23" ht="20.25">
      <c r="A93" s="284"/>
      <c r="B93" s="284"/>
      <c r="C93" s="429"/>
      <c r="D93" s="284"/>
      <c r="E93" s="284"/>
      <c r="F93" s="431"/>
      <c r="G93" s="431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</row>
    <row r="94" spans="1:23" ht="20.25">
      <c r="A94" s="284"/>
      <c r="B94" s="284"/>
      <c r="C94" s="429"/>
      <c r="D94" s="284"/>
      <c r="E94" s="284"/>
      <c r="F94" s="431"/>
      <c r="G94" s="431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</row>
    <row r="95" spans="1:23" ht="20.25">
      <c r="A95" s="284"/>
      <c r="B95" s="284"/>
      <c r="C95" s="429"/>
      <c r="D95" s="284"/>
      <c r="E95" s="284"/>
      <c r="F95" s="431"/>
      <c r="G95" s="431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</row>
    <row r="96" spans="1:23" ht="20.25">
      <c r="A96" s="284"/>
      <c r="B96" s="284"/>
      <c r="C96" s="429"/>
      <c r="D96" s="284"/>
      <c r="E96" s="284"/>
      <c r="F96" s="431"/>
      <c r="G96" s="431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</row>
    <row r="97" spans="1:23" ht="20.25">
      <c r="A97" s="284"/>
      <c r="B97" s="284"/>
      <c r="C97" s="429"/>
      <c r="D97" s="284"/>
      <c r="E97" s="284"/>
      <c r="F97" s="431"/>
      <c r="G97" s="431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</row>
    <row r="98" spans="1:23" ht="20.25">
      <c r="A98" s="284"/>
      <c r="B98" s="284"/>
      <c r="C98" s="429"/>
      <c r="D98" s="284"/>
      <c r="E98" s="284"/>
      <c r="F98" s="431"/>
      <c r="G98" s="431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</row>
    <row r="99" spans="1:23" ht="20.25">
      <c r="A99" s="284"/>
      <c r="B99" s="284"/>
      <c r="C99" s="429"/>
      <c r="D99" s="284"/>
      <c r="E99" s="284"/>
      <c r="F99" s="431"/>
      <c r="G99" s="431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</row>
    <row r="100" spans="1:23" ht="20.25">
      <c r="A100" s="284"/>
      <c r="B100" s="284"/>
      <c r="C100" s="429"/>
      <c r="D100" s="284"/>
      <c r="E100" s="284"/>
      <c r="F100" s="431"/>
      <c r="G100" s="431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</row>
    <row r="101" spans="1:23" ht="20.25">
      <c r="A101" s="284"/>
      <c r="B101" s="284"/>
      <c r="C101" s="429"/>
      <c r="D101" s="284"/>
      <c r="E101" s="284"/>
      <c r="F101" s="431"/>
      <c r="G101" s="431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</row>
    <row r="102" spans="1:23" ht="20.25">
      <c r="A102" s="284"/>
      <c r="B102" s="284"/>
      <c r="C102" s="429"/>
      <c r="D102" s="284"/>
      <c r="E102" s="284"/>
      <c r="F102" s="431"/>
      <c r="G102" s="431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</row>
    <row r="103" spans="1:23" ht="20.25">
      <c r="A103" s="284"/>
      <c r="B103" s="284"/>
      <c r="C103" s="429"/>
      <c r="D103" s="284"/>
      <c r="E103" s="284"/>
      <c r="F103" s="431"/>
      <c r="G103" s="431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</row>
    <row r="104" spans="1:23" ht="20.25">
      <c r="A104" s="284"/>
      <c r="B104" s="284"/>
      <c r="C104" s="429"/>
      <c r="D104" s="284"/>
      <c r="E104" s="284"/>
      <c r="F104" s="431"/>
      <c r="G104" s="431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</row>
    <row r="105" spans="1:23" ht="20.25">
      <c r="A105" s="284"/>
      <c r="B105" s="284"/>
      <c r="C105" s="429"/>
      <c r="D105" s="284"/>
      <c r="E105" s="284"/>
      <c r="F105" s="431"/>
      <c r="G105" s="431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</row>
    <row r="106" spans="1:23" ht="20.25">
      <c r="A106" s="284"/>
      <c r="B106" s="284"/>
      <c r="C106" s="429"/>
      <c r="D106" s="284"/>
      <c r="E106" s="284"/>
      <c r="F106" s="431"/>
      <c r="G106" s="431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</row>
    <row r="107" spans="1:23" ht="20.25">
      <c r="A107" s="284"/>
      <c r="B107" s="284"/>
      <c r="C107" s="429"/>
      <c r="D107" s="284"/>
      <c r="E107" s="284"/>
      <c r="F107" s="431"/>
      <c r="G107" s="431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</row>
    <row r="108" spans="1:23" ht="20.25">
      <c r="A108" s="284"/>
      <c r="B108" s="284"/>
      <c r="C108" s="429"/>
      <c r="D108" s="284"/>
      <c r="E108" s="284"/>
      <c r="F108" s="431"/>
      <c r="G108" s="431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</row>
    <row r="109" spans="1:23" ht="20.25">
      <c r="A109" s="284"/>
      <c r="B109" s="284"/>
      <c r="C109" s="429"/>
      <c r="D109" s="284"/>
      <c r="E109" s="284"/>
      <c r="F109" s="431"/>
      <c r="G109" s="431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</row>
    <row r="110" spans="1:23" ht="20.25">
      <c r="A110" s="284"/>
      <c r="B110" s="284"/>
      <c r="C110" s="429"/>
      <c r="D110" s="284"/>
      <c r="E110" s="284"/>
      <c r="F110" s="431"/>
      <c r="G110" s="431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</row>
    <row r="111" spans="1:23" ht="20.25">
      <c r="A111" s="284"/>
      <c r="B111" s="284"/>
      <c r="C111" s="429"/>
      <c r="D111" s="284"/>
      <c r="E111" s="284"/>
      <c r="F111" s="431"/>
      <c r="G111" s="431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</row>
    <row r="112" spans="1:23" ht="20.25">
      <c r="A112" s="284"/>
      <c r="B112" s="284"/>
      <c r="C112" s="429"/>
      <c r="D112" s="284"/>
      <c r="E112" s="284"/>
      <c r="F112" s="431"/>
      <c r="G112" s="431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</row>
    <row r="113" spans="1:23" ht="20.25">
      <c r="A113" s="284"/>
      <c r="B113" s="284"/>
      <c r="C113" s="429"/>
      <c r="D113" s="284"/>
      <c r="E113" s="284"/>
      <c r="F113" s="431"/>
      <c r="G113" s="431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</row>
    <row r="114" spans="1:23" ht="20.25">
      <c r="A114" s="284"/>
      <c r="B114" s="284"/>
      <c r="C114" s="429"/>
      <c r="D114" s="284"/>
      <c r="E114" s="284"/>
      <c r="F114" s="431"/>
      <c r="G114" s="431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</row>
    <row r="115" spans="1:23" ht="20.25">
      <c r="A115" s="284"/>
      <c r="B115" s="284"/>
      <c r="C115" s="429"/>
      <c r="D115" s="284"/>
      <c r="E115" s="284"/>
      <c r="F115" s="431"/>
      <c r="G115" s="431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</row>
    <row r="116" spans="1:23" ht="20.25">
      <c r="A116" s="284"/>
      <c r="B116" s="284"/>
      <c r="C116" s="429"/>
      <c r="D116" s="284"/>
      <c r="E116" s="284"/>
      <c r="F116" s="431"/>
      <c r="G116" s="431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</row>
    <row r="117" spans="1:23" ht="20.25">
      <c r="A117" s="284"/>
      <c r="B117" s="284"/>
      <c r="C117" s="429"/>
      <c r="D117" s="284"/>
      <c r="E117" s="284"/>
      <c r="F117" s="431"/>
      <c r="G117" s="431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</row>
    <row r="118" spans="1:23" ht="20.25">
      <c r="A118" s="284"/>
      <c r="B118" s="284"/>
      <c r="C118" s="429"/>
      <c r="D118" s="284"/>
      <c r="E118" s="284"/>
      <c r="F118" s="431"/>
      <c r="G118" s="431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</row>
    <row r="119" spans="1:23" ht="20.25">
      <c r="A119" s="284"/>
      <c r="B119" s="284"/>
      <c r="C119" s="429"/>
      <c r="D119" s="284"/>
      <c r="E119" s="284"/>
      <c r="F119" s="431"/>
      <c r="G119" s="431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</row>
    <row r="120" spans="1:23" ht="20.25">
      <c r="A120" s="284"/>
      <c r="B120" s="284"/>
      <c r="C120" s="429"/>
      <c r="D120" s="284"/>
      <c r="E120" s="284"/>
      <c r="F120" s="431"/>
      <c r="G120" s="431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</row>
    <row r="121" spans="1:23" ht="20.25">
      <c r="A121" s="284"/>
      <c r="B121" s="284"/>
      <c r="C121" s="429"/>
      <c r="D121" s="284"/>
      <c r="E121" s="284"/>
      <c r="F121" s="431"/>
      <c r="G121" s="431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</row>
    <row r="122" spans="1:23" ht="20.25">
      <c r="A122" s="284"/>
      <c r="B122" s="284"/>
      <c r="C122" s="429"/>
      <c r="D122" s="284"/>
      <c r="E122" s="284"/>
      <c r="F122" s="431"/>
      <c r="G122" s="431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</row>
    <row r="123" spans="1:23" ht="20.25">
      <c r="A123" s="284"/>
      <c r="B123" s="284"/>
      <c r="C123" s="429"/>
      <c r="D123" s="284"/>
      <c r="E123" s="284"/>
      <c r="F123" s="431"/>
      <c r="G123" s="431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</row>
    <row r="124" spans="1:23" ht="20.25">
      <c r="A124" s="284"/>
      <c r="B124" s="284"/>
      <c r="C124" s="429"/>
      <c r="D124" s="284"/>
      <c r="E124" s="284"/>
      <c r="F124" s="431"/>
      <c r="G124" s="431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</row>
    <row r="125" spans="1:23" ht="20.25">
      <c r="A125" s="284"/>
      <c r="B125" s="284"/>
      <c r="C125" s="429"/>
      <c r="D125" s="284"/>
      <c r="E125" s="284"/>
      <c r="F125" s="431"/>
      <c r="G125" s="431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</row>
    <row r="126" spans="1:23" ht="20.25">
      <c r="A126" s="284"/>
      <c r="B126" s="284"/>
      <c r="C126" s="429"/>
      <c r="D126" s="284"/>
      <c r="E126" s="284"/>
      <c r="F126" s="431"/>
      <c r="G126" s="431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</row>
    <row r="127" spans="1:23" ht="20.25">
      <c r="A127" s="284"/>
      <c r="B127" s="284"/>
      <c r="C127" s="429"/>
      <c r="D127" s="284"/>
      <c r="E127" s="284"/>
      <c r="F127" s="431"/>
      <c r="G127" s="431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</row>
    <row r="128" spans="1:23" ht="20.25">
      <c r="A128" s="284"/>
      <c r="B128" s="284"/>
      <c r="C128" s="429"/>
      <c r="D128" s="284"/>
      <c r="E128" s="284"/>
      <c r="F128" s="431"/>
      <c r="G128" s="431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</row>
    <row r="129" spans="1:23" ht="20.25">
      <c r="A129" s="284"/>
      <c r="B129" s="284"/>
      <c r="C129" s="429"/>
      <c r="D129" s="284"/>
      <c r="E129" s="284"/>
      <c r="F129" s="431"/>
      <c r="G129" s="431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</row>
    <row r="130" spans="1:23" ht="20.25">
      <c r="A130" s="284"/>
      <c r="B130" s="284"/>
      <c r="C130" s="429"/>
      <c r="D130" s="284"/>
      <c r="E130" s="284"/>
      <c r="F130" s="431"/>
      <c r="G130" s="431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</row>
    <row r="131" spans="1:23" ht="20.25">
      <c r="A131" s="284"/>
      <c r="B131" s="284"/>
      <c r="C131" s="429"/>
      <c r="D131" s="284"/>
      <c r="E131" s="284"/>
      <c r="F131" s="431"/>
      <c r="G131" s="431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</row>
    <row r="132" spans="1:23" ht="20.25">
      <c r="A132" s="284"/>
      <c r="B132" s="284"/>
      <c r="C132" s="429"/>
      <c r="D132" s="284"/>
      <c r="E132" s="284"/>
      <c r="F132" s="431"/>
      <c r="G132" s="431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</row>
    <row r="133" spans="1:23" ht="20.25">
      <c r="A133" s="284"/>
      <c r="B133" s="284"/>
      <c r="C133" s="429"/>
      <c r="D133" s="284"/>
      <c r="E133" s="284"/>
      <c r="F133" s="431"/>
      <c r="G133" s="431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</row>
    <row r="134" spans="1:23" ht="20.25">
      <c r="A134" s="284"/>
      <c r="B134" s="284"/>
      <c r="C134" s="429"/>
      <c r="D134" s="284"/>
      <c r="E134" s="284"/>
      <c r="F134" s="431"/>
      <c r="G134" s="431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</row>
    <row r="135" spans="1:23" ht="20.25">
      <c r="A135" s="284"/>
      <c r="B135" s="284"/>
      <c r="C135" s="429"/>
      <c r="D135" s="284"/>
      <c r="E135" s="284"/>
      <c r="F135" s="431"/>
      <c r="G135" s="431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</row>
    <row r="136" spans="1:23" ht="20.25">
      <c r="A136" s="284"/>
      <c r="B136" s="284"/>
      <c r="C136" s="429"/>
      <c r="D136" s="284"/>
      <c r="E136" s="284"/>
      <c r="F136" s="431"/>
      <c r="G136" s="431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</row>
    <row r="137" spans="1:23" ht="20.25">
      <c r="A137" s="284"/>
      <c r="B137" s="284"/>
      <c r="C137" s="429"/>
      <c r="D137" s="284"/>
      <c r="E137" s="284"/>
      <c r="F137" s="431"/>
      <c r="G137" s="431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</row>
    <row r="138" spans="1:23" ht="20.25">
      <c r="A138" s="284"/>
      <c r="B138" s="284"/>
      <c r="C138" s="429"/>
      <c r="D138" s="284"/>
      <c r="E138" s="284"/>
      <c r="F138" s="431"/>
      <c r="G138" s="431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</row>
    <row r="139" spans="1:23" ht="20.25">
      <c r="A139" s="284"/>
      <c r="B139" s="284"/>
      <c r="C139" s="429"/>
      <c r="D139" s="284"/>
      <c r="E139" s="284"/>
      <c r="F139" s="431"/>
      <c r="G139" s="431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</row>
    <row r="140" spans="1:23" ht="20.25">
      <c r="A140" s="284"/>
      <c r="B140" s="284"/>
      <c r="C140" s="429"/>
      <c r="D140" s="284"/>
      <c r="E140" s="284"/>
      <c r="F140" s="431"/>
      <c r="G140" s="431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</row>
    <row r="141" spans="1:23" ht="20.25">
      <c r="A141" s="284"/>
      <c r="B141" s="284"/>
      <c r="C141" s="429"/>
      <c r="D141" s="284"/>
      <c r="E141" s="284"/>
      <c r="F141" s="431"/>
      <c r="G141" s="431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</row>
    <row r="142" spans="1:23" ht="20.25">
      <c r="A142" s="284"/>
      <c r="B142" s="284"/>
      <c r="C142" s="429"/>
      <c r="D142" s="284"/>
      <c r="E142" s="284"/>
      <c r="F142" s="431"/>
      <c r="G142" s="431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</row>
    <row r="143" spans="1:23" ht="20.25">
      <c r="A143" s="284"/>
      <c r="B143" s="284"/>
      <c r="C143" s="429"/>
      <c r="D143" s="284"/>
      <c r="E143" s="284"/>
      <c r="F143" s="431"/>
      <c r="G143" s="431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</row>
    <row r="144" spans="1:23" ht="20.25">
      <c r="A144" s="284"/>
      <c r="B144" s="284"/>
      <c r="C144" s="429"/>
      <c r="D144" s="284"/>
      <c r="E144" s="284"/>
      <c r="F144" s="431"/>
      <c r="G144" s="431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</row>
    <row r="145" spans="1:23" ht="20.25">
      <c r="A145" s="284"/>
      <c r="B145" s="284"/>
      <c r="C145" s="429"/>
      <c r="D145" s="284"/>
      <c r="E145" s="284"/>
      <c r="F145" s="431"/>
      <c r="G145" s="431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</row>
    <row r="146" spans="1:23" ht="20.25">
      <c r="A146" s="284"/>
      <c r="B146" s="284"/>
      <c r="C146" s="429"/>
      <c r="D146" s="284"/>
      <c r="E146" s="284"/>
      <c r="F146" s="431"/>
      <c r="G146" s="431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</row>
    <row r="147" spans="1:23" ht="20.25">
      <c r="A147" s="284"/>
      <c r="B147" s="284"/>
      <c r="C147" s="429"/>
      <c r="D147" s="284"/>
      <c r="E147" s="284"/>
      <c r="F147" s="431"/>
      <c r="G147" s="431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</row>
    <row r="148" spans="1:23" ht="20.25">
      <c r="A148" s="284"/>
      <c r="B148" s="284"/>
      <c r="C148" s="429"/>
      <c r="D148" s="284"/>
      <c r="E148" s="284"/>
      <c r="F148" s="431"/>
      <c r="G148" s="431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</row>
    <row r="149" spans="1:23" ht="20.25">
      <c r="A149" s="284"/>
      <c r="B149" s="284"/>
      <c r="C149" s="429"/>
      <c r="D149" s="284"/>
      <c r="E149" s="284"/>
      <c r="F149" s="431"/>
      <c r="G149" s="431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</row>
    <row r="150" spans="1:23" ht="20.25">
      <c r="A150" s="284"/>
      <c r="B150" s="284"/>
      <c r="C150" s="429"/>
      <c r="D150" s="284"/>
      <c r="E150" s="284"/>
      <c r="F150" s="431"/>
      <c r="G150" s="431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</row>
    <row r="151" spans="1:23" ht="20.25">
      <c r="A151" s="284"/>
      <c r="B151" s="284"/>
      <c r="C151" s="429"/>
      <c r="D151" s="284"/>
      <c r="E151" s="284"/>
      <c r="F151" s="431"/>
      <c r="G151" s="431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</row>
    <row r="152" spans="1:23" ht="20.25">
      <c r="A152" s="284"/>
      <c r="B152" s="284"/>
      <c r="C152" s="429"/>
      <c r="D152" s="284"/>
      <c r="E152" s="284"/>
      <c r="F152" s="431"/>
      <c r="G152" s="431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</row>
    <row r="153" spans="1:23" ht="20.25">
      <c r="A153" s="284"/>
      <c r="B153" s="284"/>
      <c r="C153" s="429"/>
      <c r="D153" s="284"/>
      <c r="E153" s="284"/>
      <c r="F153" s="431"/>
      <c r="G153" s="431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</row>
    <row r="154" spans="1:23" ht="20.25">
      <c r="A154" s="284"/>
      <c r="B154" s="284"/>
      <c r="C154" s="429"/>
      <c r="D154" s="284"/>
      <c r="E154" s="284"/>
      <c r="F154" s="431"/>
      <c r="G154" s="431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</row>
    <row r="155" spans="1:23" ht="20.25">
      <c r="A155" s="284"/>
      <c r="B155" s="284"/>
      <c r="C155" s="429"/>
      <c r="D155" s="284"/>
      <c r="E155" s="284"/>
      <c r="F155" s="431"/>
      <c r="G155" s="431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</row>
    <row r="156" spans="1:23" ht="20.25">
      <c r="A156" s="284"/>
      <c r="B156" s="284"/>
      <c r="C156" s="429"/>
      <c r="D156" s="284"/>
      <c r="E156" s="284"/>
      <c r="F156" s="431"/>
      <c r="G156" s="431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</row>
    <row r="157" spans="1:23" ht="20.25">
      <c r="A157" s="284"/>
      <c r="B157" s="284"/>
      <c r="C157" s="429"/>
      <c r="D157" s="284"/>
      <c r="E157" s="284"/>
      <c r="F157" s="431"/>
      <c r="G157" s="431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</row>
    <row r="158" spans="1:23" ht="20.25">
      <c r="A158" s="284"/>
      <c r="B158" s="284"/>
      <c r="C158" s="429"/>
      <c r="D158" s="284"/>
      <c r="E158" s="284"/>
      <c r="F158" s="431"/>
      <c r="G158" s="431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</row>
    <row r="159" spans="1:23" ht="20.25">
      <c r="A159" s="284"/>
      <c r="B159" s="284"/>
      <c r="C159" s="429"/>
      <c r="D159" s="284"/>
      <c r="E159" s="284"/>
      <c r="F159" s="431"/>
      <c r="G159" s="431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</row>
    <row r="160" spans="1:23" ht="20.25">
      <c r="A160" s="284"/>
      <c r="B160" s="284"/>
      <c r="C160" s="429"/>
      <c r="D160" s="284"/>
      <c r="E160" s="284"/>
      <c r="F160" s="431"/>
      <c r="G160" s="431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</row>
    <row r="161" spans="1:23" ht="20.25">
      <c r="A161" s="284"/>
      <c r="B161" s="284"/>
      <c r="C161" s="429"/>
      <c r="D161" s="284"/>
      <c r="E161" s="284"/>
      <c r="F161" s="431"/>
      <c r="G161" s="431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</row>
    <row r="162" spans="1:23" ht="20.25">
      <c r="A162" s="284"/>
      <c r="B162" s="284"/>
      <c r="C162" s="429"/>
      <c r="D162" s="284"/>
      <c r="E162" s="284"/>
      <c r="F162" s="431"/>
      <c r="G162" s="431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</row>
    <row r="163" spans="1:23" ht="20.25">
      <c r="A163" s="284"/>
      <c r="B163" s="284"/>
      <c r="C163" s="429"/>
      <c r="D163" s="284"/>
      <c r="E163" s="284"/>
      <c r="F163" s="431"/>
      <c r="G163" s="431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</row>
    <row r="164" spans="1:23" ht="20.25">
      <c r="A164" s="284"/>
      <c r="B164" s="284"/>
      <c r="C164" s="429"/>
      <c r="D164" s="284"/>
      <c r="E164" s="284"/>
      <c r="F164" s="431"/>
      <c r="G164" s="431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</row>
    <row r="165" spans="1:23" ht="20.25">
      <c r="A165" s="284"/>
      <c r="B165" s="284"/>
      <c r="C165" s="429"/>
      <c r="D165" s="284"/>
      <c r="E165" s="284"/>
      <c r="F165" s="431"/>
      <c r="G165" s="431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</row>
    <row r="166" spans="1:23" ht="20.25">
      <c r="A166" s="284"/>
      <c r="B166" s="284"/>
      <c r="C166" s="429"/>
      <c r="D166" s="284"/>
      <c r="E166" s="284"/>
      <c r="F166" s="431"/>
      <c r="G166" s="431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</row>
    <row r="167" spans="1:23" ht="20.25">
      <c r="A167" s="284"/>
      <c r="B167" s="284"/>
      <c r="C167" s="429"/>
      <c r="D167" s="284"/>
      <c r="E167" s="284"/>
      <c r="F167" s="431"/>
      <c r="G167" s="431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</row>
    <row r="168" spans="1:23" ht="20.25">
      <c r="A168" s="284"/>
      <c r="B168" s="284"/>
      <c r="C168" s="429"/>
      <c r="D168" s="284"/>
      <c r="E168" s="284"/>
      <c r="F168" s="431"/>
      <c r="G168" s="431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</row>
    <row r="169" spans="1:23" ht="20.25">
      <c r="A169" s="284"/>
      <c r="B169" s="284"/>
      <c r="C169" s="429"/>
      <c r="D169" s="284"/>
      <c r="E169" s="284"/>
      <c r="F169" s="431"/>
      <c r="G169" s="431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</row>
    <row r="170" spans="1:23" ht="20.25">
      <c r="A170" s="284"/>
      <c r="B170" s="284"/>
      <c r="C170" s="429"/>
      <c r="D170" s="284"/>
      <c r="E170" s="284"/>
      <c r="F170" s="431"/>
      <c r="G170" s="431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</row>
    <row r="171" spans="1:23" ht="20.25">
      <c r="A171" s="284"/>
      <c r="B171" s="284"/>
      <c r="C171" s="429"/>
      <c r="D171" s="284"/>
      <c r="E171" s="284"/>
      <c r="F171" s="431"/>
      <c r="G171" s="431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</row>
    <row r="172" spans="1:23" ht="20.25">
      <c r="A172" s="284"/>
      <c r="B172" s="284"/>
      <c r="C172" s="429"/>
      <c r="D172" s="284"/>
      <c r="E172" s="284"/>
      <c r="F172" s="431"/>
      <c r="G172" s="431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</row>
    <row r="173" spans="1:23" ht="20.25">
      <c r="A173" s="284"/>
      <c r="B173" s="284"/>
      <c r="C173" s="429"/>
      <c r="D173" s="284"/>
      <c r="E173" s="284"/>
      <c r="F173" s="431"/>
      <c r="G173" s="431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</row>
    <row r="174" spans="1:23" ht="20.25">
      <c r="A174" s="284"/>
      <c r="B174" s="284"/>
      <c r="C174" s="429"/>
      <c r="D174" s="284"/>
      <c r="E174" s="284"/>
      <c r="F174" s="431"/>
      <c r="G174" s="431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</row>
    <row r="175" spans="1:23" ht="20.25">
      <c r="A175" s="284"/>
      <c r="B175" s="284"/>
      <c r="C175" s="429"/>
      <c r="D175" s="284"/>
      <c r="E175" s="284"/>
      <c r="F175" s="431"/>
      <c r="G175" s="431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</row>
    <row r="176" spans="1:23" ht="20.25">
      <c r="A176" s="284"/>
      <c r="B176" s="284"/>
      <c r="C176" s="429"/>
      <c r="D176" s="284"/>
      <c r="E176" s="284"/>
      <c r="F176" s="431"/>
      <c r="G176" s="431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</row>
    <row r="177" spans="1:23" ht="20.25">
      <c r="A177" s="284"/>
      <c r="B177" s="284"/>
      <c r="C177" s="429"/>
      <c r="D177" s="284"/>
      <c r="E177" s="284"/>
      <c r="F177" s="431"/>
      <c r="G177" s="431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</row>
    <row r="178" spans="1:23" ht="20.25">
      <c r="A178" s="284"/>
      <c r="B178" s="284"/>
      <c r="C178" s="429"/>
      <c r="D178" s="284"/>
      <c r="E178" s="284"/>
      <c r="F178" s="431"/>
      <c r="G178" s="431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</row>
    <row r="179" spans="1:23" ht="20.25">
      <c r="A179" s="284"/>
      <c r="B179" s="284"/>
      <c r="C179" s="429"/>
      <c r="D179" s="284"/>
      <c r="E179" s="284"/>
      <c r="F179" s="431"/>
      <c r="G179" s="431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</row>
    <row r="180" spans="1:23" ht="20.25">
      <c r="A180" s="284"/>
      <c r="B180" s="284"/>
      <c r="C180" s="429"/>
      <c r="D180" s="284"/>
      <c r="E180" s="284"/>
      <c r="F180" s="431"/>
      <c r="G180" s="431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</row>
    <row r="181" spans="1:23" ht="20.25">
      <c r="A181" s="284"/>
      <c r="B181" s="284"/>
      <c r="C181" s="429"/>
      <c r="D181" s="284"/>
      <c r="E181" s="284"/>
      <c r="F181" s="431"/>
      <c r="G181" s="431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</row>
    <row r="182" spans="1:23" ht="20.25">
      <c r="A182" s="284"/>
      <c r="B182" s="284"/>
      <c r="C182" s="429"/>
      <c r="D182" s="284"/>
      <c r="E182" s="284"/>
      <c r="F182" s="431"/>
      <c r="G182" s="431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</row>
    <row r="183" spans="1:23" ht="20.25">
      <c r="A183" s="284"/>
      <c r="B183" s="284"/>
      <c r="C183" s="429"/>
      <c r="D183" s="284"/>
      <c r="E183" s="284"/>
      <c r="F183" s="431"/>
      <c r="G183" s="431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</row>
    <row r="184" spans="1:23" ht="20.25">
      <c r="A184" s="284"/>
      <c r="B184" s="284"/>
      <c r="C184" s="429"/>
      <c r="D184" s="284"/>
      <c r="E184" s="284"/>
      <c r="F184" s="431"/>
      <c r="G184" s="431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</row>
    <row r="185" spans="1:23" ht="20.25">
      <c r="A185" s="284"/>
      <c r="B185" s="284"/>
      <c r="C185" s="429"/>
      <c r="D185" s="284"/>
      <c r="E185" s="284"/>
      <c r="F185" s="431"/>
      <c r="G185" s="431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</row>
    <row r="186" spans="1:23" ht="20.25">
      <c r="A186" s="284"/>
      <c r="B186" s="284"/>
      <c r="C186" s="429"/>
      <c r="D186" s="284"/>
      <c r="E186" s="284"/>
      <c r="F186" s="431"/>
      <c r="G186" s="431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</row>
    <row r="187" spans="1:23" ht="20.25">
      <c r="A187" s="284"/>
      <c r="B187" s="284"/>
      <c r="C187" s="429"/>
      <c r="D187" s="284"/>
      <c r="E187" s="284"/>
      <c r="F187" s="431"/>
      <c r="G187" s="431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</row>
    <row r="188" spans="1:23" ht="20.25">
      <c r="A188" s="284"/>
      <c r="B188" s="284"/>
      <c r="C188" s="429"/>
      <c r="D188" s="284"/>
      <c r="E188" s="284"/>
      <c r="F188" s="431"/>
      <c r="G188" s="431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</row>
    <row r="189" spans="1:23" ht="20.25">
      <c r="A189" s="284"/>
      <c r="B189" s="284"/>
      <c r="C189" s="429"/>
      <c r="D189" s="284"/>
      <c r="E189" s="284"/>
      <c r="F189" s="431"/>
      <c r="G189" s="431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</row>
    <row r="190" spans="1:23" ht="20.25">
      <c r="A190" s="284"/>
      <c r="B190" s="284"/>
      <c r="C190" s="429"/>
      <c r="D190" s="284"/>
      <c r="E190" s="284"/>
      <c r="F190" s="431"/>
      <c r="G190" s="431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</row>
    <row r="191" spans="1:23" ht="20.25">
      <c r="A191" s="284"/>
      <c r="B191" s="284"/>
      <c r="C191" s="429"/>
      <c r="D191" s="284"/>
      <c r="E191" s="284"/>
      <c r="F191" s="431"/>
      <c r="G191" s="431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</row>
    <row r="192" spans="1:23" ht="20.25">
      <c r="A192" s="284"/>
      <c r="B192" s="284"/>
      <c r="C192" s="429"/>
      <c r="D192" s="284"/>
      <c r="E192" s="284"/>
      <c r="F192" s="431"/>
      <c r="G192" s="431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</row>
    <row r="193" spans="1:23" ht="20.25">
      <c r="A193" s="284"/>
      <c r="B193" s="284"/>
      <c r="C193" s="429"/>
      <c r="D193" s="284"/>
      <c r="E193" s="284"/>
      <c r="F193" s="431"/>
      <c r="G193" s="431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</row>
    <row r="194" spans="1:23" ht="20.25">
      <c r="A194" s="284"/>
      <c r="B194" s="284"/>
      <c r="C194" s="429"/>
      <c r="D194" s="284"/>
      <c r="E194" s="284"/>
      <c r="F194" s="431"/>
      <c r="G194" s="431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</row>
    <row r="195" spans="1:23" ht="20.25">
      <c r="A195" s="284"/>
      <c r="B195" s="284"/>
      <c r="C195" s="429"/>
      <c r="D195" s="284"/>
      <c r="E195" s="284"/>
      <c r="F195" s="431"/>
      <c r="G195" s="431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</row>
    <row r="196" spans="1:23" ht="20.25">
      <c r="A196" s="284"/>
      <c r="B196" s="284"/>
      <c r="C196" s="429"/>
      <c r="D196" s="284"/>
      <c r="E196" s="284"/>
      <c r="F196" s="431"/>
      <c r="G196" s="431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</row>
    <row r="197" spans="1:23" ht="20.25">
      <c r="A197" s="284"/>
      <c r="B197" s="284"/>
      <c r="C197" s="429"/>
      <c r="D197" s="284"/>
      <c r="E197" s="284"/>
      <c r="F197" s="431"/>
      <c r="G197" s="431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</row>
    <row r="198" spans="1:23" ht="20.25">
      <c r="A198" s="284"/>
      <c r="B198" s="284"/>
      <c r="C198" s="429"/>
      <c r="D198" s="284"/>
      <c r="E198" s="284"/>
      <c r="F198" s="431"/>
      <c r="G198" s="431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</row>
    <row r="199" spans="1:23" ht="20.25">
      <c r="A199" s="284"/>
      <c r="B199" s="284"/>
      <c r="C199" s="429"/>
      <c r="D199" s="284"/>
      <c r="E199" s="284"/>
      <c r="F199" s="431"/>
      <c r="G199" s="431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</row>
    <row r="200" spans="1:23" ht="20.25">
      <c r="A200" s="284"/>
      <c r="B200" s="284"/>
      <c r="C200" s="429"/>
      <c r="D200" s="284"/>
      <c r="E200" s="284"/>
      <c r="F200" s="431"/>
      <c r="G200" s="431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</row>
    <row r="201" spans="1:23" ht="20.25">
      <c r="A201" s="284"/>
      <c r="B201" s="284"/>
      <c r="C201" s="429"/>
      <c r="D201" s="284"/>
      <c r="E201" s="284"/>
      <c r="F201" s="431"/>
      <c r="G201" s="431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</row>
    <row r="202" spans="1:23" ht="20.25">
      <c r="A202" s="284"/>
      <c r="B202" s="284"/>
      <c r="C202" s="429"/>
      <c r="D202" s="284"/>
      <c r="E202" s="284"/>
      <c r="F202" s="431"/>
      <c r="G202" s="431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</row>
    <row r="203" spans="1:23" ht="20.25">
      <c r="A203" s="284"/>
      <c r="B203" s="284"/>
      <c r="C203" s="429"/>
      <c r="D203" s="284"/>
      <c r="E203" s="284"/>
      <c r="F203" s="431"/>
      <c r="G203" s="431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</row>
    <row r="204" spans="1:23" ht="20.25">
      <c r="A204" s="284"/>
      <c r="B204" s="284"/>
      <c r="C204" s="429"/>
      <c r="D204" s="284"/>
      <c r="E204" s="284"/>
      <c r="F204" s="431"/>
      <c r="G204" s="431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</row>
    <row r="205" spans="1:23" ht="20.25">
      <c r="A205" s="284"/>
      <c r="B205" s="284"/>
      <c r="C205" s="429"/>
      <c r="D205" s="284"/>
      <c r="E205" s="284"/>
      <c r="F205" s="431"/>
      <c r="G205" s="431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</row>
    <row r="206" spans="1:23" ht="20.25">
      <c r="A206" s="284"/>
      <c r="B206" s="284"/>
      <c r="C206" s="429"/>
      <c r="D206" s="284"/>
      <c r="E206" s="284"/>
      <c r="F206" s="431"/>
      <c r="G206" s="431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</row>
    <row r="207" spans="1:23" ht="20.25">
      <c r="A207" s="284"/>
      <c r="B207" s="284"/>
      <c r="C207" s="429"/>
      <c r="D207" s="284"/>
      <c r="E207" s="284"/>
      <c r="F207" s="431"/>
      <c r="G207" s="431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</row>
    <row r="208" spans="1:23" ht="20.25">
      <c r="A208" s="284"/>
      <c r="B208" s="284"/>
      <c r="C208" s="429"/>
      <c r="D208" s="284"/>
      <c r="E208" s="284"/>
      <c r="F208" s="431"/>
      <c r="G208" s="431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</row>
    <row r="209" spans="1:23" ht="20.25">
      <c r="A209" s="284"/>
      <c r="B209" s="284"/>
      <c r="C209" s="429"/>
      <c r="D209" s="284"/>
      <c r="E209" s="284"/>
      <c r="F209" s="431"/>
      <c r="G209" s="431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</row>
    <row r="210" spans="1:23" ht="20.25">
      <c r="A210" s="284"/>
      <c r="B210" s="284"/>
      <c r="C210" s="429"/>
      <c r="D210" s="284"/>
      <c r="E210" s="284"/>
      <c r="F210" s="431"/>
      <c r="G210" s="431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</row>
    <row r="211" spans="1:23" ht="20.25">
      <c r="A211" s="284"/>
      <c r="B211" s="284"/>
      <c r="C211" s="429"/>
      <c r="D211" s="284"/>
      <c r="E211" s="284"/>
      <c r="F211" s="431"/>
      <c r="G211" s="431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</row>
    <row r="212" spans="1:23" ht="20.25">
      <c r="A212" s="284"/>
      <c r="B212" s="284"/>
      <c r="C212" s="429"/>
      <c r="D212" s="284"/>
      <c r="E212" s="284"/>
      <c r="F212" s="431"/>
      <c r="G212" s="431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</row>
    <row r="213" spans="1:23" ht="20.25">
      <c r="A213" s="284"/>
      <c r="B213" s="284"/>
      <c r="C213" s="429"/>
      <c r="D213" s="284"/>
      <c r="E213" s="284"/>
      <c r="F213" s="431"/>
      <c r="G213" s="431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</row>
    <row r="214" spans="1:23" ht="20.25">
      <c r="A214" s="284"/>
      <c r="B214" s="284"/>
      <c r="C214" s="429"/>
      <c r="D214" s="284"/>
      <c r="E214" s="284"/>
      <c r="F214" s="431"/>
      <c r="G214" s="431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</row>
    <row r="215" spans="1:23" ht="20.25">
      <c r="A215" s="284"/>
      <c r="B215" s="284"/>
      <c r="C215" s="429"/>
      <c r="D215" s="284"/>
      <c r="E215" s="284"/>
      <c r="F215" s="431"/>
      <c r="G215" s="431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</row>
    <row r="216" spans="1:23" ht="20.25">
      <c r="A216" s="284"/>
      <c r="B216" s="284"/>
      <c r="C216" s="429"/>
      <c r="D216" s="284"/>
      <c r="E216" s="284"/>
      <c r="F216" s="431"/>
      <c r="G216" s="431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</row>
    <row r="217" spans="1:23" ht="20.25">
      <c r="A217" s="284"/>
      <c r="B217" s="284"/>
      <c r="C217" s="429"/>
      <c r="D217" s="284"/>
      <c r="E217" s="284"/>
      <c r="F217" s="431"/>
      <c r="G217" s="431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</row>
    <row r="218" spans="1:23" ht="20.25">
      <c r="A218" s="284"/>
      <c r="B218" s="284"/>
      <c r="C218" s="429"/>
      <c r="D218" s="284"/>
      <c r="E218" s="284"/>
      <c r="F218" s="431"/>
      <c r="G218" s="431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</row>
    <row r="219" spans="1:23" ht="20.25">
      <c r="A219" s="284"/>
      <c r="B219" s="284"/>
      <c r="C219" s="429"/>
      <c r="D219" s="284"/>
      <c r="E219" s="284"/>
      <c r="F219" s="431"/>
      <c r="G219" s="431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</row>
    <row r="220" spans="1:23" ht="20.25">
      <c r="A220" s="284"/>
      <c r="B220" s="284"/>
      <c r="C220" s="429"/>
      <c r="D220" s="284"/>
      <c r="E220" s="284"/>
      <c r="F220" s="431"/>
      <c r="G220" s="431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</row>
    <row r="221" spans="1:23" ht="20.25">
      <c r="A221" s="284"/>
      <c r="B221" s="284"/>
      <c r="C221" s="429"/>
      <c r="D221" s="284"/>
      <c r="E221" s="284"/>
      <c r="F221" s="431"/>
      <c r="G221" s="431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</row>
    <row r="222" spans="1:23" ht="20.25">
      <c r="A222" s="284"/>
      <c r="B222" s="284"/>
      <c r="C222" s="429"/>
      <c r="D222" s="284"/>
      <c r="E222" s="284"/>
      <c r="F222" s="431"/>
      <c r="G222" s="431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</row>
    <row r="223" spans="1:23" ht="20.25">
      <c r="A223" s="284"/>
      <c r="B223" s="284"/>
      <c r="C223" s="429"/>
      <c r="D223" s="284"/>
      <c r="E223" s="284"/>
      <c r="F223" s="431"/>
      <c r="G223" s="431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</row>
    <row r="224" spans="1:23" ht="20.25">
      <c r="A224" s="284"/>
      <c r="B224" s="284"/>
      <c r="C224" s="429"/>
      <c r="D224" s="284"/>
      <c r="E224" s="284"/>
      <c r="F224" s="431"/>
      <c r="G224" s="431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</row>
    <row r="225" spans="1:23" ht="20.25">
      <c r="A225" s="284"/>
      <c r="B225" s="284"/>
      <c r="C225" s="429"/>
      <c r="D225" s="284"/>
      <c r="E225" s="284"/>
      <c r="F225" s="431"/>
      <c r="G225" s="431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</row>
    <row r="226" spans="1:23" ht="20.25">
      <c r="A226" s="284"/>
      <c r="B226" s="284"/>
      <c r="C226" s="429"/>
      <c r="D226" s="284"/>
      <c r="E226" s="284"/>
      <c r="F226" s="431"/>
      <c r="G226" s="431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</row>
    <row r="227" spans="1:23" ht="20.25">
      <c r="A227" s="284"/>
      <c r="B227" s="284"/>
      <c r="C227" s="429"/>
      <c r="D227" s="284"/>
      <c r="E227" s="284"/>
      <c r="F227" s="431"/>
      <c r="G227" s="431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</row>
    <row r="228" spans="1:23" ht="20.25">
      <c r="A228" s="284"/>
      <c r="B228" s="284"/>
      <c r="C228" s="429"/>
      <c r="D228" s="284"/>
      <c r="E228" s="284"/>
      <c r="F228" s="431"/>
      <c r="G228" s="431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</row>
    <row r="229" spans="1:23" ht="20.25">
      <c r="A229" s="284"/>
      <c r="B229" s="284"/>
      <c r="C229" s="429"/>
      <c r="D229" s="284"/>
      <c r="E229" s="284"/>
      <c r="F229" s="431"/>
      <c r="G229" s="431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</row>
    <row r="230" spans="1:23" ht="20.25">
      <c r="A230" s="284"/>
      <c r="B230" s="284"/>
      <c r="C230" s="429"/>
      <c r="D230" s="284"/>
      <c r="E230" s="284"/>
      <c r="F230" s="431"/>
      <c r="G230" s="431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</row>
    <row r="231" spans="1:23" ht="20.25">
      <c r="A231" s="284"/>
      <c r="B231" s="284"/>
      <c r="C231" s="429"/>
      <c r="D231" s="284"/>
      <c r="E231" s="284"/>
      <c r="F231" s="431"/>
      <c r="G231" s="431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</row>
    <row r="232" spans="1:23" ht="20.25">
      <c r="A232" s="284"/>
      <c r="B232" s="284"/>
      <c r="C232" s="429"/>
      <c r="D232" s="284"/>
      <c r="E232" s="284"/>
      <c r="F232" s="431"/>
      <c r="G232" s="431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</row>
    <row r="233" spans="1:23" ht="20.25">
      <c r="A233" s="284"/>
      <c r="B233" s="284"/>
      <c r="C233" s="429"/>
      <c r="D233" s="284"/>
      <c r="E233" s="284"/>
      <c r="F233" s="431"/>
      <c r="G233" s="431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</row>
    <row r="234" spans="1:23" ht="20.25">
      <c r="A234" s="284"/>
      <c r="B234" s="284"/>
      <c r="C234" s="429"/>
      <c r="D234" s="284"/>
      <c r="E234" s="284"/>
      <c r="F234" s="431"/>
      <c r="G234" s="431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</row>
    <row r="235" spans="1:23" ht="20.25">
      <c r="A235" s="284"/>
      <c r="B235" s="284"/>
      <c r="C235" s="429"/>
      <c r="D235" s="284"/>
      <c r="E235" s="284"/>
      <c r="F235" s="431"/>
      <c r="G235" s="431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</row>
    <row r="236" spans="1:23" ht="20.25">
      <c r="A236" s="284"/>
      <c r="B236" s="284"/>
      <c r="C236" s="429"/>
      <c r="D236" s="284"/>
      <c r="E236" s="284"/>
      <c r="F236" s="431"/>
      <c r="G236" s="431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</row>
    <row r="237" spans="1:23" ht="20.25">
      <c r="A237" s="284"/>
      <c r="B237" s="284"/>
      <c r="C237" s="429"/>
      <c r="D237" s="284"/>
      <c r="E237" s="284"/>
      <c r="F237" s="431"/>
      <c r="G237" s="431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</row>
    <row r="238" spans="1:23" ht="20.25">
      <c r="A238" s="284"/>
      <c r="B238" s="284"/>
      <c r="C238" s="429"/>
      <c r="D238" s="284"/>
      <c r="E238" s="284"/>
      <c r="F238" s="431"/>
      <c r="G238" s="431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</row>
    <row r="239" spans="1:23" ht="20.25">
      <c r="A239" s="284"/>
      <c r="B239" s="284"/>
      <c r="C239" s="429"/>
      <c r="D239" s="284"/>
      <c r="E239" s="284"/>
      <c r="F239" s="431"/>
      <c r="G239" s="431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</row>
    <row r="240" spans="1:23" ht="20.25">
      <c r="A240" s="284"/>
      <c r="B240" s="284"/>
      <c r="C240" s="429"/>
      <c r="D240" s="284"/>
      <c r="E240" s="284"/>
      <c r="F240" s="431"/>
      <c r="G240" s="431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</row>
    <row r="241" spans="1:23" ht="20.25">
      <c r="A241" s="284"/>
      <c r="B241" s="284"/>
      <c r="C241" s="429"/>
      <c r="D241" s="284"/>
      <c r="E241" s="284"/>
      <c r="F241" s="431"/>
      <c r="G241" s="431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</row>
    <row r="242" spans="1:23" ht="20.25">
      <c r="A242" s="284"/>
      <c r="B242" s="284"/>
      <c r="C242" s="429"/>
      <c r="D242" s="284"/>
      <c r="E242" s="284"/>
      <c r="F242" s="431"/>
      <c r="G242" s="431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</row>
    <row r="243" spans="1:23" ht="20.25">
      <c r="A243" s="284"/>
      <c r="B243" s="284"/>
      <c r="C243" s="429"/>
      <c r="D243" s="284"/>
      <c r="E243" s="284"/>
      <c r="F243" s="431"/>
      <c r="G243" s="431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</row>
    <row r="244" spans="1:23" ht="20.25">
      <c r="A244" s="284"/>
      <c r="B244" s="284"/>
      <c r="C244" s="429"/>
      <c r="D244" s="284"/>
      <c r="E244" s="284"/>
      <c r="F244" s="431"/>
      <c r="G244" s="431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</row>
    <row r="245" spans="1:23" ht="20.25">
      <c r="A245" s="284"/>
      <c r="B245" s="284"/>
      <c r="C245" s="429"/>
      <c r="D245" s="284"/>
      <c r="E245" s="284"/>
      <c r="F245" s="431"/>
      <c r="G245" s="431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</row>
    <row r="246" spans="1:23" ht="20.25">
      <c r="A246" s="284"/>
      <c r="B246" s="284"/>
      <c r="C246" s="429"/>
      <c r="D246" s="284"/>
      <c r="E246" s="284"/>
      <c r="F246" s="431"/>
      <c r="G246" s="431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</row>
    <row r="247" spans="1:23" ht="20.25">
      <c r="A247" s="284"/>
      <c r="B247" s="284"/>
      <c r="C247" s="429"/>
      <c r="D247" s="284"/>
      <c r="E247" s="284"/>
      <c r="F247" s="431"/>
      <c r="G247" s="431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</row>
    <row r="248" spans="1:23" ht="20.25">
      <c r="A248" s="284"/>
      <c r="B248" s="284"/>
      <c r="C248" s="429"/>
      <c r="D248" s="284"/>
      <c r="E248" s="284"/>
      <c r="F248" s="431"/>
      <c r="G248" s="431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</row>
    <row r="249" spans="1:23" ht="20.25">
      <c r="A249" s="284"/>
      <c r="B249" s="284"/>
      <c r="C249" s="429"/>
      <c r="D249" s="284"/>
      <c r="E249" s="284"/>
      <c r="F249" s="431"/>
      <c r="G249" s="431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</row>
    <row r="250" spans="1:23" ht="20.25">
      <c r="A250" s="284"/>
      <c r="B250" s="284"/>
      <c r="C250" s="429"/>
      <c r="D250" s="284"/>
      <c r="E250" s="284"/>
      <c r="F250" s="431"/>
      <c r="G250" s="431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</row>
    <row r="251" spans="1:23" ht="20.25">
      <c r="A251" s="284"/>
      <c r="B251" s="284"/>
      <c r="C251" s="429"/>
      <c r="D251" s="284"/>
      <c r="E251" s="284"/>
      <c r="F251" s="431"/>
      <c r="G251" s="431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</row>
    <row r="252" spans="1:23" ht="20.25">
      <c r="A252" s="284"/>
      <c r="B252" s="284"/>
      <c r="C252" s="429"/>
      <c r="D252" s="284"/>
      <c r="E252" s="284"/>
      <c r="F252" s="431"/>
      <c r="G252" s="431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</row>
    <row r="253" spans="1:23" ht="20.25">
      <c r="A253" s="284"/>
      <c r="B253" s="284"/>
      <c r="C253" s="429"/>
      <c r="D253" s="284"/>
      <c r="E253" s="284"/>
      <c r="F253" s="431"/>
      <c r="G253" s="431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</row>
    <row r="254" spans="1:23" ht="20.25">
      <c r="A254" s="284"/>
      <c r="B254" s="284"/>
      <c r="C254" s="429"/>
      <c r="D254" s="284"/>
      <c r="E254" s="284"/>
      <c r="F254" s="431"/>
      <c r="G254" s="431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</row>
    <row r="255" spans="1:23" ht="20.25">
      <c r="A255" s="284"/>
      <c r="B255" s="284"/>
      <c r="C255" s="429"/>
      <c r="D255" s="284"/>
      <c r="E255" s="284"/>
      <c r="F255" s="431"/>
      <c r="G255" s="431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</row>
    <row r="256" spans="1:23" ht="20.25">
      <c r="A256" s="284"/>
      <c r="B256" s="284"/>
      <c r="C256" s="429"/>
      <c r="D256" s="284"/>
      <c r="E256" s="284"/>
      <c r="F256" s="431"/>
      <c r="G256" s="431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</row>
    <row r="257" spans="1:23" ht="20.25">
      <c r="A257" s="284"/>
      <c r="B257" s="284"/>
      <c r="C257" s="429"/>
      <c r="D257" s="284"/>
      <c r="E257" s="284"/>
      <c r="F257" s="431"/>
      <c r="G257" s="431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</row>
    <row r="258" spans="1:23" ht="20.25">
      <c r="A258" s="284"/>
      <c r="B258" s="284"/>
      <c r="C258" s="429"/>
      <c r="D258" s="284"/>
      <c r="E258" s="284"/>
      <c r="F258" s="431"/>
      <c r="G258" s="431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</row>
    <row r="259" spans="1:23" ht="20.25">
      <c r="A259" s="284"/>
      <c r="B259" s="284"/>
      <c r="C259" s="429"/>
      <c r="D259" s="284"/>
      <c r="E259" s="284"/>
      <c r="F259" s="431"/>
      <c r="G259" s="431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</row>
    <row r="260" spans="1:23" ht="20.25">
      <c r="A260" s="284"/>
      <c r="B260" s="284"/>
      <c r="C260" s="429"/>
      <c r="D260" s="284"/>
      <c r="E260" s="284"/>
      <c r="F260" s="431"/>
      <c r="G260" s="431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</row>
    <row r="261" spans="1:23" ht="20.25">
      <c r="A261" s="284"/>
      <c r="B261" s="284"/>
      <c r="C261" s="429"/>
      <c r="D261" s="284"/>
      <c r="E261" s="284"/>
      <c r="F261" s="431"/>
      <c r="G261" s="431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</row>
    <row r="262" spans="1:23" ht="20.25">
      <c r="A262" s="284"/>
      <c r="B262" s="284"/>
      <c r="C262" s="429"/>
      <c r="D262" s="284"/>
      <c r="E262" s="284"/>
      <c r="F262" s="431"/>
      <c r="G262" s="431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</row>
    <row r="263" spans="1:23" ht="20.25">
      <c r="A263" s="284"/>
      <c r="B263" s="284"/>
      <c r="C263" s="429"/>
      <c r="D263" s="284"/>
      <c r="E263" s="284"/>
      <c r="F263" s="431"/>
      <c r="G263" s="431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</row>
    <row r="264" spans="1:23" ht="20.25">
      <c r="A264" s="284"/>
      <c r="B264" s="284"/>
      <c r="C264" s="429"/>
      <c r="D264" s="284"/>
      <c r="E264" s="284"/>
      <c r="F264" s="431"/>
      <c r="G264" s="431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</row>
    <row r="265" spans="1:23" ht="20.25">
      <c r="A265" s="284"/>
      <c r="B265" s="284"/>
      <c r="C265" s="429"/>
      <c r="D265" s="284"/>
      <c r="E265" s="284"/>
      <c r="F265" s="431"/>
      <c r="G265" s="431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</row>
    <row r="266" spans="1:23" ht="20.25">
      <c r="A266" s="284"/>
      <c r="B266" s="284"/>
      <c r="C266" s="429"/>
      <c r="D266" s="284"/>
      <c r="E266" s="284"/>
      <c r="F266" s="431"/>
      <c r="G266" s="431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</row>
    <row r="267" spans="1:23" ht="20.25">
      <c r="A267" s="284"/>
      <c r="B267" s="284"/>
      <c r="C267" s="429"/>
      <c r="D267" s="284"/>
      <c r="E267" s="284"/>
      <c r="F267" s="431"/>
      <c r="G267" s="431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</row>
    <row r="268" spans="1:23" ht="20.25">
      <c r="A268" s="284"/>
      <c r="B268" s="284"/>
      <c r="C268" s="429"/>
      <c r="D268" s="284"/>
      <c r="E268" s="284"/>
      <c r="F268" s="431"/>
      <c r="G268" s="431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</row>
    <row r="269" spans="1:23" ht="20.25">
      <c r="A269" s="284"/>
      <c r="B269" s="284"/>
      <c r="C269" s="429"/>
      <c r="D269" s="284"/>
      <c r="E269" s="284"/>
      <c r="F269" s="431"/>
      <c r="G269" s="431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</row>
    <row r="270" spans="1:23" ht="20.25">
      <c r="A270" s="284"/>
      <c r="B270" s="284"/>
      <c r="C270" s="429"/>
      <c r="D270" s="284"/>
      <c r="E270" s="284"/>
      <c r="F270" s="431"/>
      <c r="G270" s="431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</row>
    <row r="271" spans="1:23" ht="20.25">
      <c r="A271" s="284"/>
      <c r="B271" s="284"/>
      <c r="C271" s="429"/>
      <c r="D271" s="284"/>
      <c r="E271" s="284"/>
      <c r="F271" s="431"/>
      <c r="G271" s="431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</row>
    <row r="272" spans="1:23" ht="20.25">
      <c r="A272" s="284"/>
      <c r="B272" s="284"/>
      <c r="C272" s="429"/>
      <c r="D272" s="284"/>
      <c r="E272" s="284"/>
      <c r="F272" s="431"/>
      <c r="G272" s="431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</row>
    <row r="273" spans="1:23" ht="20.25">
      <c r="A273" s="284"/>
      <c r="B273" s="284"/>
      <c r="C273" s="429"/>
      <c r="D273" s="284"/>
      <c r="E273" s="284"/>
      <c r="F273" s="431"/>
      <c r="G273" s="431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</row>
    <row r="274" spans="1:23" ht="20.25">
      <c r="A274" s="284"/>
      <c r="B274" s="284"/>
      <c r="C274" s="429"/>
      <c r="D274" s="284"/>
      <c r="E274" s="284"/>
      <c r="F274" s="431"/>
      <c r="G274" s="431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</row>
    <row r="275" spans="1:23" ht="20.25">
      <c r="A275" s="284"/>
      <c r="B275" s="284"/>
      <c r="C275" s="429"/>
      <c r="D275" s="284"/>
      <c r="E275" s="284"/>
      <c r="F275" s="431"/>
      <c r="G275" s="431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</row>
    <row r="276" spans="1:23" ht="20.25">
      <c r="A276" s="284"/>
      <c r="B276" s="284"/>
      <c r="C276" s="429"/>
      <c r="D276" s="284"/>
      <c r="E276" s="284"/>
      <c r="F276" s="431"/>
      <c r="G276" s="431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</row>
    <row r="277" spans="1:23" ht="20.25">
      <c r="A277" s="284"/>
      <c r="B277" s="284"/>
      <c r="C277" s="429"/>
      <c r="D277" s="284"/>
      <c r="E277" s="284"/>
      <c r="F277" s="431"/>
      <c r="G277" s="431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</row>
    <row r="278" spans="1:23" ht="20.25">
      <c r="A278" s="284"/>
      <c r="B278" s="284"/>
      <c r="C278" s="429"/>
      <c r="D278" s="284"/>
      <c r="E278" s="284"/>
      <c r="F278" s="431"/>
      <c r="G278" s="431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</row>
    <row r="279" spans="1:23" ht="20.25">
      <c r="A279" s="284"/>
      <c r="B279" s="284"/>
      <c r="C279" s="429"/>
      <c r="D279" s="284"/>
      <c r="E279" s="284"/>
      <c r="F279" s="431"/>
      <c r="G279" s="431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</row>
    <row r="280" spans="1:23" ht="20.25">
      <c r="A280" s="284"/>
      <c r="B280" s="284"/>
      <c r="C280" s="429"/>
      <c r="D280" s="284"/>
      <c r="E280" s="284"/>
      <c r="F280" s="431"/>
      <c r="G280" s="431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</row>
    <row r="281" spans="1:23" ht="20.25">
      <c r="A281" s="284"/>
      <c r="B281" s="284"/>
      <c r="C281" s="429"/>
      <c r="D281" s="284"/>
      <c r="E281" s="284"/>
      <c r="F281" s="431"/>
      <c r="G281" s="431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</row>
    <row r="282" spans="1:23" ht="20.25">
      <c r="A282" s="284"/>
      <c r="B282" s="284"/>
      <c r="C282" s="429"/>
      <c r="D282" s="284"/>
      <c r="E282" s="284"/>
      <c r="F282" s="431"/>
      <c r="G282" s="431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</row>
    <row r="283" spans="1:23" ht="20.25">
      <c r="A283" s="284"/>
      <c r="B283" s="284"/>
      <c r="C283" s="429"/>
      <c r="D283" s="284"/>
      <c r="E283" s="284"/>
      <c r="F283" s="431"/>
      <c r="G283" s="431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</row>
    <row r="284" spans="1:23" ht="20.25">
      <c r="A284" s="284"/>
      <c r="B284" s="284"/>
      <c r="C284" s="429"/>
      <c r="D284" s="284"/>
      <c r="E284" s="284"/>
      <c r="F284" s="431"/>
      <c r="G284" s="431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</row>
    <row r="285" spans="1:23" ht="20.25">
      <c r="A285" s="284"/>
      <c r="B285" s="284"/>
      <c r="C285" s="429"/>
      <c r="D285" s="284"/>
      <c r="E285" s="284"/>
      <c r="F285" s="431"/>
      <c r="G285" s="431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</row>
    <row r="286" spans="1:23" ht="20.25">
      <c r="A286" s="284"/>
      <c r="B286" s="284"/>
      <c r="C286" s="429"/>
      <c r="D286" s="284"/>
      <c r="E286" s="284"/>
      <c r="F286" s="431"/>
      <c r="G286" s="431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</row>
    <row r="287" spans="1:23" ht="20.25">
      <c r="A287" s="284"/>
      <c r="B287" s="284"/>
      <c r="C287" s="429"/>
      <c r="D287" s="284"/>
      <c r="E287" s="284"/>
      <c r="F287" s="431"/>
      <c r="G287" s="431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</row>
    <row r="288" spans="1:23" ht="20.25">
      <c r="A288" s="284"/>
      <c r="B288" s="284"/>
      <c r="C288" s="429"/>
      <c r="D288" s="284"/>
      <c r="E288" s="284"/>
      <c r="F288" s="431"/>
      <c r="G288" s="431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</row>
    <row r="289" spans="1:23" ht="20.25">
      <c r="A289" s="284"/>
      <c r="B289" s="284"/>
      <c r="C289" s="429"/>
      <c r="D289" s="284"/>
      <c r="E289" s="284"/>
      <c r="F289" s="431"/>
      <c r="G289" s="431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</row>
    <row r="290" spans="1:23" ht="20.25">
      <c r="A290" s="284"/>
      <c r="B290" s="284"/>
      <c r="C290" s="429"/>
      <c r="D290" s="284"/>
      <c r="E290" s="284"/>
      <c r="F290" s="431"/>
      <c r="G290" s="431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</row>
    <row r="291" spans="1:23" ht="20.25">
      <c r="A291" s="284"/>
      <c r="B291" s="284"/>
      <c r="C291" s="429"/>
      <c r="D291" s="284"/>
      <c r="E291" s="284"/>
      <c r="F291" s="431"/>
      <c r="G291" s="431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</row>
    <row r="292" spans="1:23" ht="20.25">
      <c r="A292" s="284"/>
      <c r="B292" s="284"/>
      <c r="C292" s="429"/>
      <c r="D292" s="284"/>
      <c r="E292" s="284"/>
      <c r="F292" s="431"/>
      <c r="G292" s="431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</row>
    <row r="293" spans="1:23" ht="20.25">
      <c r="A293" s="284"/>
      <c r="B293" s="284"/>
      <c r="C293" s="429"/>
      <c r="D293" s="284"/>
      <c r="E293" s="284"/>
      <c r="F293" s="431"/>
      <c r="G293" s="431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</row>
    <row r="294" spans="1:23" ht="20.25">
      <c r="A294" s="284"/>
      <c r="B294" s="284"/>
      <c r="C294" s="429"/>
      <c r="D294" s="284"/>
      <c r="E294" s="284"/>
      <c r="F294" s="431"/>
      <c r="G294" s="431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</row>
    <row r="295" spans="1:23" ht="20.25">
      <c r="A295" s="284"/>
      <c r="B295" s="284"/>
      <c r="C295" s="429"/>
      <c r="D295" s="284"/>
      <c r="E295" s="284"/>
      <c r="F295" s="431"/>
      <c r="G295" s="431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</row>
    <row r="296" spans="1:23" ht="20.25">
      <c r="A296" s="284"/>
      <c r="B296" s="284"/>
      <c r="C296" s="429"/>
      <c r="D296" s="284"/>
      <c r="E296" s="284"/>
      <c r="F296" s="431"/>
      <c r="G296" s="431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</row>
    <row r="297" spans="1:23" ht="20.25">
      <c r="A297" s="284"/>
      <c r="B297" s="284"/>
      <c r="C297" s="429"/>
      <c r="D297" s="284"/>
      <c r="E297" s="284"/>
      <c r="F297" s="431"/>
      <c r="G297" s="431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</row>
    <row r="298" spans="1:23" ht="20.25">
      <c r="A298" s="284"/>
      <c r="B298" s="284"/>
      <c r="C298" s="429"/>
      <c r="D298" s="284"/>
      <c r="E298" s="284"/>
      <c r="F298" s="431"/>
      <c r="G298" s="431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</row>
    <row r="299" spans="1:23" ht="20.25">
      <c r="A299" s="284"/>
      <c r="B299" s="284"/>
      <c r="C299" s="429"/>
      <c r="D299" s="284"/>
      <c r="E299" s="284"/>
      <c r="F299" s="431"/>
      <c r="G299" s="431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</row>
    <row r="300" spans="1:23" ht="20.25">
      <c r="A300" s="284"/>
      <c r="B300" s="284"/>
      <c r="C300" s="429"/>
      <c r="D300" s="284"/>
      <c r="E300" s="284"/>
      <c r="F300" s="431"/>
      <c r="G300" s="431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</row>
    <row r="301" spans="1:23" ht="20.25">
      <c r="A301" s="284"/>
      <c r="B301" s="284"/>
      <c r="C301" s="429"/>
      <c r="D301" s="284"/>
      <c r="E301" s="284"/>
      <c r="F301" s="431"/>
      <c r="G301" s="431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</row>
    <row r="302" spans="1:23" ht="20.25">
      <c r="A302" s="284"/>
      <c r="B302" s="284"/>
      <c r="C302" s="429"/>
      <c r="D302" s="284"/>
      <c r="E302" s="284"/>
      <c r="F302" s="431"/>
      <c r="G302" s="431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</row>
    <row r="303" spans="1:23" ht="20.25">
      <c r="A303" s="284"/>
      <c r="B303" s="284"/>
      <c r="C303" s="429"/>
      <c r="D303" s="284"/>
      <c r="E303" s="284"/>
      <c r="F303" s="431"/>
      <c r="G303" s="431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</row>
    <row r="304" spans="1:23" ht="20.25">
      <c r="A304" s="284"/>
      <c r="B304" s="284"/>
      <c r="C304" s="429"/>
      <c r="D304" s="284"/>
      <c r="E304" s="284"/>
      <c r="F304" s="431"/>
      <c r="G304" s="431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</row>
    <row r="305" spans="1:23" ht="20.25">
      <c r="A305" s="284"/>
      <c r="B305" s="284"/>
      <c r="C305" s="429"/>
      <c r="D305" s="284"/>
      <c r="E305" s="284"/>
      <c r="F305" s="431"/>
      <c r="G305" s="431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</row>
    <row r="306" spans="1:23" ht="20.25">
      <c r="A306" s="284"/>
      <c r="B306" s="284"/>
      <c r="C306" s="429"/>
      <c r="D306" s="284"/>
      <c r="E306" s="284"/>
      <c r="F306" s="431"/>
      <c r="G306" s="431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</row>
    <row r="307" spans="1:23" ht="20.25">
      <c r="A307" s="284"/>
      <c r="B307" s="284"/>
      <c r="C307" s="429"/>
      <c r="D307" s="284"/>
      <c r="E307" s="284"/>
      <c r="F307" s="431"/>
      <c r="G307" s="431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</row>
    <row r="308" spans="1:23" ht="20.25">
      <c r="A308" s="284"/>
      <c r="B308" s="284"/>
      <c r="C308" s="429"/>
      <c r="D308" s="284"/>
      <c r="E308" s="284"/>
      <c r="F308" s="431"/>
      <c r="G308" s="431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</row>
    <row r="309" spans="1:23" ht="20.25">
      <c r="A309" s="284"/>
      <c r="B309" s="284"/>
      <c r="C309" s="429"/>
      <c r="D309" s="284"/>
      <c r="E309" s="284"/>
      <c r="F309" s="431"/>
      <c r="G309" s="431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</row>
    <row r="310" spans="1:23" ht="20.25">
      <c r="A310" s="284"/>
      <c r="B310" s="284"/>
      <c r="C310" s="429"/>
      <c r="D310" s="284"/>
      <c r="E310" s="284"/>
      <c r="F310" s="431"/>
      <c r="G310" s="431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</row>
    <row r="311" spans="1:23" ht="20.25">
      <c r="A311" s="284"/>
      <c r="B311" s="284"/>
      <c r="C311" s="429"/>
      <c r="D311" s="284"/>
      <c r="E311" s="284"/>
      <c r="F311" s="431"/>
      <c r="G311" s="431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</row>
    <row r="312" spans="1:23" ht="20.25">
      <c r="A312" s="284"/>
      <c r="B312" s="284"/>
      <c r="C312" s="429"/>
      <c r="D312" s="284"/>
      <c r="E312" s="284"/>
      <c r="F312" s="431"/>
      <c r="G312" s="431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</row>
    <row r="313" spans="1:23" ht="20.25">
      <c r="A313" s="284"/>
      <c r="B313" s="284"/>
      <c r="C313" s="429"/>
      <c r="D313" s="284"/>
      <c r="E313" s="284"/>
      <c r="F313" s="431"/>
      <c r="G313" s="431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</row>
    <row r="314" spans="1:23" ht="20.25">
      <c r="A314" s="284"/>
      <c r="B314" s="284"/>
      <c r="C314" s="429"/>
      <c r="D314" s="284"/>
      <c r="E314" s="284"/>
      <c r="F314" s="431"/>
      <c r="G314" s="431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</row>
    <row r="315" spans="1:23" ht="20.25">
      <c r="A315" s="284"/>
      <c r="B315" s="284"/>
      <c r="C315" s="429"/>
      <c r="D315" s="284"/>
      <c r="E315" s="284"/>
      <c r="F315" s="431"/>
      <c r="G315" s="431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</row>
    <row r="316" spans="1:23" ht="20.25">
      <c r="A316" s="284"/>
      <c r="B316" s="284"/>
      <c r="C316" s="429"/>
      <c r="D316" s="284"/>
      <c r="E316" s="284"/>
      <c r="F316" s="431"/>
      <c r="G316" s="431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</row>
    <row r="317" spans="1:23" ht="20.25">
      <c r="A317" s="284"/>
      <c r="B317" s="284"/>
      <c r="C317" s="429"/>
      <c r="D317" s="284"/>
      <c r="E317" s="284"/>
      <c r="F317" s="431"/>
      <c r="G317" s="431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</row>
    <row r="318" spans="1:23" ht="20.25">
      <c r="A318" s="284"/>
      <c r="B318" s="284"/>
      <c r="C318" s="429"/>
      <c r="D318" s="284"/>
      <c r="E318" s="284"/>
      <c r="F318" s="431"/>
      <c r="G318" s="431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</row>
    <row r="319" spans="1:23" ht="20.25">
      <c r="A319" s="284"/>
      <c r="B319" s="284"/>
      <c r="C319" s="429"/>
      <c r="D319" s="284"/>
      <c r="E319" s="284"/>
      <c r="F319" s="431"/>
      <c r="G319" s="431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</row>
    <row r="320" spans="1:23" ht="20.25">
      <c r="A320" s="284"/>
      <c r="B320" s="284"/>
      <c r="C320" s="429"/>
      <c r="D320" s="284"/>
      <c r="E320" s="284"/>
      <c r="F320" s="431"/>
      <c r="G320" s="431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</row>
    <row r="321" spans="1:23" ht="20.25">
      <c r="A321" s="284"/>
      <c r="B321" s="284"/>
      <c r="C321" s="429"/>
      <c r="D321" s="284"/>
      <c r="E321" s="284"/>
      <c r="F321" s="431"/>
      <c r="G321" s="431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</row>
    <row r="322" spans="1:23" ht="20.25">
      <c r="A322" s="284"/>
      <c r="B322" s="284"/>
      <c r="C322" s="429"/>
      <c r="D322" s="284"/>
      <c r="E322" s="284"/>
      <c r="F322" s="431"/>
      <c r="G322" s="431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</row>
    <row r="323" spans="1:23" ht="20.25">
      <c r="A323" s="284"/>
      <c r="B323" s="284"/>
      <c r="C323" s="429"/>
      <c r="D323" s="284"/>
      <c r="E323" s="284"/>
      <c r="F323" s="431"/>
      <c r="G323" s="431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</row>
    <row r="324" spans="1:23" ht="20.25">
      <c r="A324" s="284"/>
      <c r="B324" s="284"/>
      <c r="C324" s="429"/>
      <c r="D324" s="284"/>
      <c r="E324" s="284"/>
      <c r="F324" s="431"/>
      <c r="G324" s="431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</row>
    <row r="325" spans="1:23" ht="20.25">
      <c r="A325" s="284"/>
      <c r="B325" s="284"/>
      <c r="C325" s="429"/>
      <c r="D325" s="284"/>
      <c r="E325" s="284"/>
      <c r="F325" s="431"/>
      <c r="G325" s="431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</row>
    <row r="326" spans="1:23" ht="20.25">
      <c r="A326" s="284"/>
      <c r="B326" s="284"/>
      <c r="C326" s="429"/>
      <c r="D326" s="284"/>
      <c r="E326" s="284"/>
      <c r="F326" s="431"/>
      <c r="G326" s="431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</row>
    <row r="327" spans="1:23" ht="20.25">
      <c r="A327" s="284"/>
      <c r="B327" s="284"/>
      <c r="C327" s="429"/>
      <c r="D327" s="284"/>
      <c r="E327" s="284"/>
      <c r="F327" s="431"/>
      <c r="G327" s="431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</row>
    <row r="328" spans="1:23" ht="20.25">
      <c r="A328" s="284"/>
      <c r="B328" s="284"/>
      <c r="C328" s="429"/>
      <c r="D328" s="284"/>
      <c r="E328" s="284"/>
      <c r="F328" s="431"/>
      <c r="G328" s="431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</row>
    <row r="329" spans="1:23" ht="20.25">
      <c r="A329" s="284"/>
      <c r="B329" s="284"/>
      <c r="C329" s="429"/>
      <c r="D329" s="284"/>
      <c r="E329" s="284"/>
      <c r="F329" s="431"/>
      <c r="G329" s="431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</row>
    <row r="330" spans="1:23" ht="20.25">
      <c r="A330" s="284"/>
      <c r="B330" s="284"/>
      <c r="C330" s="429"/>
      <c r="D330" s="284"/>
      <c r="E330" s="284"/>
      <c r="F330" s="431"/>
      <c r="G330" s="431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</row>
    <row r="331" spans="1:23" ht="20.25">
      <c r="A331" s="284"/>
      <c r="B331" s="284"/>
      <c r="C331" s="429"/>
      <c r="D331" s="284"/>
      <c r="E331" s="284"/>
      <c r="F331" s="431"/>
      <c r="G331" s="431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</row>
    <row r="332" spans="1:23" ht="20.25">
      <c r="A332" s="284"/>
      <c r="B332" s="284"/>
      <c r="C332" s="429"/>
      <c r="D332" s="284"/>
      <c r="E332" s="284"/>
      <c r="F332" s="431"/>
      <c r="G332" s="431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</row>
    <row r="333" spans="1:23" ht="20.25">
      <c r="A333" s="284"/>
      <c r="B333" s="284"/>
      <c r="C333" s="429"/>
      <c r="D333" s="284"/>
      <c r="E333" s="284"/>
      <c r="F333" s="431"/>
      <c r="G333" s="431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</row>
    <row r="334" spans="1:23" ht="20.25">
      <c r="A334" s="284"/>
      <c r="B334" s="284"/>
      <c r="C334" s="429"/>
      <c r="D334" s="284"/>
      <c r="E334" s="284"/>
      <c r="F334" s="431"/>
      <c r="G334" s="431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</row>
    <row r="335" spans="1:23" ht="20.25">
      <c r="A335" s="284"/>
      <c r="B335" s="284"/>
      <c r="C335" s="429"/>
      <c r="D335" s="284"/>
      <c r="E335" s="284"/>
      <c r="F335" s="431"/>
      <c r="G335" s="431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</row>
    <row r="336" spans="1:23" ht="20.25">
      <c r="A336" s="284"/>
      <c r="B336" s="284"/>
      <c r="C336" s="429"/>
      <c r="D336" s="284"/>
      <c r="E336" s="284"/>
      <c r="F336" s="431"/>
      <c r="G336" s="431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</row>
    <row r="337" spans="1:23" ht="20.25">
      <c r="A337" s="284"/>
      <c r="B337" s="284"/>
      <c r="C337" s="429"/>
      <c r="D337" s="284"/>
      <c r="E337" s="284"/>
      <c r="F337" s="431"/>
      <c r="G337" s="431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</row>
    <row r="338" spans="1:23" ht="20.25">
      <c r="A338" s="284"/>
      <c r="B338" s="284"/>
      <c r="C338" s="429"/>
      <c r="D338" s="284"/>
      <c r="E338" s="284"/>
      <c r="F338" s="431"/>
      <c r="G338" s="431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</row>
    <row r="339" spans="1:23" ht="20.25">
      <c r="A339" s="284"/>
      <c r="B339" s="284"/>
      <c r="C339" s="429"/>
      <c r="D339" s="284"/>
      <c r="E339" s="284"/>
      <c r="F339" s="431"/>
      <c r="G339" s="431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</row>
    <row r="340" spans="1:23" ht="20.25">
      <c r="A340" s="284"/>
      <c r="B340" s="284"/>
      <c r="C340" s="429"/>
      <c r="D340" s="284"/>
      <c r="E340" s="284"/>
      <c r="F340" s="431"/>
      <c r="G340" s="431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</row>
    <row r="341" spans="1:23" ht="20.25">
      <c r="A341" s="284"/>
      <c r="B341" s="284"/>
      <c r="C341" s="429"/>
      <c r="D341" s="284"/>
      <c r="E341" s="284"/>
      <c r="F341" s="431"/>
      <c r="G341" s="431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</row>
    <row r="342" spans="1:23" ht="20.25">
      <c r="A342" s="284"/>
      <c r="B342" s="284"/>
      <c r="C342" s="429"/>
      <c r="D342" s="284"/>
      <c r="E342" s="284"/>
      <c r="F342" s="431"/>
      <c r="G342" s="431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</row>
    <row r="343" spans="1:23" ht="20.25">
      <c r="A343" s="284"/>
      <c r="B343" s="284"/>
      <c r="C343" s="429"/>
      <c r="D343" s="284"/>
      <c r="E343" s="284"/>
      <c r="F343" s="431"/>
      <c r="G343" s="431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</row>
    <row r="344" spans="1:23" ht="20.25">
      <c r="A344" s="284"/>
      <c r="B344" s="284"/>
      <c r="C344" s="429"/>
      <c r="D344" s="284"/>
      <c r="E344" s="284"/>
      <c r="F344" s="431"/>
      <c r="G344" s="431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</row>
    <row r="345" spans="1:23" ht="20.25">
      <c r="A345" s="284"/>
      <c r="B345" s="284"/>
      <c r="C345" s="429"/>
      <c r="D345" s="284"/>
      <c r="E345" s="284"/>
      <c r="F345" s="431"/>
      <c r="G345" s="431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</row>
    <row r="346" spans="1:23" ht="20.25">
      <c r="A346" s="284"/>
      <c r="B346" s="284"/>
      <c r="C346" s="429"/>
      <c r="D346" s="284"/>
      <c r="E346" s="284"/>
      <c r="F346" s="431"/>
      <c r="G346" s="431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</row>
    <row r="347" spans="1:23" ht="20.25">
      <c r="A347" s="284"/>
      <c r="B347" s="284"/>
      <c r="C347" s="429"/>
      <c r="D347" s="284"/>
      <c r="E347" s="284"/>
      <c r="F347" s="431"/>
      <c r="G347" s="431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</row>
    <row r="348" spans="1:23" ht="20.25">
      <c r="A348" s="284"/>
      <c r="B348" s="284"/>
      <c r="C348" s="429"/>
      <c r="D348" s="284"/>
      <c r="E348" s="284"/>
      <c r="F348" s="431"/>
      <c r="G348" s="431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</row>
    <row r="349" spans="1:23" ht="20.25">
      <c r="A349" s="284"/>
      <c r="B349" s="284"/>
      <c r="C349" s="429"/>
      <c r="D349" s="284"/>
      <c r="E349" s="284"/>
      <c r="F349" s="431"/>
      <c r="G349" s="431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</row>
    <row r="350" spans="1:23" ht="20.25">
      <c r="A350" s="284"/>
      <c r="B350" s="284"/>
      <c r="C350" s="429"/>
      <c r="D350" s="284"/>
      <c r="E350" s="284"/>
      <c r="F350" s="431"/>
      <c r="G350" s="431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</row>
    <row r="351" spans="1:23" ht="20.25">
      <c r="A351" s="284"/>
      <c r="B351" s="284"/>
      <c r="C351" s="429"/>
      <c r="D351" s="284"/>
      <c r="E351" s="284"/>
      <c r="F351" s="431"/>
      <c r="G351" s="431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</row>
    <row r="352" spans="1:23" ht="20.25">
      <c r="A352" s="284"/>
      <c r="B352" s="284"/>
      <c r="C352" s="429"/>
      <c r="D352" s="284"/>
      <c r="E352" s="284"/>
      <c r="F352" s="431"/>
      <c r="G352" s="431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</row>
    <row r="353" spans="1:23" ht="20.25">
      <c r="A353" s="284"/>
      <c r="B353" s="284"/>
      <c r="C353" s="429"/>
      <c r="D353" s="284"/>
      <c r="E353" s="284"/>
      <c r="F353" s="431"/>
      <c r="G353" s="431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</row>
    <row r="354" spans="1:23" ht="20.25">
      <c r="A354" s="284"/>
      <c r="B354" s="284"/>
      <c r="C354" s="429"/>
      <c r="D354" s="284"/>
      <c r="E354" s="284"/>
      <c r="F354" s="431"/>
      <c r="G354" s="431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</row>
    <row r="355" spans="1:23" ht="20.25">
      <c r="A355" s="284"/>
      <c r="B355" s="284"/>
      <c r="C355" s="429"/>
      <c r="D355" s="284"/>
      <c r="E355" s="284"/>
      <c r="F355" s="431"/>
      <c r="G355" s="431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</row>
    <row r="356" spans="1:23" ht="20.25">
      <c r="A356" s="284"/>
      <c r="B356" s="284"/>
      <c r="C356" s="429"/>
      <c r="D356" s="284"/>
      <c r="E356" s="284"/>
      <c r="F356" s="431"/>
      <c r="G356" s="431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</row>
    <row r="357" spans="1:23" ht="20.25">
      <c r="A357" s="284"/>
      <c r="B357" s="284"/>
      <c r="C357" s="429"/>
      <c r="D357" s="284"/>
      <c r="E357" s="284"/>
      <c r="F357" s="431"/>
      <c r="G357" s="431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</row>
    <row r="358" spans="1:23" ht="20.25">
      <c r="A358" s="284"/>
      <c r="B358" s="284"/>
      <c r="C358" s="429"/>
      <c r="D358" s="284"/>
      <c r="E358" s="284"/>
      <c r="F358" s="431"/>
      <c r="G358" s="431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</row>
    <row r="359" spans="1:23" ht="20.25">
      <c r="A359" s="284"/>
      <c r="B359" s="284"/>
      <c r="C359" s="429"/>
      <c r="D359" s="284"/>
      <c r="E359" s="284"/>
      <c r="F359" s="431"/>
      <c r="G359" s="431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</row>
    <row r="360" spans="1:23" ht="20.25">
      <c r="A360" s="284"/>
      <c r="B360" s="284"/>
      <c r="C360" s="429"/>
      <c r="D360" s="284"/>
      <c r="E360" s="284"/>
      <c r="F360" s="431"/>
      <c r="G360" s="431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</row>
    <row r="361" spans="1:23" ht="20.25">
      <c r="A361" s="284"/>
      <c r="B361" s="284"/>
      <c r="C361" s="429"/>
      <c r="D361" s="284"/>
      <c r="E361" s="284"/>
      <c r="F361" s="431"/>
      <c r="G361" s="431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</row>
    <row r="362" spans="1:23" ht="20.25">
      <c r="A362" s="284"/>
      <c r="B362" s="284"/>
      <c r="C362" s="429"/>
      <c r="D362" s="284"/>
      <c r="E362" s="284"/>
      <c r="F362" s="431"/>
      <c r="G362" s="431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</row>
    <row r="363" spans="1:23" ht="20.25">
      <c r="A363" s="284"/>
      <c r="B363" s="284"/>
      <c r="C363" s="429"/>
      <c r="D363" s="284"/>
      <c r="E363" s="284"/>
      <c r="F363" s="431"/>
      <c r="G363" s="431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</row>
    <row r="364" spans="1:23" ht="20.25">
      <c r="A364" s="284"/>
      <c r="B364" s="284"/>
      <c r="C364" s="429"/>
      <c r="D364" s="284"/>
      <c r="E364" s="284"/>
      <c r="F364" s="431"/>
      <c r="G364" s="431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</row>
    <row r="365" spans="1:23" ht="20.25">
      <c r="A365" s="284"/>
      <c r="B365" s="284"/>
      <c r="C365" s="429"/>
      <c r="D365" s="284"/>
      <c r="E365" s="284"/>
      <c r="F365" s="431"/>
      <c r="G365" s="431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</row>
    <row r="366" spans="1:23" ht="20.25">
      <c r="A366" s="284"/>
      <c r="B366" s="284"/>
      <c r="C366" s="429"/>
      <c r="D366" s="284"/>
      <c r="E366" s="284"/>
      <c r="F366" s="431"/>
      <c r="G366" s="431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</row>
    <row r="367" spans="1:23" ht="20.25">
      <c r="A367" s="284"/>
      <c r="B367" s="284"/>
      <c r="C367" s="429"/>
      <c r="D367" s="284"/>
      <c r="E367" s="284"/>
      <c r="F367" s="431"/>
      <c r="G367" s="431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</row>
    <row r="368" spans="1:23" ht="20.25">
      <c r="A368" s="284"/>
      <c r="B368" s="284"/>
      <c r="C368" s="429"/>
      <c r="D368" s="284"/>
      <c r="E368" s="284"/>
      <c r="F368" s="431"/>
      <c r="G368" s="431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</row>
    <row r="369" spans="1:23" ht="20.25">
      <c r="A369" s="284"/>
      <c r="B369" s="284"/>
      <c r="C369" s="429"/>
      <c r="D369" s="284"/>
      <c r="E369" s="284"/>
      <c r="F369" s="431"/>
      <c r="G369" s="431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</row>
    <row r="370" spans="1:23" ht="20.25">
      <c r="A370" s="284"/>
      <c r="B370" s="284"/>
      <c r="C370" s="429"/>
      <c r="D370" s="284"/>
      <c r="E370" s="284"/>
      <c r="F370" s="431"/>
      <c r="G370" s="431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</row>
    <row r="371" spans="1:23" ht="20.25">
      <c r="A371" s="284"/>
      <c r="B371" s="284"/>
      <c r="C371" s="429"/>
      <c r="D371" s="284"/>
      <c r="E371" s="284"/>
      <c r="F371" s="431"/>
      <c r="G371" s="431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</row>
    <row r="372" spans="1:23" ht="20.25">
      <c r="A372" s="284"/>
      <c r="B372" s="284"/>
      <c r="C372" s="429"/>
      <c r="D372" s="284"/>
      <c r="E372" s="284"/>
      <c r="F372" s="431"/>
      <c r="G372" s="431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</row>
    <row r="373" spans="1:23" ht="20.25">
      <c r="A373" s="284"/>
      <c r="B373" s="284"/>
      <c r="C373" s="429"/>
      <c r="D373" s="284"/>
      <c r="E373" s="284"/>
      <c r="F373" s="431"/>
      <c r="G373" s="431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</row>
    <row r="374" spans="1:23" ht="20.25">
      <c r="A374" s="284"/>
      <c r="B374" s="284"/>
      <c r="C374" s="429"/>
      <c r="D374" s="284"/>
      <c r="E374" s="284"/>
      <c r="F374" s="431"/>
      <c r="G374" s="431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</row>
    <row r="375" spans="1:23" ht="20.25">
      <c r="A375" s="284"/>
      <c r="B375" s="284"/>
      <c r="C375" s="429"/>
      <c r="D375" s="284"/>
      <c r="E375" s="284"/>
      <c r="F375" s="431"/>
      <c r="G375" s="431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</row>
    <row r="376" spans="1:23" ht="20.25">
      <c r="A376" s="284"/>
      <c r="B376" s="284"/>
      <c r="C376" s="429"/>
      <c r="D376" s="284"/>
      <c r="E376" s="284"/>
      <c r="F376" s="431"/>
      <c r="G376" s="431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</row>
    <row r="377" spans="1:23" ht="20.25">
      <c r="A377" s="284"/>
      <c r="B377" s="284"/>
      <c r="C377" s="429"/>
      <c r="D377" s="284"/>
      <c r="E377" s="284"/>
      <c r="F377" s="431"/>
      <c r="G377" s="431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</row>
    <row r="378" spans="1:23" ht="20.25">
      <c r="A378" s="284"/>
      <c r="B378" s="284"/>
      <c r="C378" s="429"/>
      <c r="D378" s="284"/>
      <c r="E378" s="284"/>
      <c r="F378" s="431"/>
      <c r="G378" s="431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</row>
    <row r="379" spans="1:23" ht="20.25">
      <c r="A379" s="284"/>
      <c r="B379" s="284"/>
      <c r="C379" s="429"/>
      <c r="D379" s="284"/>
      <c r="E379" s="284"/>
      <c r="F379" s="431"/>
      <c r="G379" s="431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</row>
    <row r="380" spans="1:23" ht="20.25">
      <c r="A380" s="284"/>
      <c r="B380" s="284"/>
      <c r="C380" s="429"/>
      <c r="D380" s="284"/>
      <c r="E380" s="284"/>
      <c r="F380" s="431"/>
      <c r="G380" s="431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</row>
    <row r="381" spans="1:23" ht="20.25">
      <c r="A381" s="284"/>
      <c r="B381" s="284"/>
      <c r="C381" s="429"/>
      <c r="D381" s="284"/>
      <c r="E381" s="284"/>
      <c r="F381" s="431"/>
      <c r="G381" s="431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</row>
    <row r="382" spans="1:23" ht="20.25">
      <c r="A382" s="284"/>
      <c r="B382" s="284"/>
      <c r="C382" s="429"/>
      <c r="D382" s="284"/>
      <c r="E382" s="284"/>
      <c r="F382" s="431"/>
      <c r="G382" s="431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</row>
    <row r="383" spans="1:23" ht="20.25">
      <c r="A383" s="284"/>
      <c r="B383" s="284"/>
      <c r="C383" s="429"/>
      <c r="D383" s="284"/>
      <c r="E383" s="284"/>
      <c r="F383" s="431"/>
      <c r="G383" s="431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</row>
    <row r="384" spans="1:23" ht="20.25">
      <c r="A384" s="284"/>
      <c r="B384" s="284"/>
      <c r="C384" s="429"/>
      <c r="D384" s="284"/>
      <c r="E384" s="284"/>
      <c r="F384" s="431"/>
      <c r="G384" s="431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</row>
    <row r="385" spans="1:23" ht="20.25">
      <c r="A385" s="284"/>
      <c r="B385" s="284"/>
      <c r="C385" s="429"/>
      <c r="D385" s="284"/>
      <c r="E385" s="284"/>
      <c r="F385" s="431"/>
      <c r="G385" s="431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</row>
    <row r="386" spans="1:23" ht="20.25">
      <c r="A386" s="284"/>
      <c r="B386" s="284"/>
      <c r="C386" s="429"/>
      <c r="D386" s="284"/>
      <c r="E386" s="284"/>
      <c r="F386" s="431"/>
      <c r="G386" s="431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</row>
    <row r="387" spans="1:23" ht="20.25">
      <c r="A387" s="284"/>
      <c r="B387" s="284"/>
      <c r="C387" s="429"/>
      <c r="D387" s="284"/>
      <c r="E387" s="284"/>
      <c r="F387" s="431"/>
      <c r="G387" s="431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</row>
    <row r="388" spans="1:23" ht="20.25">
      <c r="A388" s="284"/>
      <c r="B388" s="284"/>
      <c r="C388" s="429"/>
      <c r="D388" s="284"/>
      <c r="E388" s="284"/>
      <c r="F388" s="431"/>
      <c r="G388" s="431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</row>
    <row r="389" spans="1:23" ht="20.25">
      <c r="A389" s="284"/>
      <c r="B389" s="284"/>
      <c r="C389" s="429"/>
      <c r="D389" s="284"/>
      <c r="E389" s="284"/>
      <c r="F389" s="431"/>
      <c r="G389" s="431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</row>
    <row r="390" spans="1:23" ht="20.25">
      <c r="A390" s="284"/>
      <c r="B390" s="284"/>
      <c r="C390" s="429"/>
      <c r="D390" s="284"/>
      <c r="E390" s="284"/>
      <c r="F390" s="431"/>
      <c r="G390" s="431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</row>
    <row r="391" spans="1:23" ht="20.25">
      <c r="A391" s="284"/>
      <c r="B391" s="284"/>
      <c r="C391" s="429"/>
      <c r="D391" s="284"/>
      <c r="E391" s="284"/>
      <c r="F391" s="431"/>
      <c r="G391" s="431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</row>
    <row r="392" spans="1:23" ht="20.25">
      <c r="A392" s="284"/>
      <c r="B392" s="284"/>
      <c r="C392" s="429"/>
      <c r="D392" s="284"/>
      <c r="E392" s="284"/>
      <c r="F392" s="431"/>
      <c r="G392" s="431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</row>
    <row r="393" spans="1:23" ht="20.25">
      <c r="A393" s="284"/>
      <c r="B393" s="284"/>
      <c r="C393" s="429"/>
      <c r="D393" s="284"/>
      <c r="E393" s="284"/>
      <c r="F393" s="431"/>
      <c r="G393" s="431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</row>
    <row r="394" spans="1:23" ht="20.25">
      <c r="A394" s="284"/>
      <c r="B394" s="284"/>
      <c r="C394" s="429"/>
      <c r="D394" s="284"/>
      <c r="E394" s="284"/>
      <c r="F394" s="431"/>
      <c r="G394" s="431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</row>
    <row r="395" spans="1:23" ht="20.25">
      <c r="A395" s="284"/>
      <c r="B395" s="284"/>
      <c r="C395" s="429"/>
      <c r="D395" s="284"/>
      <c r="E395" s="284"/>
      <c r="F395" s="431"/>
      <c r="G395" s="431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</row>
    <row r="396" spans="1:23" ht="20.25">
      <c r="A396" s="284"/>
      <c r="B396" s="284"/>
      <c r="C396" s="429"/>
      <c r="D396" s="284"/>
      <c r="E396" s="284"/>
      <c r="F396" s="431"/>
      <c r="G396" s="431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</row>
    <row r="397" spans="1:23" ht="20.25">
      <c r="A397" s="284"/>
      <c r="B397" s="284"/>
      <c r="C397" s="429"/>
      <c r="D397" s="284"/>
      <c r="E397" s="284"/>
      <c r="F397" s="431"/>
      <c r="G397" s="431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</row>
    <row r="398" spans="1:23" ht="20.25">
      <c r="A398" s="284"/>
      <c r="B398" s="284"/>
      <c r="C398" s="429"/>
      <c r="D398" s="284"/>
      <c r="E398" s="284"/>
      <c r="F398" s="431"/>
      <c r="G398" s="431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</row>
    <row r="399" spans="1:23" ht="20.25">
      <c r="A399" s="284"/>
      <c r="B399" s="284"/>
      <c r="C399" s="429"/>
      <c r="D399" s="284"/>
      <c r="E399" s="284"/>
      <c r="F399" s="431"/>
      <c r="G399" s="431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</row>
    <row r="400" spans="1:23" ht="20.25">
      <c r="A400" s="284"/>
      <c r="B400" s="284"/>
      <c r="C400" s="429"/>
      <c r="D400" s="284"/>
      <c r="E400" s="284"/>
      <c r="F400" s="431"/>
      <c r="G400" s="431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</row>
    <row r="401" spans="1:23" ht="20.25">
      <c r="A401" s="284"/>
      <c r="B401" s="284"/>
      <c r="C401" s="429"/>
      <c r="D401" s="284"/>
      <c r="E401" s="284"/>
      <c r="F401" s="431"/>
      <c r="G401" s="431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</row>
    <row r="402" spans="1:23" ht="20.25">
      <c r="A402" s="284"/>
      <c r="B402" s="284"/>
      <c r="C402" s="429"/>
      <c r="D402" s="284"/>
      <c r="E402" s="284"/>
      <c r="F402" s="431"/>
      <c r="G402" s="431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</row>
    <row r="403" spans="1:23" ht="20.25">
      <c r="A403" s="284"/>
      <c r="B403" s="284"/>
      <c r="C403" s="429"/>
      <c r="D403" s="284"/>
      <c r="E403" s="284"/>
      <c r="F403" s="431"/>
      <c r="G403" s="431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</row>
    <row r="404" spans="1:23" ht="20.25">
      <c r="A404" s="284"/>
      <c r="B404" s="284"/>
      <c r="C404" s="429"/>
      <c r="D404" s="284"/>
      <c r="E404" s="284"/>
      <c r="F404" s="431"/>
      <c r="G404" s="431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</row>
    <row r="405" spans="1:23" ht="20.25">
      <c r="A405" s="284"/>
      <c r="B405" s="284"/>
      <c r="C405" s="429"/>
      <c r="D405" s="284"/>
      <c r="E405" s="284"/>
      <c r="F405" s="431"/>
      <c r="G405" s="431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</row>
    <row r="406" spans="1:23" ht="20.25">
      <c r="A406" s="284"/>
      <c r="B406" s="284"/>
      <c r="C406" s="429"/>
      <c r="D406" s="284"/>
      <c r="E406" s="284"/>
      <c r="F406" s="431"/>
      <c r="G406" s="431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</row>
    <row r="407" spans="1:23" ht="20.25">
      <c r="A407" s="284"/>
      <c r="B407" s="284"/>
      <c r="C407" s="429"/>
      <c r="D407" s="284"/>
      <c r="E407" s="284"/>
      <c r="F407" s="431"/>
      <c r="G407" s="431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</row>
    <row r="408" spans="1:23" ht="20.25">
      <c r="A408" s="284"/>
      <c r="B408" s="284"/>
      <c r="C408" s="429"/>
      <c r="D408" s="284"/>
      <c r="E408" s="284"/>
      <c r="F408" s="431"/>
      <c r="G408" s="431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</row>
    <row r="409" spans="1:23" ht="20.25">
      <c r="A409" s="284"/>
      <c r="B409" s="284"/>
      <c r="C409" s="429"/>
      <c r="D409" s="284"/>
      <c r="E409" s="284"/>
      <c r="F409" s="431"/>
      <c r="G409" s="431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</row>
    <row r="410" spans="1:23" ht="20.25">
      <c r="A410" s="284"/>
      <c r="B410" s="284"/>
      <c r="C410" s="429"/>
      <c r="D410" s="284"/>
      <c r="E410" s="284"/>
      <c r="F410" s="431"/>
      <c r="G410" s="431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</row>
    <row r="411" spans="1:23" ht="20.25">
      <c r="A411" s="284"/>
      <c r="B411" s="284"/>
      <c r="C411" s="429"/>
      <c r="D411" s="284"/>
      <c r="E411" s="284"/>
      <c r="F411" s="431"/>
      <c r="G411" s="431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</row>
    <row r="412" spans="1:23" ht="20.25">
      <c r="A412" s="284"/>
      <c r="B412" s="284"/>
      <c r="C412" s="429"/>
      <c r="D412" s="284"/>
      <c r="E412" s="284"/>
      <c r="F412" s="431"/>
      <c r="G412" s="431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</row>
    <row r="413" spans="1:23" ht="20.25">
      <c r="A413" s="284"/>
      <c r="B413" s="284"/>
      <c r="C413" s="429"/>
      <c r="D413" s="284"/>
      <c r="E413" s="284"/>
      <c r="F413" s="431"/>
      <c r="G413" s="431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</row>
    <row r="414" spans="1:23" ht="20.25">
      <c r="A414" s="284"/>
      <c r="B414" s="284"/>
      <c r="C414" s="429"/>
      <c r="D414" s="284"/>
      <c r="E414" s="284"/>
      <c r="F414" s="431"/>
      <c r="G414" s="431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</row>
    <row r="415" spans="1:23" ht="20.25">
      <c r="A415" s="284"/>
      <c r="B415" s="284"/>
      <c r="C415" s="429"/>
      <c r="D415" s="284"/>
      <c r="E415" s="284"/>
      <c r="F415" s="431"/>
      <c r="G415" s="431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</row>
    <row r="416" spans="1:23" ht="20.25">
      <c r="A416" s="284"/>
      <c r="B416" s="284"/>
      <c r="C416" s="429"/>
      <c r="D416" s="284"/>
      <c r="E416" s="284"/>
      <c r="F416" s="431"/>
      <c r="G416" s="431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</row>
    <row r="417" spans="1:23" ht="20.25">
      <c r="A417" s="284"/>
      <c r="B417" s="284"/>
      <c r="C417" s="429"/>
      <c r="D417" s="284"/>
      <c r="E417" s="284"/>
      <c r="F417" s="431"/>
      <c r="G417" s="431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</row>
    <row r="418" spans="1:23" ht="20.25">
      <c r="A418" s="284"/>
      <c r="B418" s="284"/>
      <c r="C418" s="429"/>
      <c r="D418" s="284"/>
      <c r="E418" s="284"/>
      <c r="F418" s="431"/>
      <c r="G418" s="431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</row>
    <row r="419" spans="1:23" ht="20.25">
      <c r="A419" s="284"/>
      <c r="B419" s="284"/>
      <c r="C419" s="429"/>
      <c r="D419" s="284"/>
      <c r="E419" s="284"/>
      <c r="F419" s="431"/>
      <c r="G419" s="431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</row>
    <row r="420" spans="1:23" ht="20.25">
      <c r="A420" s="284"/>
      <c r="B420" s="284"/>
      <c r="C420" s="429"/>
      <c r="D420" s="284"/>
      <c r="E420" s="284"/>
      <c r="F420" s="431"/>
      <c r="G420" s="431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</row>
    <row r="421" spans="1:23" ht="20.25">
      <c r="A421" s="284"/>
      <c r="B421" s="284"/>
      <c r="C421" s="429"/>
      <c r="D421" s="284"/>
      <c r="E421" s="284"/>
      <c r="F421" s="431"/>
      <c r="G421" s="431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</row>
    <row r="422" spans="1:23" ht="20.25">
      <c r="A422" s="284"/>
      <c r="B422" s="284"/>
      <c r="C422" s="429"/>
      <c r="D422" s="284"/>
      <c r="E422" s="284"/>
      <c r="F422" s="431"/>
      <c r="G422" s="431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</row>
    <row r="423" spans="1:23" ht="20.25">
      <c r="A423" s="284"/>
      <c r="B423" s="284"/>
      <c r="C423" s="429"/>
      <c r="D423" s="284"/>
      <c r="E423" s="284"/>
      <c r="F423" s="431"/>
      <c r="G423" s="431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</row>
    <row r="424" spans="1:23" ht="20.25">
      <c r="A424" s="284"/>
      <c r="B424" s="284"/>
      <c r="C424" s="429"/>
      <c r="D424" s="284"/>
      <c r="E424" s="284"/>
      <c r="F424" s="431"/>
      <c r="G424" s="431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</row>
    <row r="425" spans="1:23" ht="20.25">
      <c r="A425" s="284"/>
      <c r="B425" s="284"/>
      <c r="C425" s="429"/>
      <c r="D425" s="284"/>
      <c r="E425" s="284"/>
      <c r="F425" s="431"/>
      <c r="G425" s="431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</row>
    <row r="426" spans="1:23" ht="20.25">
      <c r="A426" s="284"/>
      <c r="B426" s="284"/>
      <c r="C426" s="429"/>
      <c r="D426" s="284"/>
      <c r="E426" s="284"/>
      <c r="F426" s="431"/>
      <c r="G426" s="431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</row>
    <row r="427" spans="1:23" ht="20.25">
      <c r="A427" s="284"/>
      <c r="B427" s="284"/>
      <c r="C427" s="429"/>
      <c r="D427" s="284"/>
      <c r="E427" s="284"/>
      <c r="F427" s="431"/>
      <c r="G427" s="431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</row>
    <row r="428" spans="1:23" ht="20.25">
      <c r="A428" s="284"/>
      <c r="B428" s="284"/>
      <c r="C428" s="429"/>
      <c r="D428" s="284"/>
      <c r="E428" s="284"/>
      <c r="F428" s="431"/>
      <c r="G428" s="431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</row>
    <row r="429" spans="1:23" ht="20.25">
      <c r="A429" s="284"/>
      <c r="B429" s="284"/>
      <c r="C429" s="429"/>
      <c r="D429" s="284"/>
      <c r="E429" s="284"/>
      <c r="F429" s="431"/>
      <c r="G429" s="431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</row>
    <row r="430" spans="1:23" ht="20.25">
      <c r="A430" s="284"/>
      <c r="B430" s="284"/>
      <c r="C430" s="429"/>
      <c r="D430" s="284"/>
      <c r="E430" s="284"/>
      <c r="F430" s="431"/>
      <c r="G430" s="431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</row>
    <row r="431" spans="1:23" ht="20.25">
      <c r="A431" s="284"/>
      <c r="B431" s="284"/>
      <c r="C431" s="429"/>
      <c r="D431" s="284"/>
      <c r="E431" s="284"/>
      <c r="F431" s="431"/>
      <c r="G431" s="431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</row>
    <row r="432" spans="1:23" ht="20.25">
      <c r="A432" s="284"/>
      <c r="B432" s="284"/>
      <c r="C432" s="429"/>
      <c r="D432" s="284"/>
      <c r="E432" s="284"/>
      <c r="F432" s="431"/>
      <c r="G432" s="431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</row>
    <row r="433" spans="1:23" ht="20.25">
      <c r="A433" s="284"/>
      <c r="B433" s="284"/>
      <c r="C433" s="429"/>
      <c r="D433" s="284"/>
      <c r="E433" s="284"/>
      <c r="F433" s="431"/>
      <c r="G433" s="431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</row>
    <row r="434" spans="1:23" ht="20.25">
      <c r="A434" s="284"/>
      <c r="B434" s="284"/>
      <c r="C434" s="429"/>
      <c r="D434" s="284"/>
      <c r="E434" s="284"/>
      <c r="F434" s="431"/>
      <c r="G434" s="431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</row>
    <row r="435" spans="1:23" ht="20.25">
      <c r="A435" s="284"/>
      <c r="B435" s="284"/>
      <c r="C435" s="429"/>
      <c r="D435" s="284"/>
      <c r="E435" s="284"/>
      <c r="F435" s="431"/>
      <c r="G435" s="431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</row>
    <row r="436" spans="1:23" ht="20.25">
      <c r="A436" s="284"/>
      <c r="B436" s="284"/>
      <c r="C436" s="429"/>
      <c r="D436" s="284"/>
      <c r="E436" s="284"/>
      <c r="F436" s="431"/>
      <c r="G436" s="431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</row>
    <row r="437" spans="1:23" ht="20.25">
      <c r="A437" s="284"/>
      <c r="B437" s="284"/>
      <c r="C437" s="429"/>
      <c r="D437" s="284"/>
      <c r="E437" s="284"/>
      <c r="F437" s="431"/>
      <c r="G437" s="431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</row>
    <row r="438" spans="1:23" ht="20.25">
      <c r="A438" s="284"/>
      <c r="B438" s="284"/>
      <c r="C438" s="429"/>
      <c r="D438" s="284"/>
      <c r="E438" s="284"/>
      <c r="F438" s="431"/>
      <c r="G438" s="431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</row>
    <row r="439" spans="1:23" ht="20.25">
      <c r="A439" s="284"/>
      <c r="B439" s="284"/>
      <c r="C439" s="429"/>
      <c r="D439" s="284"/>
      <c r="E439" s="284"/>
      <c r="F439" s="431"/>
      <c r="G439" s="431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</row>
    <row r="440" spans="1:23" ht="20.25">
      <c r="A440" s="284"/>
      <c r="B440" s="284"/>
      <c r="C440" s="429"/>
      <c r="D440" s="284"/>
      <c r="E440" s="284"/>
      <c r="F440" s="431"/>
      <c r="G440" s="431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</row>
    <row r="441" spans="1:23" ht="20.25">
      <c r="A441" s="284"/>
      <c r="B441" s="284"/>
      <c r="C441" s="429"/>
      <c r="D441" s="284"/>
      <c r="E441" s="284"/>
      <c r="F441" s="431"/>
      <c r="G441" s="431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</row>
    <row r="442" spans="1:23" ht="20.25">
      <c r="A442" s="284"/>
      <c r="B442" s="284"/>
      <c r="C442" s="429"/>
      <c r="D442" s="284"/>
      <c r="E442" s="284"/>
      <c r="F442" s="431"/>
      <c r="G442" s="431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</row>
    <row r="443" spans="1:23" ht="20.25">
      <c r="A443" s="284"/>
      <c r="B443" s="284"/>
      <c r="C443" s="429"/>
      <c r="D443" s="284"/>
      <c r="E443" s="284"/>
      <c r="F443" s="431"/>
      <c r="G443" s="431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</row>
    <row r="444" spans="1:23" ht="20.25">
      <c r="A444" s="284"/>
      <c r="B444" s="284"/>
      <c r="C444" s="429"/>
      <c r="D444" s="284"/>
      <c r="E444" s="284"/>
      <c r="F444" s="431"/>
      <c r="G444" s="431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</row>
    <row r="445" spans="1:23" ht="20.25">
      <c r="A445" s="284"/>
      <c r="B445" s="284"/>
      <c r="C445" s="429"/>
      <c r="D445" s="284"/>
      <c r="E445" s="284"/>
      <c r="F445" s="431"/>
      <c r="G445" s="431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</row>
    <row r="446" spans="1:23" ht="20.25">
      <c r="A446" s="284"/>
      <c r="B446" s="284"/>
      <c r="C446" s="429"/>
      <c r="D446" s="284"/>
      <c r="E446" s="284"/>
      <c r="F446" s="431"/>
      <c r="G446" s="431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</row>
    <row r="447" spans="1:23" ht="20.25">
      <c r="A447" s="284"/>
      <c r="B447" s="284"/>
      <c r="C447" s="429"/>
      <c r="D447" s="284"/>
      <c r="E447" s="284"/>
      <c r="F447" s="431"/>
      <c r="G447" s="431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</row>
    <row r="448" spans="1:23" ht="20.25">
      <c r="A448" s="284"/>
      <c r="B448" s="284"/>
      <c r="C448" s="429"/>
      <c r="D448" s="284"/>
      <c r="E448" s="284"/>
      <c r="F448" s="431"/>
      <c r="G448" s="431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</row>
    <row r="449" spans="1:23" ht="20.25">
      <c r="A449" s="284"/>
      <c r="B449" s="284"/>
      <c r="C449" s="429"/>
      <c r="D449" s="284"/>
      <c r="E449" s="284"/>
      <c r="F449" s="431"/>
      <c r="G449" s="431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</row>
    <row r="450" spans="1:23" ht="20.25">
      <c r="A450" s="284"/>
      <c r="B450" s="284"/>
      <c r="C450" s="429"/>
      <c r="D450" s="284"/>
      <c r="E450" s="284"/>
      <c r="F450" s="431"/>
      <c r="G450" s="431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</row>
    <row r="451" spans="1:23" ht="20.25">
      <c r="A451" s="284"/>
      <c r="B451" s="284"/>
      <c r="C451" s="429"/>
      <c r="D451" s="284"/>
      <c r="E451" s="284"/>
      <c r="F451" s="431"/>
      <c r="G451" s="431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</row>
    <row r="452" spans="1:23" ht="20.25">
      <c r="A452" s="284"/>
      <c r="B452" s="284"/>
      <c r="C452" s="429"/>
      <c r="D452" s="284"/>
      <c r="E452" s="284"/>
      <c r="F452" s="431"/>
      <c r="G452" s="431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</row>
    <row r="453" spans="1:23" ht="20.25">
      <c r="A453" s="284"/>
      <c r="B453" s="284"/>
      <c r="C453" s="429"/>
      <c r="D453" s="284"/>
      <c r="E453" s="284"/>
      <c r="F453" s="431"/>
      <c r="G453" s="431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</row>
    <row r="454" spans="1:23" ht="20.25">
      <c r="A454" s="284"/>
      <c r="B454" s="284"/>
      <c r="C454" s="429"/>
      <c r="D454" s="284"/>
      <c r="E454" s="284"/>
      <c r="F454" s="431"/>
      <c r="G454" s="431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</row>
    <row r="455" spans="1:23" ht="20.25">
      <c r="A455" s="284"/>
      <c r="B455" s="284"/>
      <c r="C455" s="429"/>
      <c r="D455" s="284"/>
      <c r="E455" s="284"/>
      <c r="F455" s="431"/>
      <c r="G455" s="431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</row>
    <row r="456" spans="1:23" ht="20.25">
      <c r="A456" s="284"/>
      <c r="B456" s="284"/>
      <c r="C456" s="429"/>
      <c r="D456" s="284"/>
      <c r="E456" s="284"/>
      <c r="F456" s="431"/>
      <c r="G456" s="431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</row>
    <row r="457" spans="1:23" ht="20.25">
      <c r="A457" s="284"/>
      <c r="B457" s="284"/>
      <c r="C457" s="429"/>
      <c r="D457" s="284"/>
      <c r="E457" s="284"/>
      <c r="F457" s="431"/>
      <c r="G457" s="431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</row>
    <row r="458" spans="1:23" ht="20.25">
      <c r="A458" s="284"/>
      <c r="B458" s="284"/>
      <c r="C458" s="429"/>
      <c r="D458" s="284"/>
      <c r="E458" s="284"/>
      <c r="F458" s="431"/>
      <c r="G458" s="431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</row>
    <row r="459" spans="1:23" ht="20.25">
      <c r="A459" s="284"/>
      <c r="B459" s="284"/>
      <c r="C459" s="429"/>
      <c r="D459" s="284"/>
      <c r="E459" s="284"/>
      <c r="F459" s="431"/>
      <c r="G459" s="431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</row>
    <row r="460" spans="1:23" ht="20.25">
      <c r="A460" s="284"/>
      <c r="B460" s="284"/>
      <c r="C460" s="429"/>
      <c r="D460" s="284"/>
      <c r="E460" s="284"/>
      <c r="F460" s="431"/>
      <c r="G460" s="431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</row>
    <row r="461" spans="1:23" ht="20.25">
      <c r="A461" s="284"/>
      <c r="B461" s="284"/>
      <c r="C461" s="429"/>
      <c r="D461" s="284"/>
      <c r="E461" s="284"/>
      <c r="F461" s="431"/>
      <c r="G461" s="431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</row>
    <row r="462" spans="1:23" ht="20.25">
      <c r="A462" s="284"/>
      <c r="B462" s="284"/>
      <c r="C462" s="429"/>
      <c r="D462" s="284"/>
      <c r="E462" s="284"/>
      <c r="F462" s="431"/>
      <c r="G462" s="431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</row>
    <row r="463" spans="1:23" ht="20.25">
      <c r="A463" s="284"/>
      <c r="B463" s="284"/>
      <c r="C463" s="429"/>
      <c r="D463" s="284"/>
      <c r="E463" s="284"/>
      <c r="F463" s="431"/>
      <c r="G463" s="431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</row>
    <row r="464" spans="1:23" ht="20.25">
      <c r="A464" s="284"/>
      <c r="B464" s="284"/>
      <c r="C464" s="429"/>
      <c r="D464" s="284"/>
      <c r="E464" s="284"/>
      <c r="F464" s="431"/>
      <c r="G464" s="431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</row>
    <row r="465" spans="1:23" ht="20.25">
      <c r="A465" s="284"/>
      <c r="B465" s="284"/>
      <c r="C465" s="429"/>
      <c r="D465" s="284"/>
      <c r="E465" s="284"/>
      <c r="F465" s="431"/>
      <c r="G465" s="431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</row>
    <row r="466" spans="1:23" ht="20.25">
      <c r="A466" s="284"/>
      <c r="B466" s="284"/>
      <c r="C466" s="429"/>
      <c r="D466" s="284"/>
      <c r="E466" s="284"/>
      <c r="F466" s="431"/>
      <c r="G466" s="431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</row>
    <row r="467" spans="1:23" ht="20.25">
      <c r="A467" s="284"/>
      <c r="B467" s="284"/>
      <c r="C467" s="429"/>
      <c r="D467" s="284"/>
      <c r="E467" s="284"/>
      <c r="F467" s="431"/>
      <c r="G467" s="431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</row>
    <row r="468" spans="1:23" ht="20.25">
      <c r="A468" s="284"/>
      <c r="B468" s="284"/>
      <c r="C468" s="429"/>
      <c r="D468" s="284"/>
      <c r="E468" s="284"/>
      <c r="F468" s="431"/>
      <c r="G468" s="431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</row>
    <row r="469" spans="1:23" ht="20.25">
      <c r="A469" s="284"/>
      <c r="B469" s="284"/>
      <c r="C469" s="429"/>
      <c r="D469" s="284"/>
      <c r="E469" s="284"/>
      <c r="F469" s="431"/>
      <c r="G469" s="431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</row>
    <row r="470" spans="1:23" ht="20.25">
      <c r="A470" s="284"/>
      <c r="B470" s="284"/>
      <c r="C470" s="429"/>
      <c r="D470" s="284"/>
      <c r="E470" s="284"/>
      <c r="F470" s="431"/>
      <c r="G470" s="431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</row>
    <row r="471" spans="1:23" ht="20.25">
      <c r="A471" s="284"/>
      <c r="B471" s="284"/>
      <c r="C471" s="429"/>
      <c r="D471" s="284"/>
      <c r="E471" s="284"/>
      <c r="F471" s="431"/>
      <c r="G471" s="431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</row>
    <row r="472" spans="1:23" ht="20.25">
      <c r="A472" s="284"/>
      <c r="B472" s="284"/>
      <c r="C472" s="429"/>
      <c r="D472" s="284"/>
      <c r="E472" s="284"/>
      <c r="F472" s="431"/>
      <c r="G472" s="431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</row>
    <row r="473" spans="1:23" ht="20.25">
      <c r="A473" s="284"/>
      <c r="B473" s="284"/>
      <c r="C473" s="429"/>
      <c r="D473" s="284"/>
      <c r="E473" s="284"/>
      <c r="F473" s="431"/>
      <c r="G473" s="431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</row>
    <row r="474" spans="1:23" ht="20.25">
      <c r="A474" s="284"/>
      <c r="B474" s="284"/>
      <c r="C474" s="429"/>
      <c r="D474" s="284"/>
      <c r="E474" s="284"/>
      <c r="F474" s="431"/>
      <c r="G474" s="431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</row>
    <row r="475" spans="1:23" ht="20.25">
      <c r="A475" s="284"/>
      <c r="B475" s="284"/>
      <c r="C475" s="429"/>
      <c r="D475" s="284"/>
      <c r="E475" s="284"/>
      <c r="F475" s="431"/>
      <c r="G475" s="431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</row>
    <row r="476" spans="1:23" ht="20.25">
      <c r="A476" s="284"/>
      <c r="B476" s="284"/>
      <c r="C476" s="429"/>
      <c r="D476" s="284"/>
      <c r="E476" s="284"/>
      <c r="F476" s="431"/>
      <c r="G476" s="431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</row>
    <row r="477" spans="1:23" ht="20.25">
      <c r="A477" s="284"/>
      <c r="B477" s="284"/>
      <c r="C477" s="429"/>
      <c r="D477" s="284"/>
      <c r="E477" s="284"/>
      <c r="F477" s="431"/>
      <c r="G477" s="431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</row>
    <row r="478" spans="1:23" ht="20.25">
      <c r="A478" s="284"/>
      <c r="B478" s="284"/>
      <c r="C478" s="429"/>
      <c r="D478" s="284"/>
      <c r="E478" s="284"/>
      <c r="F478" s="431"/>
      <c r="G478" s="431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</row>
    <row r="479" spans="1:23" ht="20.25">
      <c r="A479" s="284"/>
      <c r="B479" s="284"/>
      <c r="C479" s="429"/>
      <c r="D479" s="284"/>
      <c r="E479" s="284"/>
      <c r="F479" s="431"/>
      <c r="G479" s="431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</row>
    <row r="480" spans="1:23" ht="20.25">
      <c r="A480" s="284"/>
      <c r="B480" s="284"/>
      <c r="C480" s="429"/>
      <c r="D480" s="284"/>
      <c r="E480" s="284"/>
      <c r="F480" s="431"/>
      <c r="G480" s="431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</row>
    <row r="481" spans="1:23" ht="20.25">
      <c r="A481" s="284"/>
      <c r="B481" s="284"/>
      <c r="C481" s="429"/>
      <c r="D481" s="284"/>
      <c r="E481" s="284"/>
      <c r="F481" s="431"/>
      <c r="G481" s="431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</row>
    <row r="482" spans="1:23" ht="20.25">
      <c r="A482" s="284"/>
      <c r="B482" s="284"/>
      <c r="C482" s="429"/>
      <c r="D482" s="284"/>
      <c r="E482" s="284"/>
      <c r="F482" s="431"/>
      <c r="G482" s="431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</row>
    <row r="483" spans="1:23" ht="20.25">
      <c r="A483" s="284"/>
      <c r="B483" s="284"/>
      <c r="C483" s="429"/>
      <c r="D483" s="284"/>
      <c r="E483" s="284"/>
      <c r="F483" s="431"/>
      <c r="G483" s="431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</row>
    <row r="484" spans="1:23" ht="20.25">
      <c r="A484" s="284"/>
      <c r="B484" s="284"/>
      <c r="C484" s="429"/>
      <c r="D484" s="284"/>
      <c r="E484" s="284"/>
      <c r="F484" s="431"/>
      <c r="G484" s="431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</row>
    <row r="485" spans="1:23" ht="20.25">
      <c r="A485" s="284"/>
      <c r="B485" s="284"/>
      <c r="C485" s="429"/>
      <c r="D485" s="284"/>
      <c r="E485" s="284"/>
      <c r="F485" s="431"/>
      <c r="G485" s="431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</row>
    <row r="486" spans="1:23" ht="20.25">
      <c r="A486" s="284"/>
      <c r="B486" s="284"/>
      <c r="C486" s="429"/>
      <c r="D486" s="284"/>
      <c r="E486" s="284"/>
      <c r="F486" s="431"/>
      <c r="G486" s="431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</row>
    <row r="487" spans="1:23" ht="20.25">
      <c r="A487" s="284"/>
      <c r="B487" s="284"/>
      <c r="C487" s="429"/>
      <c r="D487" s="284"/>
      <c r="E487" s="284"/>
      <c r="F487" s="431"/>
      <c r="G487" s="431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</row>
    <row r="488" spans="1:23" ht="20.25">
      <c r="A488" s="284"/>
      <c r="B488" s="284"/>
      <c r="C488" s="429"/>
      <c r="D488" s="284"/>
      <c r="E488" s="284"/>
      <c r="F488" s="431"/>
      <c r="G488" s="431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</row>
    <row r="489" spans="1:23" ht="20.25">
      <c r="A489" s="284"/>
      <c r="B489" s="284"/>
      <c r="C489" s="429"/>
      <c r="D489" s="284"/>
      <c r="E489" s="284"/>
      <c r="F489" s="431"/>
      <c r="G489" s="431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</row>
    <row r="490" spans="1:23" ht="20.25">
      <c r="A490" s="284"/>
      <c r="B490" s="284"/>
      <c r="C490" s="429"/>
      <c r="D490" s="284"/>
      <c r="E490" s="284"/>
      <c r="F490" s="431"/>
      <c r="G490" s="431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</row>
    <row r="491" spans="1:23" ht="20.25">
      <c r="A491" s="284"/>
      <c r="B491" s="284"/>
      <c r="C491" s="429"/>
      <c r="D491" s="284"/>
      <c r="E491" s="284"/>
      <c r="F491" s="431"/>
      <c r="G491" s="431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</row>
    <row r="492" spans="1:23" ht="20.25">
      <c r="A492" s="284"/>
      <c r="B492" s="284"/>
      <c r="C492" s="429"/>
      <c r="D492" s="284"/>
      <c r="E492" s="284"/>
      <c r="F492" s="431"/>
      <c r="G492" s="431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</row>
    <row r="493" spans="1:23" ht="20.25">
      <c r="A493" s="284"/>
      <c r="B493" s="284"/>
      <c r="C493" s="429"/>
      <c r="D493" s="284"/>
      <c r="E493" s="284"/>
      <c r="F493" s="431"/>
      <c r="G493" s="431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</row>
    <row r="494" spans="1:23" ht="20.25">
      <c r="A494" s="284"/>
      <c r="B494" s="284"/>
      <c r="C494" s="429"/>
      <c r="D494" s="284"/>
      <c r="E494" s="284"/>
      <c r="F494" s="431"/>
      <c r="G494" s="431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</row>
    <row r="495" spans="1:23" ht="20.25">
      <c r="A495" s="284"/>
      <c r="B495" s="284"/>
      <c r="C495" s="429"/>
      <c r="D495" s="284"/>
      <c r="E495" s="284"/>
      <c r="F495" s="431"/>
      <c r="G495" s="431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</row>
    <row r="496" spans="1:23" ht="20.25">
      <c r="A496" s="284"/>
      <c r="B496" s="284"/>
      <c r="C496" s="429"/>
      <c r="D496" s="284"/>
      <c r="E496" s="284"/>
      <c r="F496" s="431"/>
      <c r="G496" s="431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</row>
    <row r="497" spans="1:23" ht="20.25">
      <c r="A497" s="284"/>
      <c r="B497" s="284"/>
      <c r="C497" s="429"/>
      <c r="D497" s="284"/>
      <c r="E497" s="284"/>
      <c r="F497" s="431"/>
      <c r="G497" s="431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</row>
    <row r="498" spans="1:23" ht="20.25">
      <c r="A498" s="284"/>
      <c r="B498" s="284"/>
      <c r="C498" s="429"/>
      <c r="D498" s="284"/>
      <c r="E498" s="284"/>
      <c r="F498" s="431"/>
      <c r="G498" s="431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</row>
    <row r="499" spans="1:23" ht="20.25">
      <c r="A499" s="284"/>
      <c r="B499" s="284"/>
      <c r="C499" s="429"/>
      <c r="D499" s="284"/>
      <c r="E499" s="284"/>
      <c r="F499" s="431"/>
      <c r="G499" s="431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</row>
    <row r="500" spans="1:23" ht="20.25">
      <c r="A500" s="284"/>
      <c r="B500" s="284"/>
      <c r="C500" s="429"/>
      <c r="D500" s="284"/>
      <c r="E500" s="284"/>
      <c r="F500" s="431"/>
      <c r="G500" s="431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</row>
    <row r="501" spans="1:23" ht="20.25">
      <c r="A501" s="284"/>
      <c r="B501" s="284"/>
      <c r="C501" s="429"/>
      <c r="D501" s="284"/>
      <c r="E501" s="284"/>
      <c r="F501" s="431"/>
      <c r="G501" s="431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</row>
    <row r="502" spans="1:23" ht="20.25">
      <c r="A502" s="284"/>
      <c r="B502" s="284"/>
      <c r="C502" s="429"/>
      <c r="D502" s="284"/>
      <c r="E502" s="284"/>
      <c r="F502" s="431"/>
      <c r="G502" s="431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</row>
    <row r="503" spans="1:23" ht="20.25">
      <c r="A503" s="284"/>
      <c r="B503" s="284"/>
      <c r="C503" s="429"/>
      <c r="D503" s="284"/>
      <c r="E503" s="284"/>
      <c r="F503" s="431"/>
      <c r="G503" s="431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</row>
    <row r="504" spans="1:23" ht="20.25">
      <c r="A504" s="284"/>
      <c r="B504" s="284"/>
      <c r="C504" s="429"/>
      <c r="D504" s="284"/>
      <c r="E504" s="284"/>
      <c r="F504" s="431"/>
      <c r="G504" s="431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</row>
    <row r="505" spans="1:23" ht="20.25">
      <c r="A505" s="284"/>
      <c r="B505" s="284"/>
      <c r="C505" s="429"/>
      <c r="D505" s="284"/>
      <c r="E505" s="284"/>
      <c r="F505" s="431"/>
      <c r="G505" s="431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</row>
    <row r="506" spans="1:23" ht="20.25">
      <c r="A506" s="284"/>
      <c r="B506" s="284"/>
      <c r="C506" s="429"/>
      <c r="D506" s="284"/>
      <c r="E506" s="284"/>
      <c r="F506" s="431"/>
      <c r="G506" s="431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</row>
    <row r="507" spans="1:23" ht="20.25">
      <c r="A507" s="284"/>
      <c r="B507" s="284"/>
      <c r="C507" s="429"/>
      <c r="D507" s="284"/>
      <c r="E507" s="284"/>
      <c r="F507" s="431"/>
      <c r="G507" s="431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</row>
    <row r="508" spans="1:23" ht="20.25">
      <c r="A508" s="284"/>
      <c r="B508" s="284"/>
      <c r="C508" s="429"/>
      <c r="D508" s="284"/>
      <c r="E508" s="284"/>
      <c r="F508" s="431"/>
      <c r="G508" s="431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</row>
    <row r="509" spans="1:23" ht="20.25">
      <c r="A509" s="284"/>
      <c r="B509" s="284"/>
      <c r="C509" s="429"/>
      <c r="D509" s="284"/>
      <c r="E509" s="284"/>
      <c r="F509" s="431"/>
      <c r="G509" s="431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</row>
    <row r="510" spans="1:23" ht="20.25">
      <c r="A510" s="284"/>
      <c r="B510" s="284"/>
      <c r="C510" s="429"/>
      <c r="D510" s="284"/>
      <c r="E510" s="284"/>
      <c r="F510" s="431"/>
      <c r="G510" s="431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</row>
    <row r="511" spans="1:23" ht="20.25">
      <c r="A511" s="284"/>
      <c r="B511" s="284"/>
      <c r="C511" s="429"/>
      <c r="D511" s="284"/>
      <c r="E511" s="284"/>
      <c r="F511" s="431"/>
      <c r="G511" s="431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</row>
    <row r="512" spans="1:23" ht="20.25">
      <c r="A512" s="284"/>
      <c r="B512" s="284"/>
      <c r="C512" s="429"/>
      <c r="D512" s="284"/>
      <c r="E512" s="284"/>
      <c r="F512" s="431"/>
      <c r="G512" s="431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</row>
    <row r="513" spans="1:23" ht="20.25">
      <c r="A513" s="284"/>
      <c r="B513" s="284"/>
      <c r="C513" s="429"/>
      <c r="D513" s="284"/>
      <c r="E513" s="284"/>
      <c r="F513" s="431"/>
      <c r="G513" s="431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</row>
    <row r="514" spans="1:23" ht="20.25">
      <c r="A514" s="284"/>
      <c r="B514" s="284"/>
      <c r="C514" s="429"/>
      <c r="D514" s="284"/>
      <c r="E514" s="284"/>
      <c r="F514" s="431"/>
      <c r="G514" s="431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</row>
    <row r="515" spans="1:23" ht="20.25">
      <c r="A515" s="284"/>
      <c r="B515" s="284"/>
      <c r="C515" s="429"/>
      <c r="D515" s="284"/>
      <c r="E515" s="284"/>
      <c r="F515" s="431"/>
      <c r="G515" s="431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</row>
    <row r="516" spans="1:23" ht="20.25">
      <c r="A516" s="284"/>
      <c r="B516" s="284"/>
      <c r="C516" s="429"/>
      <c r="D516" s="284"/>
      <c r="E516" s="284"/>
      <c r="F516" s="431"/>
      <c r="G516" s="431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</row>
    <row r="517" spans="1:23" ht="20.25">
      <c r="A517" s="284"/>
      <c r="B517" s="284"/>
      <c r="C517" s="429"/>
      <c r="D517" s="284"/>
      <c r="E517" s="284"/>
      <c r="F517" s="431"/>
      <c r="G517" s="431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</row>
    <row r="518" spans="1:23" ht="20.25">
      <c r="A518" s="284"/>
      <c r="B518" s="284"/>
      <c r="C518" s="429"/>
      <c r="D518" s="284"/>
      <c r="E518" s="284"/>
      <c r="F518" s="431"/>
      <c r="G518" s="431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</row>
    <row r="519" spans="1:23" ht="20.25">
      <c r="A519" s="284"/>
      <c r="B519" s="284"/>
      <c r="C519" s="429"/>
      <c r="D519" s="284"/>
      <c r="E519" s="284"/>
      <c r="F519" s="431"/>
      <c r="G519" s="431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</row>
    <row r="520" spans="1:23" ht="20.25">
      <c r="A520" s="284"/>
      <c r="B520" s="284"/>
      <c r="C520" s="429"/>
      <c r="D520" s="284"/>
      <c r="E520" s="284"/>
      <c r="F520" s="431"/>
      <c r="G520" s="431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</row>
    <row r="521" spans="1:23" ht="20.25">
      <c r="A521" s="284"/>
      <c r="B521" s="284"/>
      <c r="C521" s="429"/>
      <c r="D521" s="284"/>
      <c r="E521" s="284"/>
      <c r="F521" s="431"/>
      <c r="G521" s="431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</row>
    <row r="522" spans="1:23" ht="20.25">
      <c r="A522" s="284"/>
      <c r="B522" s="284"/>
      <c r="C522" s="429"/>
      <c r="D522" s="284"/>
      <c r="E522" s="284"/>
      <c r="F522" s="431"/>
      <c r="G522" s="431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</row>
    <row r="523" spans="1:23" ht="20.25">
      <c r="A523" s="284"/>
      <c r="B523" s="284"/>
      <c r="C523" s="429"/>
      <c r="D523" s="284"/>
      <c r="E523" s="284"/>
      <c r="F523" s="431"/>
      <c r="G523" s="431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</row>
    <row r="524" spans="1:23" ht="20.25">
      <c r="A524" s="284"/>
      <c r="B524" s="284"/>
      <c r="C524" s="429"/>
      <c r="D524" s="284"/>
      <c r="E524" s="284"/>
      <c r="F524" s="431"/>
      <c r="G524" s="431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</row>
    <row r="525" spans="1:23" ht="20.25">
      <c r="A525" s="284"/>
      <c r="B525" s="284"/>
      <c r="C525" s="429"/>
      <c r="D525" s="284"/>
      <c r="E525" s="284"/>
      <c r="F525" s="431"/>
      <c r="G525" s="431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</row>
    <row r="526" spans="1:23" ht="20.25">
      <c r="A526" s="284"/>
      <c r="B526" s="284"/>
      <c r="C526" s="429"/>
      <c r="D526" s="284"/>
      <c r="E526" s="284"/>
      <c r="F526" s="431"/>
      <c r="G526" s="431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</row>
    <row r="527" spans="1:23" ht="20.25">
      <c r="A527" s="284"/>
      <c r="B527" s="284"/>
      <c r="C527" s="429"/>
      <c r="D527" s="284"/>
      <c r="E527" s="284"/>
      <c r="F527" s="431"/>
      <c r="G527" s="431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</row>
    <row r="528" spans="1:23" ht="20.25">
      <c r="A528" s="284"/>
      <c r="B528" s="284"/>
      <c r="C528" s="429"/>
      <c r="D528" s="284"/>
      <c r="E528" s="284"/>
      <c r="F528" s="431"/>
      <c r="G528" s="431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</row>
    <row r="529" spans="1:23" ht="20.25">
      <c r="A529" s="284"/>
      <c r="B529" s="284"/>
      <c r="C529" s="429"/>
      <c r="D529" s="284"/>
      <c r="E529" s="284"/>
      <c r="F529" s="431"/>
      <c r="G529" s="431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</row>
    <row r="530" spans="1:23" ht="20.25">
      <c r="A530" s="284"/>
      <c r="B530" s="284"/>
      <c r="C530" s="429"/>
      <c r="D530" s="284"/>
      <c r="E530" s="284"/>
      <c r="F530" s="431"/>
      <c r="G530" s="431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</row>
    <row r="531" spans="1:23" ht="20.25">
      <c r="A531" s="284"/>
      <c r="B531" s="284"/>
      <c r="C531" s="429"/>
      <c r="D531" s="284"/>
      <c r="E531" s="284"/>
      <c r="F531" s="431"/>
      <c r="G531" s="431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</row>
    <row r="532" spans="1:23" ht="20.25">
      <c r="A532" s="284"/>
      <c r="B532" s="284"/>
      <c r="C532" s="429"/>
      <c r="D532" s="284"/>
      <c r="E532" s="284"/>
      <c r="F532" s="431"/>
      <c r="G532" s="431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</row>
    <row r="533" spans="1:23" ht="20.25">
      <c r="A533" s="284"/>
      <c r="B533" s="284"/>
      <c r="C533" s="429"/>
      <c r="D533" s="284"/>
      <c r="E533" s="284"/>
      <c r="F533" s="431"/>
      <c r="G533" s="431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</row>
    <row r="534" spans="1:23" ht="20.25">
      <c r="A534" s="284"/>
      <c r="B534" s="284"/>
      <c r="C534" s="429"/>
      <c r="D534" s="284"/>
      <c r="E534" s="284"/>
      <c r="F534" s="431"/>
      <c r="G534" s="431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</row>
    <row r="535" spans="1:23" ht="20.25">
      <c r="A535" s="284"/>
      <c r="B535" s="284"/>
      <c r="C535" s="429"/>
      <c r="D535" s="284"/>
      <c r="E535" s="284"/>
      <c r="F535" s="431"/>
      <c r="G535" s="431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</row>
    <row r="536" spans="1:23" ht="20.25">
      <c r="A536" s="284"/>
      <c r="B536" s="284"/>
      <c r="C536" s="429"/>
      <c r="D536" s="284"/>
      <c r="E536" s="284"/>
      <c r="F536" s="431"/>
      <c r="G536" s="431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</row>
    <row r="537" spans="1:23" ht="20.25">
      <c r="A537" s="284"/>
      <c r="B537" s="284"/>
      <c r="C537" s="429"/>
      <c r="D537" s="284"/>
      <c r="E537" s="284"/>
      <c r="F537" s="431"/>
      <c r="G537" s="431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</row>
    <row r="538" spans="1:23" ht="20.25">
      <c r="A538" s="284"/>
      <c r="B538" s="284"/>
      <c r="C538" s="429"/>
      <c r="D538" s="284"/>
      <c r="E538" s="284"/>
      <c r="F538" s="431"/>
      <c r="G538" s="431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</row>
    <row r="539" spans="1:23" ht="20.25">
      <c r="A539" s="284"/>
      <c r="B539" s="284"/>
      <c r="C539" s="429"/>
      <c r="D539" s="284"/>
      <c r="E539" s="284"/>
      <c r="F539" s="431"/>
      <c r="G539" s="431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</row>
    <row r="540" spans="1:23" ht="20.25">
      <c r="A540" s="284"/>
      <c r="B540" s="284"/>
      <c r="C540" s="429"/>
      <c r="D540" s="284"/>
      <c r="E540" s="284"/>
      <c r="F540" s="431"/>
      <c r="G540" s="431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</row>
    <row r="541" spans="1:23" ht="20.25">
      <c r="A541" s="284"/>
      <c r="B541" s="284"/>
      <c r="C541" s="429"/>
      <c r="D541" s="284"/>
      <c r="E541" s="284"/>
      <c r="F541" s="431"/>
      <c r="G541" s="431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</row>
    <row r="542" spans="1:23" ht="20.25">
      <c r="A542" s="284"/>
      <c r="B542" s="284"/>
      <c r="C542" s="429"/>
      <c r="D542" s="284"/>
      <c r="E542" s="284"/>
      <c r="F542" s="431"/>
      <c r="G542" s="431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</row>
    <row r="543" spans="1:23" ht="20.25">
      <c r="A543" s="284"/>
      <c r="B543" s="284"/>
      <c r="C543" s="429"/>
      <c r="D543" s="284"/>
      <c r="E543" s="284"/>
      <c r="F543" s="431"/>
      <c r="G543" s="431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</row>
    <row r="544" spans="1:23" ht="20.25">
      <c r="A544" s="284"/>
      <c r="B544" s="284"/>
      <c r="C544" s="429"/>
      <c r="D544" s="284"/>
      <c r="E544" s="284"/>
      <c r="F544" s="431"/>
      <c r="G544" s="431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</row>
    <row r="545" spans="1:23" ht="20.25">
      <c r="A545" s="284"/>
      <c r="B545" s="284"/>
      <c r="C545" s="429"/>
      <c r="D545" s="284"/>
      <c r="E545" s="284"/>
      <c r="F545" s="431"/>
      <c r="G545" s="431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</row>
    <row r="546" spans="1:23" ht="20.25">
      <c r="A546" s="284"/>
      <c r="B546" s="284"/>
      <c r="C546" s="429"/>
      <c r="D546" s="284"/>
      <c r="E546" s="284"/>
      <c r="F546" s="431"/>
      <c r="G546" s="431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</row>
    <row r="547" spans="1:23" ht="20.25">
      <c r="A547" s="284"/>
      <c r="B547" s="284"/>
      <c r="C547" s="429"/>
      <c r="D547" s="284"/>
      <c r="E547" s="284"/>
      <c r="F547" s="431"/>
      <c r="G547" s="431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</row>
    <row r="548" spans="1:23" ht="20.25">
      <c r="A548" s="284"/>
      <c r="B548" s="284"/>
      <c r="C548" s="429"/>
      <c r="D548" s="284"/>
      <c r="E548" s="284"/>
      <c r="F548" s="431"/>
      <c r="G548" s="431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</row>
    <row r="549" spans="1:23" ht="20.25">
      <c r="A549" s="284"/>
      <c r="B549" s="284"/>
      <c r="C549" s="429"/>
      <c r="D549" s="284"/>
      <c r="E549" s="284"/>
      <c r="F549" s="431"/>
      <c r="G549" s="431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</row>
    <row r="550" spans="1:23" ht="20.25">
      <c r="A550" s="284"/>
      <c r="B550" s="284"/>
      <c r="C550" s="429"/>
      <c r="D550" s="284"/>
      <c r="E550" s="284"/>
      <c r="F550" s="431"/>
      <c r="G550" s="431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</row>
    <row r="551" spans="1:23" ht="20.25">
      <c r="A551" s="284"/>
      <c r="B551" s="284"/>
      <c r="C551" s="429"/>
      <c r="D551" s="284"/>
      <c r="E551" s="284"/>
      <c r="F551" s="431"/>
      <c r="G551" s="431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</row>
    <row r="552" spans="1:23" ht="20.25">
      <c r="A552" s="284"/>
      <c r="B552" s="284"/>
      <c r="C552" s="429"/>
      <c r="D552" s="284"/>
      <c r="E552" s="284"/>
      <c r="F552" s="431"/>
      <c r="G552" s="431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</row>
    <row r="553" spans="1:23" ht="20.25">
      <c r="A553" s="284"/>
      <c r="B553" s="284"/>
      <c r="C553" s="429"/>
      <c r="D553" s="284"/>
      <c r="E553" s="284"/>
      <c r="F553" s="431"/>
      <c r="G553" s="431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</row>
    <row r="554" spans="1:23" ht="20.25">
      <c r="A554" s="284"/>
      <c r="B554" s="284"/>
      <c r="C554" s="429"/>
      <c r="D554" s="284"/>
      <c r="E554" s="284"/>
      <c r="F554" s="431"/>
      <c r="G554" s="431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</row>
    <row r="555" spans="1:23" ht="20.25">
      <c r="A555" s="284"/>
      <c r="B555" s="284"/>
      <c r="C555" s="429"/>
      <c r="D555" s="284"/>
      <c r="E555" s="284"/>
      <c r="F555" s="431"/>
      <c r="G555" s="431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</row>
    <row r="556" spans="1:23" ht="20.25">
      <c r="A556" s="284"/>
      <c r="B556" s="284"/>
      <c r="C556" s="429"/>
      <c r="D556" s="284"/>
      <c r="E556" s="284"/>
      <c r="F556" s="431"/>
      <c r="G556" s="431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</row>
    <row r="557" spans="1:23" ht="20.25">
      <c r="A557" s="284"/>
      <c r="B557" s="284"/>
      <c r="C557" s="429"/>
      <c r="D557" s="284"/>
      <c r="E557" s="284"/>
      <c r="F557" s="431"/>
      <c r="G557" s="431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</row>
    <row r="558" spans="1:23" ht="20.25">
      <c r="A558" s="284"/>
      <c r="B558" s="284"/>
      <c r="C558" s="429"/>
      <c r="D558" s="284"/>
      <c r="E558" s="284"/>
      <c r="F558" s="431"/>
      <c r="G558" s="431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</row>
    <row r="559" spans="1:23" ht="20.25">
      <c r="A559" s="284"/>
      <c r="B559" s="284"/>
      <c r="C559" s="429"/>
      <c r="D559" s="284"/>
      <c r="E559" s="284"/>
      <c r="F559" s="431"/>
      <c r="G559" s="431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</row>
    <row r="560" spans="1:23" ht="20.25">
      <c r="A560" s="284"/>
      <c r="B560" s="284"/>
      <c r="C560" s="429"/>
      <c r="D560" s="284"/>
      <c r="E560" s="284"/>
      <c r="F560" s="431"/>
      <c r="G560" s="431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</row>
    <row r="561" spans="1:23" ht="20.25">
      <c r="A561" s="284"/>
      <c r="B561" s="284"/>
      <c r="C561" s="429"/>
      <c r="D561" s="284"/>
      <c r="E561" s="284"/>
      <c r="F561" s="431"/>
      <c r="G561" s="431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</row>
    <row r="562" spans="1:23" ht="20.25">
      <c r="A562" s="284"/>
      <c r="B562" s="284"/>
      <c r="C562" s="429"/>
      <c r="D562" s="284"/>
      <c r="E562" s="284"/>
      <c r="F562" s="431"/>
      <c r="G562" s="431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</row>
    <row r="563" spans="1:23" ht="20.25">
      <c r="A563" s="284"/>
      <c r="B563" s="284"/>
      <c r="C563" s="429"/>
      <c r="D563" s="284"/>
      <c r="E563" s="284"/>
      <c r="F563" s="431"/>
      <c r="G563" s="431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</row>
    <row r="564" spans="1:23" ht="20.25">
      <c r="A564" s="284"/>
      <c r="B564" s="284"/>
      <c r="C564" s="429"/>
      <c r="D564" s="284"/>
      <c r="E564" s="284"/>
      <c r="F564" s="431"/>
      <c r="G564" s="431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</row>
    <row r="565" spans="1:23" ht="20.25">
      <c r="A565" s="284"/>
      <c r="B565" s="284"/>
      <c r="C565" s="429"/>
      <c r="D565" s="284"/>
      <c r="E565" s="284"/>
      <c r="F565" s="431"/>
      <c r="G565" s="431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</row>
    <row r="566" spans="1:23" ht="20.25">
      <c r="A566" s="284"/>
      <c r="B566" s="284"/>
      <c r="C566" s="429"/>
      <c r="D566" s="284"/>
      <c r="E566" s="284"/>
      <c r="F566" s="431"/>
      <c r="G566" s="431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</row>
    <row r="567" spans="1:23" ht="20.25">
      <c r="A567" s="284"/>
      <c r="B567" s="284"/>
      <c r="C567" s="429"/>
      <c r="D567" s="284"/>
      <c r="E567" s="284"/>
      <c r="F567" s="431"/>
      <c r="G567" s="431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</row>
    <row r="568" spans="1:23" ht="20.25">
      <c r="A568" s="284"/>
      <c r="B568" s="284"/>
      <c r="C568" s="429"/>
      <c r="D568" s="284"/>
      <c r="E568" s="284"/>
      <c r="F568" s="431"/>
      <c r="G568" s="431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</row>
    <row r="569" spans="1:23" ht="20.25">
      <c r="A569" s="284"/>
      <c r="B569" s="284"/>
      <c r="C569" s="429"/>
      <c r="D569" s="284"/>
      <c r="E569" s="284"/>
      <c r="F569" s="431"/>
      <c r="G569" s="431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</row>
    <row r="570" spans="1:23" ht="20.25">
      <c r="A570" s="284"/>
      <c r="B570" s="284"/>
      <c r="C570" s="429"/>
      <c r="D570" s="284"/>
      <c r="E570" s="284"/>
      <c r="F570" s="431"/>
      <c r="G570" s="431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</row>
    <row r="571" spans="1:23" ht="20.25">
      <c r="A571" s="284"/>
      <c r="B571" s="284"/>
      <c r="C571" s="429"/>
      <c r="D571" s="284"/>
      <c r="E571" s="284"/>
      <c r="F571" s="431"/>
      <c r="G571" s="431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</row>
    <row r="572" spans="1:23" ht="20.25">
      <c r="A572" s="284"/>
      <c r="B572" s="284"/>
      <c r="C572" s="429"/>
      <c r="D572" s="284"/>
      <c r="E572" s="284"/>
      <c r="F572" s="431"/>
      <c r="G572" s="431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</row>
    <row r="573" spans="1:23" ht="20.25">
      <c r="A573" s="284"/>
      <c r="B573" s="284"/>
      <c r="C573" s="429"/>
      <c r="D573" s="284"/>
      <c r="E573" s="284"/>
      <c r="F573" s="431"/>
      <c r="G573" s="431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</row>
    <row r="574" spans="1:23" ht="20.25">
      <c r="A574" s="284"/>
      <c r="B574" s="284"/>
      <c r="C574" s="429"/>
      <c r="D574" s="284"/>
      <c r="E574" s="284"/>
      <c r="F574" s="431"/>
      <c r="G574" s="431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</row>
    <row r="575" spans="1:23" ht="20.25">
      <c r="A575" s="284"/>
      <c r="B575" s="284"/>
      <c r="C575" s="429"/>
      <c r="D575" s="284"/>
      <c r="E575" s="284"/>
      <c r="F575" s="431"/>
      <c r="G575" s="431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</row>
    <row r="576" spans="1:23" ht="20.25">
      <c r="A576" s="284"/>
      <c r="B576" s="284"/>
      <c r="C576" s="429"/>
      <c r="D576" s="284"/>
      <c r="E576" s="284"/>
      <c r="F576" s="431"/>
      <c r="G576" s="431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</row>
    <row r="577" spans="1:23" ht="20.25">
      <c r="A577" s="284"/>
      <c r="B577" s="284"/>
      <c r="C577" s="429"/>
      <c r="D577" s="284"/>
      <c r="E577" s="284"/>
      <c r="F577" s="431"/>
      <c r="G577" s="431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</row>
    <row r="578" spans="1:23" ht="20.25">
      <c r="A578" s="284"/>
      <c r="B578" s="284"/>
      <c r="C578" s="429"/>
      <c r="D578" s="284"/>
      <c r="E578" s="284"/>
      <c r="F578" s="431"/>
      <c r="G578" s="431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</row>
    <row r="579" spans="1:23" ht="20.25">
      <c r="A579" s="284"/>
      <c r="B579" s="284"/>
      <c r="C579" s="429"/>
      <c r="D579" s="284"/>
      <c r="E579" s="284"/>
      <c r="F579" s="431"/>
      <c r="G579" s="431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</row>
    <row r="580" spans="1:23" ht="20.25">
      <c r="A580" s="284"/>
      <c r="B580" s="284"/>
      <c r="C580" s="429"/>
      <c r="D580" s="284"/>
      <c r="E580" s="284"/>
      <c r="F580" s="431"/>
      <c r="G580" s="431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</row>
    <row r="581" spans="1:23" ht="20.25">
      <c r="A581" s="284"/>
      <c r="B581" s="284"/>
      <c r="C581" s="429"/>
      <c r="D581" s="284"/>
      <c r="E581" s="284"/>
      <c r="F581" s="431"/>
      <c r="G581" s="431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</row>
    <row r="582" spans="1:23" ht="20.25">
      <c r="A582" s="284"/>
      <c r="B582" s="284"/>
      <c r="C582" s="429"/>
      <c r="D582" s="284"/>
      <c r="E582" s="284"/>
      <c r="F582" s="431"/>
      <c r="G582" s="431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</row>
    <row r="583" spans="1:23" ht="20.25">
      <c r="A583" s="284"/>
      <c r="B583" s="284"/>
      <c r="C583" s="429"/>
      <c r="D583" s="284"/>
      <c r="E583" s="284"/>
      <c r="F583" s="431"/>
      <c r="G583" s="431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</row>
    <row r="584" spans="1:23" ht="20.25">
      <c r="A584" s="284"/>
      <c r="B584" s="284"/>
      <c r="C584" s="429"/>
      <c r="D584" s="284"/>
      <c r="E584" s="284"/>
      <c r="F584" s="431"/>
      <c r="G584" s="431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</row>
    <row r="585" spans="1:23" ht="20.25">
      <c r="A585" s="284"/>
      <c r="B585" s="284"/>
      <c r="C585" s="429"/>
      <c r="D585" s="284"/>
      <c r="E585" s="284"/>
      <c r="F585" s="431"/>
      <c r="G585" s="431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</row>
    <row r="586" spans="1:23" ht="20.25">
      <c r="A586" s="284"/>
      <c r="B586" s="284"/>
      <c r="C586" s="429"/>
      <c r="D586" s="284"/>
      <c r="E586" s="284"/>
      <c r="F586" s="431"/>
      <c r="G586" s="431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</row>
    <row r="587" spans="1:23" ht="20.25">
      <c r="A587" s="284"/>
      <c r="B587" s="284"/>
      <c r="C587" s="429"/>
      <c r="D587" s="284"/>
      <c r="E587" s="284"/>
      <c r="F587" s="431"/>
      <c r="G587" s="431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</row>
    <row r="588" spans="1:23" ht="20.25">
      <c r="A588" s="284"/>
      <c r="B588" s="284"/>
      <c r="C588" s="429"/>
      <c r="D588" s="284"/>
      <c r="E588" s="284"/>
      <c r="F588" s="431"/>
      <c r="G588" s="431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</row>
    <row r="589" spans="1:23" ht="20.25">
      <c r="A589" s="284"/>
      <c r="B589" s="284"/>
      <c r="C589" s="429"/>
      <c r="D589" s="284"/>
      <c r="E589" s="284"/>
      <c r="F589" s="431"/>
      <c r="G589" s="431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</row>
    <row r="590" spans="1:23" ht="20.25">
      <c r="A590" s="284"/>
      <c r="B590" s="284"/>
      <c r="C590" s="429"/>
      <c r="D590" s="284"/>
      <c r="E590" s="284"/>
      <c r="F590" s="431"/>
      <c r="G590" s="431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</row>
    <row r="591" spans="1:23" ht="20.25">
      <c r="A591" s="284"/>
      <c r="B591" s="284"/>
      <c r="C591" s="429"/>
      <c r="D591" s="284"/>
      <c r="E591" s="284"/>
      <c r="F591" s="431"/>
      <c r="G591" s="431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</row>
    <row r="592" spans="1:23" ht="20.25">
      <c r="A592" s="284"/>
      <c r="B592" s="284"/>
      <c r="C592" s="429"/>
      <c r="D592" s="284"/>
      <c r="E592" s="284"/>
      <c r="F592" s="431"/>
      <c r="G592" s="431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</row>
    <row r="593" spans="1:23" ht="20.25">
      <c r="A593" s="284"/>
      <c r="B593" s="284"/>
      <c r="C593" s="429"/>
      <c r="D593" s="284"/>
      <c r="E593" s="284"/>
      <c r="F593" s="431"/>
      <c r="G593" s="431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</row>
    <row r="594" spans="1:23" ht="20.25">
      <c r="A594" s="284"/>
      <c r="B594" s="284"/>
      <c r="C594" s="429"/>
      <c r="D594" s="284"/>
      <c r="E594" s="284"/>
      <c r="F594" s="431"/>
      <c r="G594" s="431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</row>
    <row r="595" spans="1:23" ht="20.25">
      <c r="A595" s="284"/>
      <c r="B595" s="284"/>
      <c r="C595" s="429"/>
      <c r="D595" s="284"/>
      <c r="E595" s="284"/>
      <c r="F595" s="431"/>
      <c r="G595" s="431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</row>
    <row r="596" spans="1:23" ht="20.25">
      <c r="A596" s="284"/>
      <c r="B596" s="284"/>
      <c r="C596" s="429"/>
      <c r="D596" s="284"/>
      <c r="E596" s="284"/>
      <c r="F596" s="431"/>
      <c r="G596" s="431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</row>
    <row r="597" spans="1:23" ht="20.25">
      <c r="A597" s="284"/>
      <c r="B597" s="284"/>
      <c r="C597" s="429"/>
      <c r="D597" s="284"/>
      <c r="E597" s="284"/>
      <c r="F597" s="431"/>
      <c r="G597" s="431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</row>
    <row r="598" spans="1:23" ht="20.25">
      <c r="A598" s="284"/>
      <c r="B598" s="284"/>
      <c r="C598" s="429"/>
      <c r="D598" s="284"/>
      <c r="E598" s="284"/>
      <c r="F598" s="431"/>
      <c r="G598" s="431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</row>
    <row r="599" spans="1:23" ht="20.25">
      <c r="A599" s="284"/>
      <c r="B599" s="284"/>
      <c r="C599" s="429"/>
      <c r="D599" s="284"/>
      <c r="E599" s="284"/>
      <c r="F599" s="431"/>
      <c r="G599" s="431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</row>
    <row r="600" spans="1:23" ht="20.25">
      <c r="A600" s="284"/>
      <c r="B600" s="284"/>
      <c r="C600" s="429"/>
      <c r="D600" s="284"/>
      <c r="E600" s="284"/>
      <c r="F600" s="431"/>
      <c r="G600" s="431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</row>
    <row r="601" spans="1:23" ht="20.25">
      <c r="A601" s="284"/>
      <c r="B601" s="284"/>
      <c r="C601" s="429"/>
      <c r="D601" s="284"/>
      <c r="E601" s="284"/>
      <c r="F601" s="431"/>
      <c r="G601" s="431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</row>
    <row r="602" spans="1:23" ht="20.25">
      <c r="A602" s="284"/>
      <c r="B602" s="284"/>
      <c r="C602" s="429"/>
      <c r="D602" s="284"/>
      <c r="E602" s="284"/>
      <c r="F602" s="431"/>
      <c r="G602" s="431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</row>
    <row r="603" spans="1:23" ht="20.25">
      <c r="A603" s="284"/>
      <c r="B603" s="284"/>
      <c r="C603" s="429"/>
      <c r="D603" s="284"/>
      <c r="E603" s="284"/>
      <c r="F603" s="431"/>
      <c r="G603" s="431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</row>
    <row r="604" spans="1:23" ht="20.25">
      <c r="A604" s="284"/>
      <c r="B604" s="284"/>
      <c r="C604" s="429"/>
      <c r="D604" s="284"/>
      <c r="E604" s="284"/>
      <c r="F604" s="431"/>
      <c r="G604" s="431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</row>
    <row r="605" spans="1:23" ht="20.25">
      <c r="A605" s="284"/>
      <c r="B605" s="284"/>
      <c r="C605" s="429"/>
      <c r="D605" s="284"/>
      <c r="E605" s="284"/>
      <c r="F605" s="431"/>
      <c r="G605" s="431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</row>
    <row r="606" spans="1:23" ht="20.25">
      <c r="A606" s="284"/>
      <c r="B606" s="284"/>
      <c r="C606" s="429"/>
      <c r="D606" s="284"/>
      <c r="E606" s="284"/>
      <c r="F606" s="431"/>
      <c r="G606" s="431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</row>
    <row r="607" spans="1:23" ht="20.25">
      <c r="A607" s="284"/>
      <c r="B607" s="284"/>
      <c r="C607" s="429"/>
      <c r="D607" s="284"/>
      <c r="E607" s="284"/>
      <c r="F607" s="431"/>
      <c r="G607" s="431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</row>
    <row r="608" spans="1:23" ht="20.25">
      <c r="A608" s="284"/>
      <c r="B608" s="284"/>
      <c r="C608" s="429"/>
      <c r="D608" s="284"/>
      <c r="E608" s="284"/>
      <c r="F608" s="431"/>
      <c r="G608" s="431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</row>
    <row r="609" spans="1:23" ht="20.25">
      <c r="A609" s="284"/>
      <c r="B609" s="284"/>
      <c r="C609" s="429"/>
      <c r="D609" s="284"/>
      <c r="E609" s="284"/>
      <c r="F609" s="431"/>
      <c r="G609" s="431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</row>
    <row r="610" spans="1:23" ht="20.25">
      <c r="A610" s="284"/>
      <c r="B610" s="284"/>
      <c r="C610" s="429"/>
      <c r="D610" s="284"/>
      <c r="E610" s="284"/>
      <c r="F610" s="431"/>
      <c r="G610" s="431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</row>
    <row r="611" spans="1:23" ht="20.25">
      <c r="A611" s="284"/>
      <c r="B611" s="284"/>
      <c r="C611" s="429"/>
      <c r="D611" s="284"/>
      <c r="E611" s="284"/>
      <c r="F611" s="431"/>
      <c r="G611" s="431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</row>
    <row r="612" spans="1:23" ht="20.25">
      <c r="A612" s="284"/>
      <c r="B612" s="284"/>
      <c r="C612" s="429"/>
      <c r="D612" s="284"/>
      <c r="E612" s="284"/>
      <c r="F612" s="431"/>
      <c r="G612" s="431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</row>
    <row r="613" spans="1:23" ht="20.25">
      <c r="A613" s="284"/>
      <c r="B613" s="284"/>
      <c r="C613" s="429"/>
      <c r="D613" s="284"/>
      <c r="E613" s="284"/>
      <c r="F613" s="431"/>
      <c r="G613" s="431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</row>
    <row r="614" spans="1:23" ht="20.25">
      <c r="A614" s="284"/>
      <c r="B614" s="284"/>
      <c r="C614" s="429"/>
      <c r="D614" s="284"/>
      <c r="E614" s="284"/>
      <c r="F614" s="431"/>
      <c r="G614" s="431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</row>
    <row r="615" spans="1:23" ht="20.25">
      <c r="A615" s="284"/>
      <c r="B615" s="284"/>
      <c r="C615" s="429"/>
      <c r="D615" s="284"/>
      <c r="E615" s="284"/>
      <c r="F615" s="431"/>
      <c r="G615" s="431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</row>
    <row r="616" spans="1:23" ht="20.25">
      <c r="A616" s="284"/>
      <c r="B616" s="284"/>
      <c r="C616" s="429"/>
      <c r="D616" s="284"/>
      <c r="E616" s="284"/>
      <c r="F616" s="431"/>
      <c r="G616" s="431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</row>
    <row r="617" spans="1:23" ht="20.25">
      <c r="A617" s="284"/>
      <c r="B617" s="284"/>
      <c r="C617" s="429"/>
      <c r="D617" s="284"/>
      <c r="E617" s="284"/>
      <c r="F617" s="431"/>
      <c r="G617" s="431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</row>
    <row r="618" spans="1:23" ht="20.25">
      <c r="A618" s="284"/>
      <c r="B618" s="284"/>
      <c r="C618" s="429"/>
      <c r="D618" s="284"/>
      <c r="E618" s="284"/>
      <c r="F618" s="431"/>
      <c r="G618" s="431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</row>
    <row r="619" spans="1:23" ht="20.25">
      <c r="A619" s="284"/>
      <c r="B619" s="284"/>
      <c r="C619" s="429"/>
      <c r="D619" s="284"/>
      <c r="E619" s="284"/>
      <c r="F619" s="431"/>
      <c r="G619" s="431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</row>
    <row r="620" spans="1:23" ht="20.25">
      <c r="A620" s="284"/>
      <c r="B620" s="284"/>
      <c r="C620" s="429"/>
      <c r="D620" s="284"/>
      <c r="E620" s="284"/>
      <c r="F620" s="431"/>
      <c r="G620" s="431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</row>
    <row r="621" spans="1:23" ht="20.25">
      <c r="A621" s="284"/>
      <c r="B621" s="284"/>
      <c r="C621" s="429"/>
      <c r="D621" s="284"/>
      <c r="E621" s="284"/>
      <c r="F621" s="431"/>
      <c r="G621" s="431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</row>
    <row r="622" spans="1:23" ht="20.25">
      <c r="A622" s="284"/>
      <c r="B622" s="284"/>
      <c r="C622" s="429"/>
      <c r="D622" s="284"/>
      <c r="E622" s="284"/>
      <c r="F622" s="431"/>
      <c r="G622" s="431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</row>
    <row r="623" spans="1:23" ht="20.25">
      <c r="A623" s="284"/>
      <c r="B623" s="284"/>
      <c r="C623" s="429"/>
      <c r="D623" s="284"/>
      <c r="E623" s="284"/>
      <c r="F623" s="431"/>
      <c r="G623" s="431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</row>
    <row r="624" spans="1:23" ht="20.25">
      <c r="A624" s="284"/>
      <c r="B624" s="284"/>
      <c r="C624" s="429"/>
      <c r="D624" s="284"/>
      <c r="E624" s="284"/>
      <c r="F624" s="431"/>
      <c r="G624" s="431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</row>
    <row r="625" spans="1:23" ht="20.25">
      <c r="A625" s="284"/>
      <c r="B625" s="284"/>
      <c r="C625" s="429"/>
      <c r="D625" s="284"/>
      <c r="E625" s="284"/>
      <c r="F625" s="431"/>
      <c r="G625" s="431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</row>
    <row r="626" spans="1:23" ht="20.25">
      <c r="A626" s="284"/>
      <c r="B626" s="284"/>
      <c r="C626" s="429"/>
      <c r="D626" s="284"/>
      <c r="E626" s="284"/>
      <c r="F626" s="431"/>
      <c r="G626" s="431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</row>
    <row r="627" spans="1:23" ht="20.25">
      <c r="A627" s="284"/>
      <c r="B627" s="284"/>
      <c r="C627" s="429"/>
      <c r="D627" s="284"/>
      <c r="E627" s="284"/>
      <c r="F627" s="431"/>
      <c r="G627" s="431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</row>
    <row r="628" spans="1:23" ht="20.25">
      <c r="A628" s="284"/>
      <c r="B628" s="284"/>
      <c r="C628" s="429"/>
      <c r="D628" s="284"/>
      <c r="E628" s="284"/>
      <c r="F628" s="431"/>
      <c r="G628" s="431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</row>
    <row r="629" spans="1:23" ht="20.25">
      <c r="A629" s="284"/>
      <c r="B629" s="284"/>
      <c r="C629" s="429"/>
      <c r="D629" s="284"/>
      <c r="E629" s="284"/>
      <c r="F629" s="431"/>
      <c r="G629" s="431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</row>
    <row r="630" spans="1:23" ht="20.25">
      <c r="A630" s="284"/>
      <c r="B630" s="284"/>
      <c r="C630" s="429"/>
      <c r="D630" s="284"/>
      <c r="E630" s="284"/>
      <c r="F630" s="431"/>
      <c r="G630" s="431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</row>
    <row r="631" spans="1:23" ht="20.25">
      <c r="A631" s="284"/>
      <c r="B631" s="284"/>
      <c r="C631" s="429"/>
      <c r="D631" s="284"/>
      <c r="E631" s="284"/>
      <c r="F631" s="431"/>
      <c r="G631" s="431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</row>
    <row r="632" spans="1:23" ht="20.25">
      <c r="A632" s="284"/>
      <c r="B632" s="284"/>
      <c r="C632" s="429"/>
      <c r="D632" s="284"/>
      <c r="E632" s="284"/>
      <c r="F632" s="431"/>
      <c r="G632" s="431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</row>
    <row r="633" spans="1:23" ht="20.25">
      <c r="A633" s="284"/>
      <c r="B633" s="284"/>
      <c r="C633" s="429"/>
      <c r="D633" s="284"/>
      <c r="E633" s="284"/>
      <c r="F633" s="431"/>
      <c r="G633" s="431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</row>
    <row r="634" spans="1:23" ht="20.25">
      <c r="A634" s="284"/>
      <c r="B634" s="284"/>
      <c r="C634" s="429"/>
      <c r="D634" s="284"/>
      <c r="E634" s="284"/>
      <c r="F634" s="431"/>
      <c r="G634" s="431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</row>
    <row r="635" spans="1:23" ht="20.25">
      <c r="A635" s="284"/>
      <c r="B635" s="284"/>
      <c r="C635" s="429"/>
      <c r="D635" s="284"/>
      <c r="E635" s="284"/>
      <c r="F635" s="431"/>
      <c r="G635" s="431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</row>
    <row r="636" spans="1:23" ht="20.25">
      <c r="A636" s="284"/>
      <c r="B636" s="284"/>
      <c r="C636" s="429"/>
      <c r="D636" s="284"/>
      <c r="E636" s="284"/>
      <c r="F636" s="431"/>
      <c r="G636" s="431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</row>
    <row r="637" spans="1:23" ht="20.25">
      <c r="A637" s="284"/>
      <c r="B637" s="284"/>
      <c r="C637" s="429"/>
      <c r="D637" s="284"/>
      <c r="E637" s="284"/>
      <c r="F637" s="431"/>
      <c r="G637" s="431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</row>
    <row r="638" spans="1:23" ht="20.25">
      <c r="A638" s="284"/>
      <c r="B638" s="284"/>
      <c r="C638" s="429"/>
      <c r="D638" s="284"/>
      <c r="E638" s="284"/>
      <c r="F638" s="431"/>
      <c r="G638" s="431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</row>
    <row r="639" spans="1:23" ht="20.25">
      <c r="A639" s="284"/>
      <c r="B639" s="284"/>
      <c r="C639" s="429"/>
      <c r="D639" s="284"/>
      <c r="E639" s="284"/>
      <c r="F639" s="431"/>
      <c r="G639" s="431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</row>
    <row r="640" spans="1:23" ht="20.25">
      <c r="A640" s="284"/>
      <c r="B640" s="284"/>
      <c r="C640" s="429"/>
      <c r="D640" s="284"/>
      <c r="E640" s="284"/>
      <c r="F640" s="431"/>
      <c r="G640" s="431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</row>
    <row r="641" spans="1:23" ht="20.25">
      <c r="A641" s="284"/>
      <c r="B641" s="284"/>
      <c r="C641" s="429"/>
      <c r="D641" s="284"/>
      <c r="E641" s="284"/>
      <c r="F641" s="431"/>
      <c r="G641" s="431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</row>
    <row r="642" spans="1:23" ht="20.25">
      <c r="A642" s="284"/>
      <c r="B642" s="284"/>
      <c r="C642" s="429"/>
      <c r="D642" s="284"/>
      <c r="E642" s="284"/>
      <c r="F642" s="431"/>
      <c r="G642" s="431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</row>
    <row r="643" spans="1:23" ht="20.25">
      <c r="A643" s="284"/>
      <c r="B643" s="284"/>
      <c r="C643" s="429"/>
      <c r="D643" s="284"/>
      <c r="E643" s="284"/>
      <c r="F643" s="431"/>
      <c r="G643" s="431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</row>
    <row r="644" spans="1:23" ht="20.25">
      <c r="A644" s="284"/>
      <c r="B644" s="284"/>
      <c r="C644" s="429"/>
      <c r="D644" s="284"/>
      <c r="E644" s="284"/>
      <c r="F644" s="431"/>
      <c r="G644" s="431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</row>
    <row r="645" spans="1:23" ht="20.25">
      <c r="A645" s="284"/>
      <c r="B645" s="284"/>
      <c r="C645" s="429"/>
      <c r="D645" s="284"/>
      <c r="E645" s="284"/>
      <c r="F645" s="431"/>
      <c r="G645" s="431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</row>
    <row r="646" spans="1:23" ht="20.25">
      <c r="A646" s="284"/>
      <c r="B646" s="284"/>
      <c r="C646" s="429"/>
      <c r="D646" s="284"/>
      <c r="E646" s="284"/>
      <c r="F646" s="431"/>
      <c r="G646" s="431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</row>
    <row r="647" spans="1:23" ht="20.25">
      <c r="A647" s="284"/>
      <c r="B647" s="284"/>
      <c r="C647" s="429"/>
      <c r="D647" s="284"/>
      <c r="E647" s="284"/>
      <c r="F647" s="431"/>
      <c r="G647" s="431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</row>
    <row r="648" spans="1:23" ht="20.25">
      <c r="A648" s="284"/>
      <c r="B648" s="284"/>
      <c r="C648" s="429"/>
      <c r="D648" s="284"/>
      <c r="E648" s="284"/>
      <c r="F648" s="431"/>
      <c r="G648" s="431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</row>
    <row r="649" spans="1:23" ht="20.25">
      <c r="A649" s="284"/>
      <c r="B649" s="284"/>
      <c r="C649" s="429"/>
      <c r="D649" s="284"/>
      <c r="E649" s="284"/>
      <c r="F649" s="431"/>
      <c r="G649" s="431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</row>
    <row r="650" spans="1:23" ht="20.25">
      <c r="A650" s="284"/>
      <c r="B650" s="284"/>
      <c r="C650" s="429"/>
      <c r="D650" s="284"/>
      <c r="E650" s="284"/>
      <c r="F650" s="431"/>
      <c r="G650" s="431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</row>
    <row r="651" spans="1:23" ht="20.25">
      <c r="A651" s="284"/>
      <c r="B651" s="284"/>
      <c r="C651" s="429"/>
      <c r="D651" s="284"/>
      <c r="E651" s="284"/>
      <c r="F651" s="431"/>
      <c r="G651" s="431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</row>
    <row r="652" spans="1:23" ht="20.25">
      <c r="A652" s="284"/>
      <c r="B652" s="284"/>
      <c r="C652" s="429"/>
      <c r="D652" s="284"/>
      <c r="E652" s="284"/>
      <c r="F652" s="431"/>
      <c r="G652" s="431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</row>
    <row r="653" spans="1:23" ht="20.25">
      <c r="A653" s="284"/>
      <c r="B653" s="284"/>
      <c r="C653" s="429"/>
      <c r="D653" s="284"/>
      <c r="E653" s="284"/>
      <c r="F653" s="431"/>
      <c r="G653" s="431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</row>
    <row r="654" spans="1:23" ht="20.25">
      <c r="A654" s="284"/>
      <c r="B654" s="284"/>
      <c r="C654" s="429"/>
      <c r="D654" s="284"/>
      <c r="E654" s="284"/>
      <c r="F654" s="431"/>
      <c r="G654" s="431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</row>
    <row r="655" spans="1:23" ht="20.25">
      <c r="A655" s="284"/>
      <c r="B655" s="284"/>
      <c r="C655" s="429"/>
      <c r="D655" s="284"/>
      <c r="E655" s="284"/>
      <c r="F655" s="431"/>
      <c r="G655" s="431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</row>
    <row r="656" spans="1:23" ht="20.25">
      <c r="A656" s="284"/>
      <c r="B656" s="284"/>
      <c r="C656" s="429"/>
      <c r="D656" s="284"/>
      <c r="E656" s="284"/>
      <c r="F656" s="431"/>
      <c r="G656" s="431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</row>
    <row r="657" spans="1:23" ht="20.25">
      <c r="A657" s="284"/>
      <c r="B657" s="284"/>
      <c r="C657" s="429"/>
      <c r="D657" s="284"/>
      <c r="E657" s="284"/>
      <c r="F657" s="431"/>
      <c r="G657" s="431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</row>
    <row r="658" spans="1:23" ht="20.25">
      <c r="A658" s="284"/>
      <c r="B658" s="284"/>
      <c r="C658" s="429"/>
      <c r="D658" s="284"/>
      <c r="E658" s="284"/>
      <c r="F658" s="431"/>
      <c r="G658" s="431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</row>
    <row r="659" spans="1:23" ht="20.25">
      <c r="A659" s="284"/>
      <c r="B659" s="284"/>
      <c r="C659" s="429"/>
      <c r="D659" s="284"/>
      <c r="E659" s="284"/>
      <c r="F659" s="431"/>
      <c r="G659" s="431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</row>
    <row r="660" spans="1:23" ht="20.25">
      <c r="A660" s="284"/>
      <c r="B660" s="284"/>
      <c r="C660" s="429"/>
      <c r="D660" s="284"/>
      <c r="E660" s="284"/>
      <c r="F660" s="431"/>
      <c r="G660" s="431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</row>
    <row r="661" spans="1:23" ht="20.25">
      <c r="A661" s="284"/>
      <c r="B661" s="284"/>
      <c r="C661" s="429"/>
      <c r="D661" s="284"/>
      <c r="E661" s="284"/>
      <c r="F661" s="431"/>
      <c r="G661" s="431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</row>
    <row r="662" spans="1:23" ht="20.25">
      <c r="A662" s="284"/>
      <c r="B662" s="284"/>
      <c r="C662" s="429"/>
      <c r="D662" s="284"/>
      <c r="E662" s="284"/>
      <c r="F662" s="431"/>
      <c r="G662" s="431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</row>
    <row r="663" spans="1:23" ht="20.25">
      <c r="A663" s="284"/>
      <c r="B663" s="284"/>
      <c r="C663" s="429"/>
      <c r="D663" s="284"/>
      <c r="E663" s="284"/>
      <c r="F663" s="431"/>
      <c r="G663" s="431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</row>
    <row r="664" spans="1:23" ht="20.25">
      <c r="A664" s="284"/>
      <c r="B664" s="284"/>
      <c r="C664" s="429"/>
      <c r="D664" s="284"/>
      <c r="E664" s="284"/>
      <c r="F664" s="431"/>
      <c r="G664" s="431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</row>
    <row r="665" spans="1:23" ht="20.25">
      <c r="A665" s="284"/>
      <c r="B665" s="284"/>
      <c r="C665" s="429"/>
      <c r="D665" s="284"/>
      <c r="E665" s="284"/>
      <c r="F665" s="431"/>
      <c r="G665" s="431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</row>
    <row r="666" spans="1:23" ht="20.25">
      <c r="A666" s="284"/>
      <c r="B666" s="284"/>
      <c r="C666" s="429"/>
      <c r="D666" s="284"/>
      <c r="E666" s="284"/>
      <c r="F666" s="431"/>
      <c r="G666" s="431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</row>
    <row r="667" spans="1:23" ht="20.25">
      <c r="A667" s="284"/>
      <c r="B667" s="284"/>
      <c r="C667" s="429"/>
      <c r="D667" s="284"/>
      <c r="E667" s="284"/>
      <c r="F667" s="431"/>
      <c r="G667" s="431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</row>
    <row r="668" spans="1:23" ht="20.25">
      <c r="A668" s="284"/>
      <c r="B668" s="284"/>
      <c r="C668" s="429"/>
      <c r="D668" s="284"/>
      <c r="E668" s="284"/>
      <c r="F668" s="431"/>
      <c r="G668" s="431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</row>
    <row r="669" spans="1:23" ht="20.25">
      <c r="A669" s="284"/>
      <c r="B669" s="284"/>
      <c r="C669" s="429"/>
      <c r="D669" s="284"/>
      <c r="E669" s="284"/>
      <c r="F669" s="431"/>
      <c r="G669" s="431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</row>
    <row r="670" spans="1:23" ht="20.25">
      <c r="A670" s="284"/>
      <c r="B670" s="284"/>
      <c r="C670" s="429"/>
      <c r="D670" s="284"/>
      <c r="E670" s="284"/>
      <c r="F670" s="431"/>
      <c r="G670" s="431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</row>
    <row r="671" spans="1:23" ht="20.25">
      <c r="A671" s="284"/>
      <c r="B671" s="284"/>
      <c r="C671" s="429"/>
      <c r="D671" s="284"/>
      <c r="E671" s="284"/>
      <c r="F671" s="431"/>
      <c r="G671" s="431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</row>
    <row r="672" spans="1:23" ht="20.25">
      <c r="A672" s="284"/>
      <c r="B672" s="284"/>
      <c r="C672" s="429"/>
      <c r="D672" s="284"/>
      <c r="E672" s="284"/>
      <c r="F672" s="431"/>
      <c r="G672" s="431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</row>
    <row r="673" spans="1:23" ht="20.25">
      <c r="A673" s="284"/>
      <c r="B673" s="284"/>
      <c r="C673" s="429"/>
      <c r="D673" s="284"/>
      <c r="E673" s="284"/>
      <c r="F673" s="431"/>
      <c r="G673" s="431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</row>
    <row r="674" spans="1:23" ht="20.25">
      <c r="A674" s="284"/>
      <c r="B674" s="284"/>
      <c r="C674" s="429"/>
      <c r="D674" s="284"/>
      <c r="E674" s="284"/>
      <c r="F674" s="431"/>
      <c r="G674" s="431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</row>
    <row r="675" spans="1:23" ht="20.25">
      <c r="A675" s="284"/>
      <c r="B675" s="284"/>
      <c r="C675" s="429"/>
      <c r="D675" s="284"/>
      <c r="E675" s="284"/>
      <c r="F675" s="431"/>
      <c r="G675" s="431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</row>
    <row r="676" spans="1:23" ht="20.25">
      <c r="A676" s="284"/>
      <c r="B676" s="284"/>
      <c r="C676" s="429"/>
      <c r="D676" s="284"/>
      <c r="E676" s="284"/>
      <c r="F676" s="431"/>
      <c r="G676" s="431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</row>
    <row r="677" spans="1:23" ht="20.25">
      <c r="A677" s="284"/>
      <c r="B677" s="284"/>
      <c r="C677" s="429"/>
      <c r="D677" s="284"/>
      <c r="E677" s="284"/>
      <c r="F677" s="431"/>
      <c r="G677" s="431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</row>
    <row r="678" spans="1:23" ht="20.25">
      <c r="A678" s="284"/>
      <c r="B678" s="284"/>
      <c r="C678" s="429"/>
      <c r="D678" s="284"/>
      <c r="E678" s="284"/>
      <c r="F678" s="431"/>
      <c r="G678" s="431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</row>
    <row r="679" spans="1:23" ht="20.25">
      <c r="A679" s="284"/>
      <c r="B679" s="284"/>
      <c r="C679" s="429"/>
      <c r="D679" s="284"/>
      <c r="E679" s="284"/>
      <c r="F679" s="431"/>
      <c r="G679" s="431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</row>
    <row r="680" spans="1:23" ht="20.25">
      <c r="A680" s="284"/>
      <c r="B680" s="284"/>
      <c r="C680" s="429"/>
      <c r="D680" s="284"/>
      <c r="E680" s="284"/>
      <c r="F680" s="431"/>
      <c r="G680" s="431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</row>
    <row r="681" spans="1:23" ht="20.25">
      <c r="A681" s="284"/>
      <c r="B681" s="284"/>
      <c r="C681" s="429"/>
      <c r="D681" s="284"/>
      <c r="E681" s="284"/>
      <c r="F681" s="431"/>
      <c r="G681" s="431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</row>
    <row r="682" spans="1:23" ht="20.25">
      <c r="A682" s="284"/>
      <c r="B682" s="284"/>
      <c r="C682" s="429"/>
      <c r="D682" s="284"/>
      <c r="E682" s="284"/>
      <c r="F682" s="431"/>
      <c r="G682" s="431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</row>
    <row r="683" spans="1:23" ht="20.25">
      <c r="A683" s="284"/>
      <c r="B683" s="284"/>
      <c r="C683" s="429"/>
      <c r="D683" s="284"/>
      <c r="E683" s="284"/>
      <c r="F683" s="431"/>
      <c r="G683" s="431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</row>
    <row r="684" spans="1:23" ht="20.25">
      <c r="A684" s="284"/>
      <c r="B684" s="284"/>
      <c r="C684" s="429"/>
      <c r="D684" s="284"/>
      <c r="E684" s="284"/>
      <c r="F684" s="431"/>
      <c r="G684" s="431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</row>
    <row r="685" spans="1:23" ht="20.25">
      <c r="A685" s="284"/>
      <c r="B685" s="284"/>
      <c r="C685" s="429"/>
      <c r="D685" s="284"/>
      <c r="E685" s="284"/>
      <c r="F685" s="431"/>
      <c r="G685" s="431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</row>
    <row r="686" spans="1:23" ht="20.25">
      <c r="A686" s="284"/>
      <c r="B686" s="284"/>
      <c r="C686" s="429"/>
      <c r="D686" s="284"/>
      <c r="E686" s="284"/>
      <c r="F686" s="431"/>
      <c r="G686" s="431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</row>
    <row r="687" spans="1:23" ht="20.25">
      <c r="A687" s="284"/>
      <c r="B687" s="284"/>
      <c r="C687" s="429"/>
      <c r="D687" s="284"/>
      <c r="E687" s="284"/>
      <c r="F687" s="431"/>
      <c r="G687" s="431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</row>
    <row r="688" spans="1:23" ht="20.25">
      <c r="A688" s="284"/>
      <c r="B688" s="284"/>
      <c r="C688" s="429"/>
      <c r="D688" s="284"/>
      <c r="E688" s="284"/>
      <c r="F688" s="431"/>
      <c r="G688" s="431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</row>
    <row r="689" spans="1:23" ht="20.25">
      <c r="A689" s="284"/>
      <c r="B689" s="284"/>
      <c r="C689" s="429"/>
      <c r="D689" s="284"/>
      <c r="E689" s="284"/>
      <c r="F689" s="431"/>
      <c r="G689" s="431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</row>
    <row r="690" spans="1:23" ht="20.25">
      <c r="A690" s="284"/>
      <c r="B690" s="284"/>
      <c r="C690" s="429"/>
      <c r="D690" s="284"/>
      <c r="E690" s="284"/>
      <c r="F690" s="431"/>
      <c r="G690" s="431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</row>
    <row r="691" spans="1:23" ht="20.25">
      <c r="A691" s="284"/>
      <c r="B691" s="284"/>
      <c r="C691" s="429"/>
      <c r="D691" s="284"/>
      <c r="E691" s="284"/>
      <c r="F691" s="431"/>
      <c r="G691" s="431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</row>
    <row r="692" spans="1:23" ht="20.25">
      <c r="A692" s="284"/>
      <c r="B692" s="284"/>
      <c r="C692" s="429"/>
      <c r="D692" s="284"/>
      <c r="E692" s="284"/>
      <c r="F692" s="431"/>
      <c r="G692" s="431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</row>
    <row r="693" spans="1:23" ht="20.25">
      <c r="A693" s="284"/>
      <c r="B693" s="284"/>
      <c r="C693" s="429"/>
      <c r="D693" s="284"/>
      <c r="E693" s="284"/>
      <c r="F693" s="431"/>
      <c r="G693" s="431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</row>
    <row r="694" spans="1:23" ht="20.25">
      <c r="A694" s="284"/>
      <c r="B694" s="284"/>
      <c r="C694" s="429"/>
      <c r="D694" s="284"/>
      <c r="E694" s="284"/>
      <c r="F694" s="431"/>
      <c r="G694" s="431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</row>
    <row r="695" spans="1:23" ht="20.25">
      <c r="A695" s="284"/>
      <c r="B695" s="284"/>
      <c r="C695" s="429"/>
      <c r="D695" s="284"/>
      <c r="E695" s="284"/>
      <c r="F695" s="431"/>
      <c r="G695" s="431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</row>
    <row r="696" spans="1:23" ht="20.25">
      <c r="A696" s="284"/>
      <c r="B696" s="284"/>
      <c r="C696" s="429"/>
      <c r="D696" s="284"/>
      <c r="E696" s="284"/>
      <c r="F696" s="431"/>
      <c r="G696" s="431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</row>
    <row r="697" spans="1:23" ht="20.25">
      <c r="A697" s="284"/>
      <c r="B697" s="284"/>
      <c r="C697" s="429"/>
      <c r="D697" s="284"/>
      <c r="E697" s="284"/>
      <c r="F697" s="431"/>
      <c r="G697" s="431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</row>
    <row r="698" spans="1:23" ht="20.25">
      <c r="A698" s="284"/>
      <c r="B698" s="284"/>
      <c r="C698" s="429"/>
      <c r="D698" s="284"/>
      <c r="E698" s="284"/>
      <c r="F698" s="431"/>
      <c r="G698" s="431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</row>
    <row r="699" spans="1:23" ht="20.25">
      <c r="A699" s="284"/>
      <c r="B699" s="284"/>
      <c r="C699" s="429"/>
      <c r="D699" s="284"/>
      <c r="E699" s="284"/>
      <c r="F699" s="431"/>
      <c r="G699" s="431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</row>
    <row r="700" spans="1:23" ht="20.25">
      <c r="A700" s="284"/>
      <c r="B700" s="284"/>
      <c r="C700" s="429"/>
      <c r="D700" s="284"/>
      <c r="E700" s="284"/>
      <c r="F700" s="431"/>
      <c r="G700" s="431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</row>
    <row r="701" spans="1:23" ht="20.25">
      <c r="A701" s="284"/>
      <c r="B701" s="284"/>
      <c r="C701" s="429"/>
      <c r="D701" s="284"/>
      <c r="E701" s="284"/>
      <c r="F701" s="431"/>
      <c r="G701" s="431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</row>
    <row r="702" spans="1:23" ht="20.25">
      <c r="A702" s="284"/>
      <c r="B702" s="284"/>
      <c r="C702" s="429"/>
      <c r="D702" s="284"/>
      <c r="E702" s="284"/>
      <c r="F702" s="431"/>
      <c r="G702" s="431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</row>
    <row r="703" spans="1:23" ht="20.25">
      <c r="A703" s="284"/>
      <c r="B703" s="284"/>
      <c r="C703" s="429"/>
      <c r="D703" s="284"/>
      <c r="E703" s="284"/>
      <c r="F703" s="431"/>
      <c r="G703" s="431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</row>
    <row r="704" spans="1:23" ht="20.25">
      <c r="A704" s="284"/>
      <c r="B704" s="284"/>
      <c r="C704" s="429"/>
      <c r="D704" s="284"/>
      <c r="E704" s="284"/>
      <c r="F704" s="431"/>
      <c r="G704" s="431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</row>
    <row r="705" spans="1:23" ht="20.25">
      <c r="A705" s="284"/>
      <c r="B705" s="284"/>
      <c r="C705" s="429"/>
      <c r="D705" s="284"/>
      <c r="E705" s="284"/>
      <c r="F705" s="431"/>
      <c r="G705" s="431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</row>
    <row r="706" spans="1:23" ht="20.25">
      <c r="A706" s="284"/>
      <c r="B706" s="284"/>
      <c r="C706" s="429"/>
      <c r="D706" s="284"/>
      <c r="E706" s="284"/>
      <c r="F706" s="431"/>
      <c r="G706" s="431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</row>
    <row r="707" spans="1:23" ht="20.25">
      <c r="A707" s="284"/>
      <c r="B707" s="284"/>
      <c r="C707" s="429"/>
      <c r="D707" s="284"/>
      <c r="E707" s="284"/>
      <c r="F707" s="431"/>
      <c r="G707" s="431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</row>
    <row r="708" spans="1:23" ht="20.25">
      <c r="A708" s="284"/>
      <c r="B708" s="284"/>
      <c r="C708" s="429"/>
      <c r="D708" s="284"/>
      <c r="E708" s="284"/>
      <c r="F708" s="431"/>
      <c r="G708" s="431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</row>
    <row r="709" spans="1:23" ht="20.25">
      <c r="A709" s="284"/>
      <c r="B709" s="284"/>
      <c r="C709" s="429"/>
      <c r="D709" s="284"/>
      <c r="E709" s="284"/>
      <c r="F709" s="431"/>
      <c r="G709" s="431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</row>
    <row r="710" spans="1:23" ht="20.25">
      <c r="A710" s="284"/>
      <c r="B710" s="284"/>
      <c r="C710" s="429"/>
      <c r="D710" s="284"/>
      <c r="E710" s="284"/>
      <c r="F710" s="431"/>
      <c r="G710" s="431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</row>
    <row r="711" spans="1:23" ht="20.25">
      <c r="A711" s="284"/>
      <c r="B711" s="284"/>
      <c r="C711" s="429"/>
      <c r="D711" s="284"/>
      <c r="E711" s="284"/>
      <c r="F711" s="431"/>
      <c r="G711" s="431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</row>
    <row r="712" spans="1:23" ht="20.25">
      <c r="A712" s="284"/>
      <c r="B712" s="284"/>
      <c r="C712" s="429"/>
      <c r="D712" s="284"/>
      <c r="E712" s="284"/>
      <c r="F712" s="431"/>
      <c r="G712" s="431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</row>
    <row r="713" spans="1:23" ht="20.25">
      <c r="A713" s="284"/>
      <c r="B713" s="284"/>
      <c r="C713" s="429"/>
      <c r="D713" s="284"/>
      <c r="E713" s="284"/>
      <c r="F713" s="431"/>
      <c r="G713" s="431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</row>
    <row r="714" spans="1:23" ht="20.25">
      <c r="A714" s="284"/>
      <c r="B714" s="284"/>
      <c r="C714" s="429"/>
      <c r="D714" s="284"/>
      <c r="E714" s="284"/>
      <c r="F714" s="431"/>
      <c r="G714" s="431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</row>
    <row r="715" spans="1:23" ht="20.25">
      <c r="A715" s="284"/>
      <c r="B715" s="284"/>
      <c r="C715" s="429"/>
      <c r="D715" s="284"/>
      <c r="E715" s="284"/>
      <c r="F715" s="431"/>
      <c r="G715" s="431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</row>
    <row r="716" spans="1:23" ht="20.25">
      <c r="A716" s="284"/>
      <c r="B716" s="284"/>
      <c r="C716" s="429"/>
      <c r="D716" s="284"/>
      <c r="E716" s="284"/>
      <c r="F716" s="431"/>
      <c r="G716" s="431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</row>
    <row r="717" spans="1:23" ht="20.25">
      <c r="A717" s="284"/>
      <c r="B717" s="284"/>
      <c r="C717" s="429"/>
      <c r="D717" s="284"/>
      <c r="E717" s="284"/>
      <c r="F717" s="431"/>
      <c r="G717" s="431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</row>
    <row r="718" spans="1:23" ht="20.25">
      <c r="A718" s="284"/>
      <c r="B718" s="284"/>
      <c r="C718" s="429"/>
      <c r="D718" s="284"/>
      <c r="E718" s="284"/>
      <c r="F718" s="431"/>
      <c r="G718" s="431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</row>
    <row r="719" spans="1:23" ht="20.25">
      <c r="A719" s="284"/>
      <c r="B719" s="284"/>
      <c r="C719" s="429"/>
      <c r="D719" s="284"/>
      <c r="E719" s="284"/>
      <c r="F719" s="431"/>
      <c r="G719" s="431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</row>
    <row r="720" spans="1:23" ht="20.25">
      <c r="A720" s="284"/>
      <c r="B720" s="284"/>
      <c r="C720" s="429"/>
      <c r="D720" s="284"/>
      <c r="E720" s="284"/>
      <c r="F720" s="431"/>
      <c r="G720" s="431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</row>
    <row r="721" spans="1:23" ht="20.25">
      <c r="A721" s="284"/>
      <c r="B721" s="284"/>
      <c r="C721" s="429"/>
      <c r="D721" s="284"/>
      <c r="E721" s="284"/>
      <c r="F721" s="431"/>
      <c r="G721" s="431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</row>
    <row r="722" spans="1:23" ht="20.25">
      <c r="A722" s="284"/>
      <c r="B722" s="284"/>
      <c r="C722" s="429"/>
      <c r="D722" s="284"/>
      <c r="E722" s="284"/>
      <c r="F722" s="431"/>
      <c r="G722" s="431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</row>
    <row r="723" spans="1:23" ht="20.25">
      <c r="A723" s="284"/>
      <c r="B723" s="284"/>
      <c r="C723" s="429"/>
      <c r="D723" s="284"/>
      <c r="E723" s="284"/>
      <c r="F723" s="431"/>
      <c r="G723" s="431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</row>
    <row r="724" spans="1:23" ht="20.25">
      <c r="A724" s="284"/>
      <c r="B724" s="284"/>
      <c r="C724" s="429"/>
      <c r="D724" s="284"/>
      <c r="E724" s="284"/>
      <c r="F724" s="431"/>
      <c r="G724" s="431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</row>
    <row r="725" spans="1:23" ht="20.25">
      <c r="A725" s="284"/>
      <c r="B725" s="284"/>
      <c r="C725" s="429"/>
      <c r="D725" s="284"/>
      <c r="E725" s="284"/>
      <c r="F725" s="431"/>
      <c r="G725" s="431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</row>
    <row r="726" spans="1:23" ht="20.25">
      <c r="A726" s="284"/>
      <c r="B726" s="284"/>
      <c r="C726" s="429"/>
      <c r="D726" s="284"/>
      <c r="E726" s="284"/>
      <c r="F726" s="431"/>
      <c r="G726" s="431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</row>
    <row r="727" spans="1:23" ht="20.25">
      <c r="A727" s="284"/>
      <c r="B727" s="284"/>
      <c r="C727" s="429"/>
      <c r="D727" s="284"/>
      <c r="E727" s="284"/>
      <c r="F727" s="431"/>
      <c r="G727" s="431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</row>
    <row r="728" spans="1:23" ht="20.25">
      <c r="A728" s="284"/>
      <c r="B728" s="284"/>
      <c r="C728" s="429"/>
      <c r="D728" s="284"/>
      <c r="E728" s="284"/>
      <c r="F728" s="431"/>
      <c r="G728" s="431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</row>
    <row r="729" spans="1:23" ht="20.25">
      <c r="A729" s="284"/>
      <c r="B729" s="284"/>
      <c r="C729" s="429"/>
      <c r="D729" s="284"/>
      <c r="E729" s="284"/>
      <c r="F729" s="431"/>
      <c r="G729" s="431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</row>
    <row r="730" spans="1:23" ht="20.25">
      <c r="A730" s="284"/>
      <c r="B730" s="284"/>
      <c r="C730" s="429"/>
      <c r="D730" s="284"/>
      <c r="E730" s="284"/>
      <c r="F730" s="431"/>
      <c r="G730" s="431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</row>
    <row r="731" spans="1:23" ht="20.25">
      <c r="A731" s="284"/>
      <c r="B731" s="284"/>
      <c r="C731" s="429"/>
      <c r="D731" s="284"/>
      <c r="E731" s="284"/>
      <c r="F731" s="431"/>
      <c r="G731" s="431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</row>
    <row r="732" spans="1:23" ht="20.25">
      <c r="A732" s="284"/>
      <c r="B732" s="284"/>
      <c r="C732" s="429"/>
      <c r="D732" s="284"/>
      <c r="E732" s="284"/>
      <c r="F732" s="431"/>
      <c r="G732" s="431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</row>
    <row r="733" spans="1:23" ht="20.25">
      <c r="A733" s="284"/>
      <c r="B733" s="284"/>
      <c r="C733" s="429"/>
      <c r="D733" s="284"/>
      <c r="E733" s="284"/>
      <c r="F733" s="431"/>
      <c r="G733" s="431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</row>
    <row r="734" spans="1:23" ht="20.25">
      <c r="A734" s="284"/>
      <c r="B734" s="284"/>
      <c r="C734" s="429"/>
      <c r="D734" s="284"/>
      <c r="E734" s="284"/>
      <c r="F734" s="431"/>
      <c r="G734" s="431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</row>
    <row r="735" spans="1:23" ht="20.25">
      <c r="A735" s="284"/>
      <c r="B735" s="284"/>
      <c r="C735" s="429"/>
      <c r="D735" s="284"/>
      <c r="E735" s="284"/>
      <c r="F735" s="431"/>
      <c r="G735" s="431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</row>
    <row r="736" spans="1:23" ht="20.25">
      <c r="A736" s="284"/>
      <c r="B736" s="284"/>
      <c r="C736" s="429"/>
      <c r="D736" s="284"/>
      <c r="E736" s="284"/>
      <c r="F736" s="431"/>
      <c r="G736" s="431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</row>
    <row r="737" spans="1:23" ht="20.25">
      <c r="A737" s="284"/>
      <c r="B737" s="284"/>
      <c r="C737" s="429"/>
      <c r="D737" s="284"/>
      <c r="E737" s="284"/>
      <c r="F737" s="431"/>
      <c r="G737" s="431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</row>
    <row r="738" spans="1:23" ht="20.25">
      <c r="A738" s="284"/>
      <c r="B738" s="284"/>
      <c r="C738" s="429"/>
      <c r="D738" s="284"/>
      <c r="E738" s="284"/>
      <c r="F738" s="431"/>
      <c r="G738" s="431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</row>
    <row r="739" spans="1:23" ht="20.25">
      <c r="A739" s="284"/>
      <c r="B739" s="284"/>
      <c r="C739" s="429"/>
      <c r="D739" s="284"/>
      <c r="E739" s="284"/>
      <c r="F739" s="431"/>
      <c r="G739" s="431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</row>
    <row r="740" spans="1:23" ht="20.25">
      <c r="A740" s="284"/>
      <c r="B740" s="284"/>
      <c r="C740" s="429"/>
      <c r="D740" s="284"/>
      <c r="E740" s="284"/>
      <c r="F740" s="431"/>
      <c r="G740" s="431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</row>
    <row r="741" spans="1:23" ht="20.25">
      <c r="A741" s="284"/>
      <c r="B741" s="284"/>
      <c r="C741" s="429"/>
      <c r="D741" s="284"/>
      <c r="E741" s="284"/>
      <c r="F741" s="431"/>
      <c r="G741" s="431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</row>
    <row r="742" spans="1:23" ht="20.25">
      <c r="A742" s="284"/>
      <c r="B742" s="284"/>
      <c r="C742" s="429"/>
      <c r="D742" s="284"/>
      <c r="E742" s="284"/>
      <c r="F742" s="431"/>
      <c r="G742" s="431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</row>
    <row r="743" spans="1:23" ht="20.25">
      <c r="A743" s="284"/>
      <c r="B743" s="284"/>
      <c r="C743" s="429"/>
      <c r="D743" s="284"/>
      <c r="E743" s="284"/>
      <c r="F743" s="431"/>
      <c r="G743" s="431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</row>
    <row r="744" spans="1:23" ht="20.25">
      <c r="A744" s="284"/>
      <c r="B744" s="284"/>
      <c r="C744" s="429"/>
      <c r="D744" s="284"/>
      <c r="E744" s="284"/>
      <c r="F744" s="431"/>
      <c r="G744" s="431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</row>
    <row r="745" spans="1:23" ht="20.25">
      <c r="A745" s="284"/>
      <c r="B745" s="284"/>
      <c r="C745" s="429"/>
      <c r="D745" s="284"/>
      <c r="E745" s="284"/>
      <c r="F745" s="431"/>
      <c r="G745" s="431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</row>
    <row r="746" spans="1:23" ht="20.25">
      <c r="A746" s="284"/>
      <c r="B746" s="284"/>
      <c r="C746" s="429"/>
      <c r="D746" s="284"/>
      <c r="E746" s="284"/>
      <c r="F746" s="431"/>
      <c r="G746" s="431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</row>
    <row r="747" spans="1:23" ht="20.25">
      <c r="A747" s="284"/>
      <c r="B747" s="284"/>
      <c r="C747" s="429"/>
      <c r="D747" s="284"/>
      <c r="E747" s="284"/>
      <c r="F747" s="431"/>
      <c r="G747" s="431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</row>
    <row r="748" spans="1:23" ht="20.25">
      <c r="A748" s="284"/>
      <c r="B748" s="284"/>
      <c r="C748" s="429"/>
      <c r="D748" s="284"/>
      <c r="E748" s="284"/>
      <c r="F748" s="431"/>
      <c r="G748" s="431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</row>
    <row r="749" spans="1:23" ht="20.25">
      <c r="A749" s="284"/>
      <c r="B749" s="284"/>
      <c r="C749" s="429"/>
      <c r="D749" s="284"/>
      <c r="E749" s="284"/>
      <c r="F749" s="431"/>
      <c r="G749" s="431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</row>
    <row r="750" spans="1:23" ht="20.25">
      <c r="A750" s="284"/>
      <c r="B750" s="284"/>
      <c r="C750" s="429"/>
      <c r="D750" s="284"/>
      <c r="E750" s="284"/>
      <c r="F750" s="431"/>
      <c r="G750" s="431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</row>
    <row r="751" spans="1:23" ht="20.25">
      <c r="A751" s="284"/>
      <c r="B751" s="284"/>
      <c r="C751" s="429"/>
      <c r="D751" s="284"/>
      <c r="E751" s="284"/>
      <c r="F751" s="431"/>
      <c r="G751" s="431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</row>
    <row r="752" spans="1:23" ht="20.25">
      <c r="A752" s="284"/>
      <c r="B752" s="284"/>
      <c r="C752" s="429"/>
      <c r="D752" s="284"/>
      <c r="E752" s="284"/>
      <c r="F752" s="431"/>
      <c r="G752" s="431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</row>
    <row r="753" spans="1:23" ht="20.25">
      <c r="A753" s="284"/>
      <c r="B753" s="284"/>
      <c r="C753" s="429"/>
      <c r="D753" s="284"/>
      <c r="E753" s="284"/>
      <c r="F753" s="431"/>
      <c r="G753" s="431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</row>
    <row r="754" spans="1:23" ht="20.25">
      <c r="A754" s="284"/>
      <c r="B754" s="284"/>
      <c r="C754" s="429"/>
      <c r="D754" s="284"/>
      <c r="E754" s="284"/>
      <c r="F754" s="431"/>
      <c r="G754" s="431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</row>
    <row r="755" spans="1:23" ht="20.25">
      <c r="A755" s="284"/>
      <c r="B755" s="284"/>
      <c r="C755" s="429"/>
      <c r="D755" s="284"/>
      <c r="E755" s="284"/>
      <c r="F755" s="431"/>
      <c r="G755" s="431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</row>
    <row r="756" spans="1:23" ht="20.25">
      <c r="A756" s="284"/>
      <c r="B756" s="284"/>
      <c r="C756" s="429"/>
      <c r="D756" s="284"/>
      <c r="E756" s="284"/>
      <c r="F756" s="431"/>
      <c r="G756" s="431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</row>
    <row r="757" spans="1:23" ht="20.25">
      <c r="A757" s="284"/>
      <c r="B757" s="284"/>
      <c r="C757" s="429"/>
      <c r="D757" s="284"/>
      <c r="E757" s="284"/>
      <c r="F757" s="431"/>
      <c r="G757" s="431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</row>
    <row r="758" spans="1:23" ht="20.25">
      <c r="A758" s="284"/>
      <c r="B758" s="284"/>
      <c r="C758" s="429"/>
      <c r="D758" s="284"/>
      <c r="E758" s="284"/>
      <c r="F758" s="431"/>
      <c r="G758" s="431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</row>
    <row r="759" spans="1:23" ht="20.25">
      <c r="A759" s="284"/>
      <c r="B759" s="284"/>
      <c r="C759" s="429"/>
      <c r="D759" s="284"/>
      <c r="E759" s="284"/>
      <c r="F759" s="431"/>
      <c r="G759" s="431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</row>
    <row r="760" spans="1:23" ht="20.25">
      <c r="A760" s="284"/>
      <c r="B760" s="284"/>
      <c r="C760" s="429"/>
      <c r="D760" s="284"/>
      <c r="E760" s="284"/>
      <c r="F760" s="431"/>
      <c r="G760" s="431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</row>
    <row r="761" spans="1:23" ht="20.25">
      <c r="A761" s="284"/>
      <c r="B761" s="284"/>
      <c r="C761" s="429"/>
      <c r="D761" s="284"/>
      <c r="E761" s="284"/>
      <c r="F761" s="431"/>
      <c r="G761" s="431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</row>
    <row r="762" spans="1:23" ht="20.25">
      <c r="A762" s="284"/>
      <c r="B762" s="284"/>
      <c r="C762" s="429"/>
      <c r="D762" s="284"/>
      <c r="E762" s="284"/>
      <c r="F762" s="431"/>
      <c r="G762" s="431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</row>
    <row r="763" spans="1:23" ht="20.25">
      <c r="A763" s="284"/>
      <c r="B763" s="284"/>
      <c r="C763" s="429"/>
      <c r="D763" s="284"/>
      <c r="E763" s="284"/>
      <c r="F763" s="431"/>
      <c r="G763" s="431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</row>
    <row r="764" spans="1:23" ht="20.25">
      <c r="A764" s="284"/>
      <c r="B764" s="284"/>
      <c r="C764" s="429"/>
      <c r="D764" s="284"/>
      <c r="E764" s="284"/>
      <c r="F764" s="431"/>
      <c r="G764" s="431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</row>
    <row r="765" spans="1:23" ht="20.25">
      <c r="A765" s="284"/>
      <c r="B765" s="284"/>
      <c r="C765" s="429"/>
      <c r="D765" s="284"/>
      <c r="E765" s="284"/>
      <c r="F765" s="431"/>
      <c r="G765" s="431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</row>
    <row r="766" spans="1:23" ht="20.25">
      <c r="A766" s="284"/>
      <c r="B766" s="284"/>
      <c r="C766" s="429"/>
      <c r="D766" s="284"/>
      <c r="E766" s="284"/>
      <c r="F766" s="431"/>
      <c r="G766" s="431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</row>
    <row r="767" spans="1:23" ht="20.25">
      <c r="A767" s="284"/>
      <c r="B767" s="284"/>
      <c r="C767" s="429"/>
      <c r="D767" s="284"/>
      <c r="E767" s="284"/>
      <c r="F767" s="431"/>
      <c r="G767" s="431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</row>
    <row r="768" spans="1:23" ht="20.25">
      <c r="A768" s="284"/>
      <c r="B768" s="284"/>
      <c r="C768" s="429"/>
      <c r="D768" s="284"/>
      <c r="E768" s="284"/>
      <c r="F768" s="431"/>
      <c r="G768" s="431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</row>
    <row r="769" spans="1:23" ht="20.25">
      <c r="A769" s="284"/>
      <c r="B769" s="284"/>
      <c r="C769" s="429"/>
      <c r="D769" s="284"/>
      <c r="E769" s="284"/>
      <c r="F769" s="431"/>
      <c r="G769" s="431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</row>
    <row r="770" spans="1:23" ht="20.25">
      <c r="A770" s="284"/>
      <c r="B770" s="284"/>
      <c r="C770" s="429"/>
      <c r="D770" s="284"/>
      <c r="E770" s="284"/>
      <c r="F770" s="431"/>
      <c r="G770" s="431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</row>
    <row r="771" spans="1:23" ht="20.25">
      <c r="A771" s="284"/>
      <c r="B771" s="284"/>
      <c r="C771" s="429"/>
      <c r="D771" s="284"/>
      <c r="E771" s="284"/>
      <c r="F771" s="431"/>
      <c r="G771" s="431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</row>
    <row r="772" spans="1:23" ht="20.25">
      <c r="A772" s="284"/>
      <c r="B772" s="284"/>
      <c r="C772" s="429"/>
      <c r="D772" s="284"/>
      <c r="E772" s="284"/>
      <c r="F772" s="431"/>
      <c r="G772" s="431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</row>
    <row r="773" spans="1:23" ht="20.25">
      <c r="A773" s="284"/>
      <c r="B773" s="284"/>
      <c r="C773" s="429"/>
      <c r="D773" s="284"/>
      <c r="E773" s="284"/>
      <c r="F773" s="431"/>
      <c r="G773" s="431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</row>
    <row r="774" spans="1:23" ht="20.25">
      <c r="A774" s="284"/>
      <c r="B774" s="284"/>
      <c r="C774" s="429"/>
      <c r="D774" s="284"/>
      <c r="E774" s="284"/>
      <c r="F774" s="431"/>
      <c r="G774" s="431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</row>
    <row r="775" spans="1:23" ht="20.25">
      <c r="A775" s="284"/>
      <c r="B775" s="284"/>
      <c r="C775" s="429"/>
      <c r="D775" s="284"/>
      <c r="E775" s="284"/>
      <c r="F775" s="431"/>
      <c r="G775" s="431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</row>
    <row r="776" spans="1:23" ht="20.25">
      <c r="A776" s="284"/>
      <c r="B776" s="284"/>
      <c r="C776" s="429"/>
      <c r="D776" s="284"/>
      <c r="E776" s="284"/>
      <c r="F776" s="431"/>
      <c r="G776" s="431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</row>
    <row r="777" spans="1:23" ht="20.25">
      <c r="A777" s="284"/>
      <c r="B777" s="284"/>
      <c r="C777" s="429"/>
      <c r="D777" s="284"/>
      <c r="E777" s="284"/>
      <c r="F777" s="431"/>
      <c r="G777" s="431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</row>
    <row r="778" spans="1:23" ht="20.25">
      <c r="A778" s="284"/>
      <c r="B778" s="284"/>
      <c r="C778" s="429"/>
      <c r="D778" s="284"/>
      <c r="E778" s="284"/>
      <c r="F778" s="431"/>
      <c r="G778" s="431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</row>
    <row r="779" spans="1:23" ht="20.25">
      <c r="A779" s="284"/>
      <c r="B779" s="284"/>
      <c r="C779" s="429"/>
      <c r="D779" s="284"/>
      <c r="E779" s="284"/>
      <c r="F779" s="431"/>
      <c r="G779" s="431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</row>
    <row r="780" spans="1:23" ht="20.25">
      <c r="A780" s="284"/>
      <c r="B780" s="284"/>
      <c r="C780" s="429"/>
      <c r="D780" s="284"/>
      <c r="E780" s="284"/>
      <c r="F780" s="431"/>
      <c r="G780" s="431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</row>
    <row r="781" spans="1:23" ht="20.25">
      <c r="A781" s="284"/>
      <c r="B781" s="284"/>
      <c r="C781" s="429"/>
      <c r="D781" s="284"/>
      <c r="E781" s="284"/>
      <c r="F781" s="431"/>
      <c r="G781" s="431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</row>
    <row r="782" spans="1:23" ht="20.25">
      <c r="A782" s="284"/>
      <c r="B782" s="284"/>
      <c r="C782" s="429"/>
      <c r="D782" s="284"/>
      <c r="E782" s="284"/>
      <c r="F782" s="431"/>
      <c r="G782" s="431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</row>
    <row r="783" spans="1:23" ht="20.25">
      <c r="A783" s="284"/>
      <c r="B783" s="284"/>
      <c r="C783" s="429"/>
      <c r="D783" s="284"/>
      <c r="E783" s="284"/>
      <c r="F783" s="431"/>
      <c r="G783" s="431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</row>
    <row r="784" spans="1:23" ht="20.25">
      <c r="A784" s="284"/>
      <c r="B784" s="284"/>
      <c r="C784" s="429"/>
      <c r="D784" s="284"/>
      <c r="E784" s="284"/>
      <c r="F784" s="431"/>
      <c r="G784" s="431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</row>
    <row r="785" spans="1:23" ht="20.25">
      <c r="A785" s="284"/>
      <c r="B785" s="284"/>
      <c r="C785" s="429"/>
      <c r="D785" s="284"/>
      <c r="E785" s="284"/>
      <c r="F785" s="431"/>
      <c r="G785" s="431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</row>
    <row r="786" spans="1:23" ht="20.25">
      <c r="A786" s="284"/>
      <c r="B786" s="284"/>
      <c r="C786" s="429"/>
      <c r="D786" s="284"/>
      <c r="E786" s="284"/>
      <c r="F786" s="431"/>
      <c r="G786" s="431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</row>
    <row r="787" spans="1:23" ht="20.25">
      <c r="A787" s="284"/>
      <c r="B787" s="284"/>
      <c r="C787" s="429"/>
      <c r="D787" s="284"/>
      <c r="E787" s="284"/>
      <c r="F787" s="431"/>
      <c r="G787" s="431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</row>
    <row r="788" spans="1:23" ht="20.25">
      <c r="A788" s="284"/>
      <c r="B788" s="284"/>
      <c r="C788" s="429"/>
      <c r="D788" s="284"/>
      <c r="E788" s="284"/>
      <c r="F788" s="431"/>
      <c r="G788" s="431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</row>
    <row r="789" spans="1:23" ht="20.25">
      <c r="A789" s="284"/>
      <c r="B789" s="284"/>
      <c r="C789" s="429"/>
      <c r="D789" s="284"/>
      <c r="E789" s="284"/>
      <c r="F789" s="431"/>
      <c r="G789" s="431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</row>
    <row r="790" spans="1:23" ht="20.25">
      <c r="A790" s="284"/>
      <c r="B790" s="284"/>
      <c r="C790" s="429"/>
      <c r="D790" s="284"/>
      <c r="E790" s="284"/>
      <c r="F790" s="431"/>
      <c r="G790" s="431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</row>
    <row r="791" spans="1:23" ht="20.25">
      <c r="A791" s="284"/>
      <c r="B791" s="284"/>
      <c r="C791" s="429"/>
      <c r="D791" s="284"/>
      <c r="E791" s="284"/>
      <c r="F791" s="431"/>
      <c r="G791" s="431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</row>
    <row r="792" spans="1:23" ht="20.25">
      <c r="A792" s="284"/>
      <c r="B792" s="284"/>
      <c r="C792" s="429"/>
      <c r="D792" s="284"/>
      <c r="E792" s="284"/>
      <c r="F792" s="431"/>
      <c r="G792" s="431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</row>
    <row r="793" spans="1:23" ht="20.25">
      <c r="A793" s="284"/>
      <c r="B793" s="284"/>
      <c r="C793" s="429"/>
      <c r="D793" s="284"/>
      <c r="E793" s="284"/>
      <c r="F793" s="431"/>
      <c r="G793" s="431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</row>
    <row r="794" spans="1:23" ht="20.25">
      <c r="A794" s="284"/>
      <c r="B794" s="284"/>
      <c r="C794" s="429"/>
      <c r="D794" s="284"/>
      <c r="E794" s="284"/>
      <c r="F794" s="431"/>
      <c r="G794" s="431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</row>
    <row r="795" spans="1:23" ht="20.25">
      <c r="A795" s="284"/>
      <c r="B795" s="284"/>
      <c r="C795" s="429"/>
      <c r="D795" s="284"/>
      <c r="E795" s="284"/>
      <c r="F795" s="431"/>
      <c r="G795" s="431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</row>
    <row r="796" spans="1:23" ht="20.25">
      <c r="A796" s="284"/>
      <c r="B796" s="284"/>
      <c r="C796" s="429"/>
      <c r="D796" s="284"/>
      <c r="E796" s="284"/>
      <c r="F796" s="431"/>
      <c r="G796" s="431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</row>
    <row r="797" spans="1:23" ht="20.25">
      <c r="A797" s="284"/>
      <c r="B797" s="284"/>
      <c r="C797" s="429"/>
      <c r="D797" s="284"/>
      <c r="E797" s="284"/>
      <c r="F797" s="431"/>
      <c r="G797" s="431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</row>
    <row r="798" spans="1:23" ht="20.25">
      <c r="A798" s="284"/>
      <c r="B798" s="284"/>
      <c r="C798" s="429"/>
      <c r="D798" s="284"/>
      <c r="E798" s="284"/>
      <c r="F798" s="431"/>
      <c r="G798" s="431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</row>
    <row r="799" spans="1:23" ht="20.25">
      <c r="A799" s="284"/>
      <c r="B799" s="284"/>
      <c r="C799" s="429"/>
      <c r="D799" s="284"/>
      <c r="E799" s="284"/>
      <c r="F799" s="431"/>
      <c r="G799" s="431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</row>
    <row r="800" spans="1:23" ht="20.25">
      <c r="A800" s="284"/>
      <c r="B800" s="284"/>
      <c r="C800" s="429"/>
      <c r="D800" s="284"/>
      <c r="E800" s="284"/>
      <c r="F800" s="431"/>
      <c r="G800" s="431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</row>
    <row r="801" spans="1:23" ht="20.25">
      <c r="A801" s="284"/>
      <c r="B801" s="284"/>
      <c r="C801" s="429"/>
      <c r="D801" s="284"/>
      <c r="E801" s="284"/>
      <c r="F801" s="431"/>
      <c r="G801" s="431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</row>
    <row r="802" spans="1:23" ht="20.25">
      <c r="A802" s="284"/>
      <c r="B802" s="284"/>
      <c r="C802" s="429"/>
      <c r="D802" s="284"/>
      <c r="E802" s="284"/>
      <c r="F802" s="431"/>
      <c r="G802" s="431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</row>
    <row r="803" spans="1:23" ht="20.25">
      <c r="A803" s="284"/>
      <c r="B803" s="284"/>
      <c r="C803" s="429"/>
      <c r="D803" s="284"/>
      <c r="E803" s="284"/>
      <c r="F803" s="431"/>
      <c r="G803" s="431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</row>
    <row r="804" spans="1:23" ht="20.25">
      <c r="A804" s="284"/>
      <c r="B804" s="284"/>
      <c r="C804" s="429"/>
      <c r="D804" s="284"/>
      <c r="E804" s="284"/>
      <c r="F804" s="431"/>
      <c r="G804" s="431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</row>
    <row r="805" spans="1:23" ht="20.25">
      <c r="A805" s="284"/>
      <c r="B805" s="284"/>
      <c r="C805" s="429"/>
      <c r="D805" s="284"/>
      <c r="E805" s="284"/>
      <c r="F805" s="431"/>
      <c r="G805" s="431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</row>
    <row r="806" spans="1:23" ht="20.25">
      <c r="A806" s="284"/>
      <c r="B806" s="284"/>
      <c r="C806" s="429"/>
      <c r="D806" s="284"/>
      <c r="E806" s="284"/>
      <c r="F806" s="431"/>
      <c r="G806" s="431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</row>
    <row r="807" spans="1:23" ht="20.25">
      <c r="A807" s="284"/>
      <c r="B807" s="284"/>
      <c r="C807" s="429"/>
      <c r="D807" s="284"/>
      <c r="E807" s="284"/>
      <c r="F807" s="431"/>
      <c r="G807" s="431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</row>
    <row r="808" spans="1:23" ht="20.25">
      <c r="A808" s="284"/>
      <c r="B808" s="284"/>
      <c r="C808" s="429"/>
      <c r="D808" s="284"/>
      <c r="E808" s="284"/>
      <c r="F808" s="431"/>
      <c r="G808" s="431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</row>
    <row r="809" spans="1:23" ht="20.25">
      <c r="A809" s="284"/>
      <c r="B809" s="284"/>
      <c r="C809" s="429"/>
      <c r="D809" s="284"/>
      <c r="E809" s="284"/>
      <c r="F809" s="431"/>
      <c r="G809" s="431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</row>
    <row r="810" spans="1:23" ht="20.25">
      <c r="A810" s="284"/>
      <c r="B810" s="284"/>
      <c r="C810" s="429"/>
      <c r="D810" s="284"/>
      <c r="E810" s="284"/>
      <c r="F810" s="431"/>
      <c r="G810" s="431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</row>
    <row r="811" spans="1:23" ht="20.25">
      <c r="A811" s="284"/>
      <c r="B811" s="284"/>
      <c r="C811" s="429"/>
      <c r="D811" s="284"/>
      <c r="E811" s="284"/>
      <c r="F811" s="431"/>
      <c r="G811" s="431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</row>
    <row r="812" spans="1:23" ht="20.25">
      <c r="A812" s="284"/>
      <c r="B812" s="284"/>
      <c r="C812" s="429"/>
      <c r="D812" s="284"/>
      <c r="E812" s="284"/>
      <c r="F812" s="431"/>
      <c r="G812" s="431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</row>
    <row r="813" spans="1:23" ht="20.25">
      <c r="A813" s="284"/>
      <c r="B813" s="284"/>
      <c r="C813" s="429"/>
      <c r="D813" s="284"/>
      <c r="E813" s="284"/>
      <c r="F813" s="431"/>
      <c r="G813" s="431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</row>
    <row r="814" spans="1:23" ht="20.25">
      <c r="A814" s="284"/>
      <c r="B814" s="284"/>
      <c r="C814" s="429"/>
      <c r="D814" s="284"/>
      <c r="E814" s="284"/>
      <c r="F814" s="431"/>
      <c r="G814" s="431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</row>
    <row r="815" spans="1:23" ht="20.25">
      <c r="A815" s="284"/>
      <c r="B815" s="284"/>
      <c r="C815" s="429"/>
      <c r="D815" s="284"/>
      <c r="E815" s="284"/>
      <c r="F815" s="431"/>
      <c r="G815" s="431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</row>
    <row r="816" spans="1:23" ht="20.25">
      <c r="A816" s="284"/>
      <c r="B816" s="284"/>
      <c r="C816" s="429"/>
      <c r="D816" s="284"/>
      <c r="E816" s="284"/>
      <c r="F816" s="431"/>
      <c r="G816" s="431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</row>
    <row r="817" spans="1:23" ht="20.25">
      <c r="A817" s="284"/>
      <c r="B817" s="284"/>
      <c r="C817" s="429"/>
      <c r="D817" s="284"/>
      <c r="E817" s="284"/>
      <c r="F817" s="431"/>
      <c r="G817" s="431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</row>
    <row r="818" spans="1:23" ht="20.25">
      <c r="A818" s="284"/>
      <c r="B818" s="284"/>
      <c r="C818" s="429"/>
      <c r="D818" s="284"/>
      <c r="E818" s="284"/>
      <c r="F818" s="431"/>
      <c r="G818" s="431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</row>
    <row r="819" spans="1:23" ht="20.25">
      <c r="A819" s="284"/>
      <c r="B819" s="284"/>
      <c r="C819" s="429"/>
      <c r="D819" s="284"/>
      <c r="E819" s="284"/>
      <c r="F819" s="431"/>
      <c r="G819" s="431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</row>
    <row r="820" spans="1:23" ht="20.25">
      <c r="A820" s="284"/>
      <c r="B820" s="284"/>
      <c r="C820" s="429"/>
      <c r="D820" s="284"/>
      <c r="E820" s="284"/>
      <c r="F820" s="431"/>
      <c r="G820" s="431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</row>
    <row r="821" spans="1:23" ht="20.25">
      <c r="A821" s="284"/>
      <c r="B821" s="284"/>
      <c r="C821" s="429"/>
      <c r="D821" s="284"/>
      <c r="E821" s="284"/>
      <c r="F821" s="431"/>
      <c r="G821" s="431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</row>
    <row r="822" spans="1:23" ht="20.25">
      <c r="A822" s="284"/>
      <c r="B822" s="284"/>
      <c r="C822" s="429"/>
      <c r="D822" s="284"/>
      <c r="E822" s="284"/>
      <c r="F822" s="431"/>
      <c r="G822" s="431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</row>
    <row r="823" spans="1:23" ht="20.25">
      <c r="A823" s="284"/>
      <c r="B823" s="284"/>
      <c r="C823" s="429"/>
      <c r="D823" s="284"/>
      <c r="E823" s="284"/>
      <c r="F823" s="431"/>
      <c r="G823" s="431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</row>
    <row r="824" spans="1:23" ht="20.25">
      <c r="A824" s="284"/>
      <c r="B824" s="284"/>
      <c r="C824" s="429"/>
      <c r="D824" s="284"/>
      <c r="E824" s="284"/>
      <c r="F824" s="431"/>
      <c r="G824" s="431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</row>
    <row r="825" spans="1:23" ht="20.25">
      <c r="A825" s="284"/>
      <c r="B825" s="284"/>
      <c r="C825" s="429"/>
      <c r="D825" s="284"/>
      <c r="E825" s="284"/>
      <c r="F825" s="431"/>
      <c r="G825" s="431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</row>
    <row r="826" spans="1:23" ht="20.25">
      <c r="A826" s="284"/>
      <c r="B826" s="284"/>
      <c r="C826" s="429"/>
      <c r="D826" s="284"/>
      <c r="E826" s="284"/>
      <c r="F826" s="431"/>
      <c r="G826" s="431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</row>
    <row r="827" spans="1:23" ht="20.25">
      <c r="A827" s="284"/>
      <c r="B827" s="284"/>
      <c r="C827" s="429"/>
      <c r="D827" s="284"/>
      <c r="E827" s="284"/>
      <c r="F827" s="431"/>
      <c r="G827" s="431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</row>
    <row r="828" spans="1:23" ht="20.25">
      <c r="A828" s="284"/>
      <c r="B828" s="284"/>
      <c r="C828" s="429"/>
      <c r="D828" s="284"/>
      <c r="E828" s="284"/>
      <c r="F828" s="431"/>
      <c r="G828" s="431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</row>
    <row r="829" spans="1:23" ht="20.25">
      <c r="A829" s="284"/>
      <c r="B829" s="284"/>
      <c r="C829" s="429"/>
      <c r="D829" s="284"/>
      <c r="E829" s="284"/>
      <c r="F829" s="431"/>
      <c r="G829" s="431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</row>
    <row r="830" spans="1:23" ht="20.25">
      <c r="A830" s="284"/>
      <c r="B830" s="284"/>
      <c r="C830" s="429"/>
      <c r="D830" s="284"/>
      <c r="E830" s="284"/>
      <c r="F830" s="431"/>
      <c r="G830" s="431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</row>
    <row r="831" spans="1:23" ht="20.25">
      <c r="A831" s="284"/>
      <c r="B831" s="284"/>
      <c r="C831" s="429"/>
      <c r="D831" s="284"/>
      <c r="E831" s="284"/>
      <c r="F831" s="431"/>
      <c r="G831" s="431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</row>
    <row r="832" spans="1:23" ht="20.25">
      <c r="A832" s="284"/>
      <c r="B832" s="284"/>
      <c r="C832" s="429"/>
      <c r="D832" s="284"/>
      <c r="E832" s="284"/>
      <c r="F832" s="431"/>
      <c r="G832" s="431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</row>
    <row r="833" spans="1:23" ht="20.25">
      <c r="A833" s="284"/>
      <c r="B833" s="284"/>
      <c r="C833" s="429"/>
      <c r="D833" s="284"/>
      <c r="E833" s="284"/>
      <c r="F833" s="431"/>
      <c r="G833" s="431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</row>
    <row r="834" spans="1:23" ht="20.25">
      <c r="A834" s="284"/>
      <c r="B834" s="284"/>
      <c r="C834" s="429"/>
      <c r="D834" s="284"/>
      <c r="E834" s="284"/>
      <c r="F834" s="431"/>
      <c r="G834" s="431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</row>
    <row r="835" spans="1:23" ht="20.25">
      <c r="A835" s="284"/>
      <c r="B835" s="284"/>
      <c r="C835" s="429"/>
      <c r="D835" s="284"/>
      <c r="E835" s="284"/>
      <c r="F835" s="431"/>
      <c r="G835" s="431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</row>
    <row r="836" spans="1:23" ht="20.25">
      <c r="A836" s="284"/>
      <c r="B836" s="284"/>
      <c r="C836" s="429"/>
      <c r="D836" s="284"/>
      <c r="E836" s="284"/>
      <c r="F836" s="431"/>
      <c r="G836" s="431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</row>
    <row r="837" spans="1:23" ht="20.25">
      <c r="A837" s="284"/>
      <c r="B837" s="284"/>
      <c r="C837" s="429"/>
      <c r="D837" s="284"/>
      <c r="E837" s="284"/>
      <c r="F837" s="431"/>
      <c r="G837" s="431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</row>
    <row r="838" spans="1:23" ht="20.25">
      <c r="A838" s="284"/>
      <c r="B838" s="284"/>
      <c r="C838" s="429"/>
      <c r="D838" s="284"/>
      <c r="E838" s="284"/>
      <c r="F838" s="431"/>
      <c r="G838" s="431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</row>
    <row r="839" spans="1:23" ht="20.25">
      <c r="A839" s="284"/>
      <c r="B839" s="284"/>
      <c r="C839" s="429"/>
      <c r="D839" s="284"/>
      <c r="E839" s="284"/>
      <c r="F839" s="431"/>
      <c r="G839" s="431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</row>
    <row r="840" spans="1:23" ht="20.25">
      <c r="A840" s="284"/>
      <c r="B840" s="284"/>
      <c r="C840" s="429"/>
      <c r="D840" s="284"/>
      <c r="E840" s="284"/>
      <c r="F840" s="431"/>
      <c r="G840" s="431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</row>
    <row r="841" spans="1:23" ht="20.25">
      <c r="A841" s="284"/>
      <c r="B841" s="284"/>
      <c r="C841" s="429"/>
      <c r="D841" s="284"/>
      <c r="E841" s="284"/>
      <c r="F841" s="431"/>
      <c r="G841" s="431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</row>
    <row r="842" spans="1:23" ht="20.25">
      <c r="A842" s="284"/>
      <c r="B842" s="284"/>
      <c r="C842" s="429"/>
      <c r="D842" s="284"/>
      <c r="E842" s="284"/>
      <c r="F842" s="431"/>
      <c r="G842" s="431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</row>
    <row r="843" spans="1:23" ht="20.25">
      <c r="A843" s="284"/>
      <c r="B843" s="284"/>
      <c r="C843" s="429"/>
      <c r="D843" s="284"/>
      <c r="E843" s="284"/>
      <c r="F843" s="431"/>
      <c r="G843" s="431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</row>
    <row r="844" spans="1:23" ht="20.25">
      <c r="A844" s="284"/>
      <c r="B844" s="284"/>
      <c r="C844" s="429"/>
      <c r="D844" s="284"/>
      <c r="E844" s="284"/>
      <c r="F844" s="431"/>
      <c r="G844" s="431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</row>
    <row r="845" spans="1:23" ht="20.25">
      <c r="A845" s="284"/>
      <c r="B845" s="284"/>
      <c r="C845" s="429"/>
      <c r="D845" s="284"/>
      <c r="E845" s="284"/>
      <c r="F845" s="431"/>
      <c r="G845" s="431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</row>
    <row r="846" spans="1:23" ht="20.25">
      <c r="A846" s="284"/>
      <c r="B846" s="284"/>
      <c r="C846" s="429"/>
      <c r="D846" s="284"/>
      <c r="E846" s="284"/>
      <c r="F846" s="431"/>
      <c r="G846" s="431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</row>
    <row r="847" spans="1:23" ht="20.25">
      <c r="A847" s="284"/>
      <c r="B847" s="284"/>
      <c r="C847" s="429"/>
      <c r="D847" s="284"/>
      <c r="E847" s="284"/>
      <c r="F847" s="431"/>
      <c r="G847" s="431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</row>
    <row r="848" spans="1:23" ht="20.25">
      <c r="A848" s="284"/>
      <c r="B848" s="284"/>
      <c r="C848" s="429"/>
      <c r="D848" s="284"/>
      <c r="E848" s="284"/>
      <c r="F848" s="431"/>
      <c r="G848" s="431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</row>
    <row r="849" spans="1:23" ht="20.25">
      <c r="A849" s="284"/>
      <c r="B849" s="284"/>
      <c r="C849" s="429"/>
      <c r="D849" s="284"/>
      <c r="E849" s="284"/>
      <c r="F849" s="431"/>
      <c r="G849" s="431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</row>
    <row r="850" spans="1:23" ht="20.25">
      <c r="A850" s="284"/>
      <c r="B850" s="284"/>
      <c r="C850" s="429"/>
      <c r="D850" s="284"/>
      <c r="E850" s="284"/>
      <c r="F850" s="431"/>
      <c r="G850" s="431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</row>
    <row r="851" spans="1:23" ht="20.25">
      <c r="A851" s="284"/>
      <c r="B851" s="284"/>
      <c r="C851" s="429"/>
      <c r="D851" s="284"/>
      <c r="E851" s="284"/>
      <c r="F851" s="431"/>
      <c r="G851" s="431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</row>
    <row r="852" spans="1:23" ht="20.25">
      <c r="A852" s="284"/>
      <c r="B852" s="284"/>
      <c r="C852" s="429"/>
      <c r="D852" s="284"/>
      <c r="E852" s="284"/>
      <c r="F852" s="431"/>
      <c r="G852" s="431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</row>
    <row r="853" spans="1:23" ht="20.25">
      <c r="A853" s="284"/>
      <c r="B853" s="284"/>
      <c r="C853" s="429"/>
      <c r="D853" s="284"/>
      <c r="E853" s="284"/>
      <c r="F853" s="431"/>
      <c r="G853" s="431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</row>
    <row r="854" spans="1:23" ht="20.25">
      <c r="A854" s="284"/>
      <c r="B854" s="284"/>
      <c r="C854" s="429"/>
      <c r="D854" s="284"/>
      <c r="E854" s="284"/>
      <c r="F854" s="431"/>
      <c r="G854" s="431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</row>
    <row r="855" spans="1:23" ht="20.25">
      <c r="A855" s="284"/>
      <c r="B855" s="284"/>
      <c r="C855" s="429"/>
      <c r="D855" s="284"/>
      <c r="E855" s="284"/>
      <c r="F855" s="431"/>
      <c r="G855" s="431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</row>
    <row r="856" spans="1:23" ht="20.25">
      <c r="A856" s="284"/>
      <c r="B856" s="284"/>
      <c r="C856" s="429"/>
      <c r="D856" s="284"/>
      <c r="E856" s="284"/>
      <c r="F856" s="431"/>
      <c r="G856" s="431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</row>
    <row r="857" spans="1:23" ht="20.25">
      <c r="A857" s="284"/>
      <c r="B857" s="284"/>
      <c r="C857" s="429"/>
      <c r="D857" s="284"/>
      <c r="E857" s="284"/>
      <c r="F857" s="431"/>
      <c r="G857" s="431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</row>
    <row r="858" spans="1:23" ht="20.25">
      <c r="A858" s="284"/>
      <c r="B858" s="284"/>
      <c r="C858" s="429"/>
      <c r="D858" s="284"/>
      <c r="E858" s="284"/>
      <c r="F858" s="431"/>
      <c r="G858" s="431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</row>
    <row r="859" spans="1:23" ht="20.25">
      <c r="A859" s="284"/>
      <c r="B859" s="284"/>
      <c r="C859" s="429"/>
      <c r="D859" s="284"/>
      <c r="E859" s="284"/>
      <c r="F859" s="431"/>
      <c r="G859" s="431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</row>
    <row r="860" spans="1:23" ht="20.25">
      <c r="A860" s="284"/>
      <c r="B860" s="284"/>
      <c r="C860" s="429"/>
      <c r="D860" s="284"/>
      <c r="E860" s="284"/>
      <c r="F860" s="431"/>
      <c r="G860" s="431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</row>
    <row r="861" spans="1:23" ht="20.25">
      <c r="A861" s="284"/>
      <c r="B861" s="284"/>
      <c r="C861" s="429"/>
      <c r="D861" s="284"/>
      <c r="E861" s="284"/>
      <c r="F861" s="431"/>
      <c r="G861" s="431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</row>
    <row r="862" spans="1:23" ht="20.25">
      <c r="A862" s="284"/>
      <c r="B862" s="284"/>
      <c r="C862" s="429"/>
      <c r="D862" s="284"/>
      <c r="E862" s="284"/>
      <c r="F862" s="431"/>
      <c r="G862" s="431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</row>
    <row r="863" spans="1:23" ht="20.25">
      <c r="A863" s="284"/>
      <c r="B863" s="284"/>
      <c r="C863" s="429"/>
      <c r="D863" s="284"/>
      <c r="E863" s="284"/>
      <c r="F863" s="431"/>
      <c r="G863" s="431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</row>
    <row r="864" spans="1:23" ht="20.25">
      <c r="A864" s="284"/>
      <c r="B864" s="284"/>
      <c r="C864" s="429"/>
      <c r="D864" s="284"/>
      <c r="E864" s="284"/>
      <c r="F864" s="431"/>
      <c r="G864" s="431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</row>
    <row r="865" spans="1:23" ht="20.25">
      <c r="A865" s="284"/>
      <c r="B865" s="284"/>
      <c r="C865" s="429"/>
      <c r="D865" s="284"/>
      <c r="E865" s="284"/>
      <c r="F865" s="431"/>
      <c r="G865" s="431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</row>
    <row r="866" spans="1:23" ht="20.25">
      <c r="A866" s="284"/>
      <c r="B866" s="284"/>
      <c r="C866" s="429"/>
      <c r="D866" s="284"/>
      <c r="E866" s="284"/>
      <c r="F866" s="431"/>
      <c r="G866" s="431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</row>
    <row r="867" spans="1:23" ht="20.25">
      <c r="A867" s="284"/>
      <c r="B867" s="284"/>
      <c r="C867" s="429"/>
      <c r="D867" s="284"/>
      <c r="E867" s="284"/>
      <c r="F867" s="431"/>
      <c r="G867" s="431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</row>
    <row r="868" spans="1:23" ht="20.25">
      <c r="A868" s="284"/>
      <c r="B868" s="284"/>
      <c r="C868" s="429"/>
      <c r="D868" s="284"/>
      <c r="E868" s="284"/>
      <c r="F868" s="431"/>
      <c r="G868" s="431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</row>
    <row r="869" spans="1:23" ht="20.25">
      <c r="A869" s="284"/>
      <c r="B869" s="284"/>
      <c r="C869" s="429"/>
      <c r="D869" s="284"/>
      <c r="E869" s="284"/>
      <c r="F869" s="431"/>
      <c r="G869" s="431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</row>
    <row r="870" spans="1:23" ht="20.25">
      <c r="A870" s="284"/>
      <c r="B870" s="284"/>
      <c r="C870" s="429"/>
      <c r="D870" s="284"/>
      <c r="E870" s="284"/>
      <c r="F870" s="431"/>
      <c r="G870" s="431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</row>
    <row r="871" spans="1:23" ht="20.25">
      <c r="A871" s="284"/>
      <c r="B871" s="284"/>
      <c r="C871" s="429"/>
      <c r="D871" s="284"/>
      <c r="E871" s="284"/>
      <c r="F871" s="431"/>
      <c r="G871" s="431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</row>
    <row r="872" spans="1:23" ht="20.25">
      <c r="A872" s="284"/>
      <c r="B872" s="284"/>
      <c r="C872" s="429"/>
      <c r="D872" s="284"/>
      <c r="E872" s="284"/>
      <c r="F872" s="431"/>
      <c r="G872" s="431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</row>
    <row r="873" spans="1:23" ht="20.25">
      <c r="A873" s="284"/>
      <c r="B873" s="284"/>
      <c r="C873" s="429"/>
      <c r="D873" s="284"/>
      <c r="E873" s="284"/>
      <c r="F873" s="431"/>
      <c r="G873" s="431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</row>
    <row r="874" spans="1:23" ht="20.25">
      <c r="A874" s="284"/>
      <c r="B874" s="284"/>
      <c r="C874" s="429"/>
      <c r="D874" s="284"/>
      <c r="E874" s="284"/>
      <c r="F874" s="431"/>
      <c r="G874" s="431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</row>
    <row r="875" spans="1:23" ht="20.25">
      <c r="A875" s="284"/>
      <c r="B875" s="284"/>
      <c r="C875" s="429"/>
      <c r="D875" s="284"/>
      <c r="E875" s="284"/>
      <c r="F875" s="431"/>
      <c r="G875" s="431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</row>
    <row r="876" spans="1:23" ht="20.25">
      <c r="A876" s="284"/>
      <c r="B876" s="284"/>
      <c r="C876" s="429"/>
      <c r="D876" s="284"/>
      <c r="E876" s="284"/>
      <c r="F876" s="431"/>
      <c r="G876" s="431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</row>
    <row r="877" spans="1:23" ht="20.25">
      <c r="A877" s="284"/>
      <c r="B877" s="284"/>
      <c r="C877" s="429"/>
      <c r="D877" s="284"/>
      <c r="E877" s="284"/>
      <c r="F877" s="431"/>
      <c r="G877" s="431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</row>
    <row r="878" spans="1:23" ht="20.25">
      <c r="A878" s="284"/>
      <c r="B878" s="284"/>
      <c r="C878" s="429"/>
      <c r="D878" s="284"/>
      <c r="E878" s="284"/>
      <c r="F878" s="431"/>
      <c r="G878" s="431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</row>
    <row r="879" spans="1:23" ht="20.25">
      <c r="A879" s="284"/>
      <c r="B879" s="284"/>
      <c r="C879" s="429"/>
      <c r="D879" s="284"/>
      <c r="E879" s="284"/>
      <c r="F879" s="431"/>
      <c r="G879" s="431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</row>
    <row r="880" spans="1:23" ht="20.25">
      <c r="A880" s="284"/>
      <c r="B880" s="284"/>
      <c r="C880" s="429"/>
      <c r="D880" s="284"/>
      <c r="E880" s="284"/>
      <c r="F880" s="431"/>
      <c r="G880" s="431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</row>
    <row r="881" spans="1:23" ht="20.25">
      <c r="A881" s="284"/>
      <c r="B881" s="284"/>
      <c r="C881" s="429"/>
      <c r="D881" s="284"/>
      <c r="E881" s="284"/>
      <c r="F881" s="431"/>
      <c r="G881" s="431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</row>
    <row r="882" spans="1:23" ht="20.25">
      <c r="A882" s="284"/>
      <c r="B882" s="284"/>
      <c r="C882" s="429"/>
      <c r="D882" s="284"/>
      <c r="E882" s="284"/>
      <c r="F882" s="431"/>
      <c r="G882" s="431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</row>
    <row r="883" spans="1:23" ht="20.25">
      <c r="A883" s="284"/>
      <c r="B883" s="284"/>
      <c r="C883" s="429"/>
      <c r="D883" s="284"/>
      <c r="E883" s="284"/>
      <c r="F883" s="431"/>
      <c r="G883" s="431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</row>
    <row r="884" spans="1:23" ht="20.25">
      <c r="A884" s="284"/>
      <c r="B884" s="284"/>
      <c r="C884" s="429"/>
      <c r="D884" s="284"/>
      <c r="E884" s="284"/>
      <c r="F884" s="431"/>
      <c r="G884" s="431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</row>
    <row r="885" spans="1:23" ht="20.25">
      <c r="A885" s="284"/>
      <c r="B885" s="284"/>
      <c r="C885" s="429"/>
      <c r="D885" s="284"/>
      <c r="E885" s="284"/>
      <c r="F885" s="431"/>
      <c r="G885" s="431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</row>
    <row r="886" spans="1:23" ht="20.25">
      <c r="A886" s="284"/>
      <c r="B886" s="284"/>
      <c r="C886" s="429"/>
      <c r="D886" s="284"/>
      <c r="E886" s="284"/>
      <c r="F886" s="431"/>
      <c r="G886" s="431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</row>
    <row r="887" spans="1:23" ht="20.25">
      <c r="A887" s="284"/>
      <c r="B887" s="284"/>
      <c r="C887" s="429"/>
      <c r="D887" s="284"/>
      <c r="E887" s="284"/>
      <c r="F887" s="431"/>
      <c r="G887" s="431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</row>
    <row r="888" spans="1:23" ht="20.25">
      <c r="A888" s="284"/>
      <c r="B888" s="284"/>
      <c r="C888" s="429"/>
      <c r="D888" s="284"/>
      <c r="E888" s="284"/>
      <c r="F888" s="431"/>
      <c r="G888" s="431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</row>
    <row r="889" spans="1:23" ht="20.25">
      <c r="A889" s="284"/>
      <c r="B889" s="284"/>
      <c r="C889" s="429"/>
      <c r="D889" s="284"/>
      <c r="E889" s="284"/>
      <c r="F889" s="431"/>
      <c r="G889" s="431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</row>
    <row r="890" spans="1:23" ht="20.25">
      <c r="A890" s="284"/>
      <c r="B890" s="284"/>
      <c r="C890" s="429"/>
      <c r="D890" s="284"/>
      <c r="E890" s="284"/>
      <c r="F890" s="431"/>
      <c r="G890" s="431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</row>
    <row r="891" spans="1:23" ht="20.25">
      <c r="A891" s="284"/>
      <c r="B891" s="284"/>
      <c r="C891" s="429"/>
      <c r="D891" s="284"/>
      <c r="E891" s="284"/>
      <c r="F891" s="431"/>
      <c r="G891" s="431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</row>
    <row r="892" spans="1:23" ht="20.25">
      <c r="A892" s="284"/>
      <c r="B892" s="284"/>
      <c r="C892" s="429"/>
      <c r="D892" s="284"/>
      <c r="E892" s="284"/>
      <c r="F892" s="431"/>
      <c r="G892" s="431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</row>
    <row r="893" spans="1:23" ht="20.25">
      <c r="A893" s="284"/>
      <c r="B893" s="284"/>
      <c r="C893" s="429"/>
      <c r="D893" s="284"/>
      <c r="E893" s="284"/>
      <c r="F893" s="431"/>
      <c r="G893" s="431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</row>
    <row r="894" spans="1:23" ht="20.25">
      <c r="A894" s="284"/>
      <c r="B894" s="284"/>
      <c r="C894" s="429"/>
      <c r="D894" s="284"/>
      <c r="E894" s="284"/>
      <c r="F894" s="431"/>
      <c r="G894" s="431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</row>
    <row r="895" spans="1:23" ht="20.25">
      <c r="A895" s="284"/>
      <c r="B895" s="284"/>
      <c r="C895" s="429"/>
      <c r="D895" s="284"/>
      <c r="E895" s="284"/>
      <c r="F895" s="431"/>
      <c r="G895" s="431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</row>
    <row r="896" spans="1:23" ht="20.25">
      <c r="A896" s="284"/>
      <c r="B896" s="284"/>
      <c r="C896" s="429"/>
      <c r="D896" s="284"/>
      <c r="E896" s="284"/>
      <c r="F896" s="431"/>
      <c r="G896" s="431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</row>
    <row r="897" spans="1:23" ht="20.25">
      <c r="A897" s="284"/>
      <c r="B897" s="284"/>
      <c r="C897" s="429"/>
      <c r="D897" s="284"/>
      <c r="E897" s="284"/>
      <c r="F897" s="431"/>
      <c r="G897" s="431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</row>
    <row r="898" spans="1:23" ht="20.25">
      <c r="A898" s="284"/>
      <c r="B898" s="284"/>
      <c r="C898" s="429"/>
      <c r="D898" s="284"/>
      <c r="E898" s="284"/>
      <c r="F898" s="431"/>
      <c r="G898" s="431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</row>
    <row r="899" spans="1:23" ht="20.25">
      <c r="A899" s="284"/>
      <c r="B899" s="284"/>
      <c r="C899" s="429"/>
      <c r="D899" s="284"/>
      <c r="E899" s="284"/>
      <c r="F899" s="431"/>
      <c r="G899" s="431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</row>
    <row r="900" spans="1:23" ht="20.25">
      <c r="A900" s="284"/>
      <c r="B900" s="284"/>
      <c r="C900" s="429"/>
      <c r="D900" s="284"/>
      <c r="E900" s="284"/>
      <c r="F900" s="431"/>
      <c r="G900" s="431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</row>
    <row r="901" spans="1:23" ht="20.25">
      <c r="A901" s="284"/>
      <c r="B901" s="284"/>
      <c r="C901" s="429"/>
      <c r="D901" s="284"/>
      <c r="E901" s="284"/>
      <c r="F901" s="431"/>
      <c r="G901" s="431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</row>
    <row r="902" spans="1:23" ht="20.25">
      <c r="A902" s="284"/>
      <c r="B902" s="284"/>
      <c r="C902" s="429"/>
      <c r="D902" s="284"/>
      <c r="E902" s="284"/>
      <c r="F902" s="431"/>
      <c r="G902" s="431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</row>
    <row r="903" spans="1:23" ht="20.25">
      <c r="A903" s="284"/>
      <c r="B903" s="284"/>
      <c r="C903" s="429"/>
      <c r="D903" s="284"/>
      <c r="E903" s="284"/>
      <c r="F903" s="431"/>
      <c r="G903" s="431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</row>
    <row r="904" spans="1:23" ht="20.25">
      <c r="A904" s="284"/>
      <c r="B904" s="284"/>
      <c r="C904" s="429"/>
      <c r="D904" s="284"/>
      <c r="E904" s="284"/>
      <c r="F904" s="431"/>
      <c r="G904" s="431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</row>
    <row r="905" spans="1:23" ht="20.25">
      <c r="A905" s="284"/>
      <c r="B905" s="284"/>
      <c r="C905" s="429"/>
      <c r="D905" s="284"/>
      <c r="E905" s="284"/>
      <c r="F905" s="431"/>
      <c r="G905" s="431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</row>
    <row r="906" spans="1:23" ht="20.25">
      <c r="A906" s="284"/>
      <c r="B906" s="284"/>
      <c r="C906" s="429"/>
      <c r="D906" s="284"/>
      <c r="E906" s="284"/>
      <c r="F906" s="431"/>
      <c r="G906" s="431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</row>
    <row r="907" spans="1:23" ht="20.25">
      <c r="A907" s="284"/>
      <c r="B907" s="284"/>
      <c r="C907" s="429"/>
      <c r="D907" s="284"/>
      <c r="E907" s="284"/>
      <c r="F907" s="431"/>
      <c r="G907" s="431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</row>
    <row r="908" spans="1:23" ht="20.25">
      <c r="A908" s="284"/>
      <c r="B908" s="284"/>
      <c r="C908" s="429"/>
      <c r="D908" s="284"/>
      <c r="E908" s="284"/>
      <c r="F908" s="431"/>
      <c r="G908" s="431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</row>
    <row r="909" spans="1:23" ht="20.25">
      <c r="A909" s="284"/>
      <c r="B909" s="284"/>
      <c r="C909" s="429"/>
      <c r="D909" s="284"/>
      <c r="E909" s="284"/>
      <c r="F909" s="431"/>
      <c r="G909" s="431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</row>
    <row r="910" spans="1:23" ht="20.25">
      <c r="A910" s="284"/>
      <c r="B910" s="284"/>
      <c r="C910" s="429"/>
      <c r="D910" s="284"/>
      <c r="E910" s="284"/>
      <c r="F910" s="431"/>
      <c r="G910" s="431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</row>
    <row r="911" spans="1:23" ht="20.25">
      <c r="A911" s="284"/>
      <c r="B911" s="284"/>
      <c r="C911" s="429"/>
      <c r="D911" s="284"/>
      <c r="E911" s="284"/>
      <c r="F911" s="431"/>
      <c r="G911" s="431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</row>
    <row r="912" spans="1:23" ht="20.25">
      <c r="A912" s="284"/>
      <c r="B912" s="284"/>
      <c r="C912" s="429"/>
      <c r="D912" s="284"/>
      <c r="E912" s="284"/>
      <c r="F912" s="431"/>
      <c r="G912" s="431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</row>
    <row r="913" spans="1:23" ht="20.25">
      <c r="A913" s="284"/>
      <c r="B913" s="284"/>
      <c r="C913" s="429"/>
      <c r="D913" s="284"/>
      <c r="E913" s="284"/>
      <c r="F913" s="431"/>
      <c r="G913" s="431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</row>
    <row r="914" spans="1:23" ht="20.25">
      <c r="A914" s="284"/>
      <c r="B914" s="284"/>
      <c r="C914" s="429"/>
      <c r="D914" s="284"/>
      <c r="E914" s="284"/>
      <c r="F914" s="431"/>
      <c r="G914" s="431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</row>
    <row r="915" spans="1:23" ht="20.25">
      <c r="A915" s="284"/>
      <c r="B915" s="284"/>
      <c r="C915" s="429"/>
      <c r="D915" s="284"/>
      <c r="E915" s="284"/>
      <c r="F915" s="431"/>
      <c r="G915" s="431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</row>
    <row r="916" spans="1:23" ht="20.25">
      <c r="A916" s="284"/>
      <c r="B916" s="284"/>
      <c r="C916" s="429"/>
      <c r="D916" s="284"/>
      <c r="E916" s="284"/>
      <c r="F916" s="431"/>
      <c r="G916" s="431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</row>
    <row r="917" spans="1:23" ht="20.25">
      <c r="A917" s="284"/>
      <c r="B917" s="284"/>
      <c r="C917" s="429"/>
      <c r="D917" s="284"/>
      <c r="E917" s="284"/>
      <c r="F917" s="431"/>
      <c r="G917" s="431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</row>
    <row r="918" spans="1:23" ht="20.25">
      <c r="A918" s="284"/>
      <c r="B918" s="284"/>
      <c r="C918" s="429"/>
      <c r="D918" s="284"/>
      <c r="E918" s="284"/>
      <c r="F918" s="431"/>
      <c r="G918" s="431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</row>
    <row r="919" spans="1:23" ht="20.25">
      <c r="A919" s="284"/>
      <c r="B919" s="284"/>
      <c r="C919" s="429"/>
      <c r="F919" s="431"/>
      <c r="G919" s="431"/>
      <c r="T919" s="284"/>
      <c r="U919" s="284"/>
      <c r="V919" s="284"/>
      <c r="W919" s="284"/>
    </row>
    <row r="920" spans="1:23" ht="20.25">
      <c r="A920" s="284"/>
      <c r="B920" s="284"/>
      <c r="C920" s="429"/>
      <c r="F920" s="431"/>
      <c r="G920" s="431"/>
      <c r="T920" s="284"/>
      <c r="U920" s="284"/>
      <c r="V920" s="284"/>
      <c r="W920" s="284"/>
    </row>
    <row r="921" spans="1:23" ht="20.25">
      <c r="A921" s="284"/>
      <c r="B921" s="284"/>
      <c r="C921" s="429"/>
      <c r="F921" s="431"/>
      <c r="G921" s="431"/>
      <c r="T921" s="284"/>
      <c r="U921" s="284"/>
      <c r="V921" s="284"/>
      <c r="W921" s="284"/>
    </row>
    <row r="922" spans="1:23" ht="20.25">
      <c r="A922" s="284"/>
      <c r="B922" s="284"/>
      <c r="C922" s="429"/>
      <c r="F922" s="431"/>
      <c r="G922" s="431"/>
      <c r="T922" s="284"/>
      <c r="U922" s="284"/>
      <c r="V922" s="284"/>
      <c r="W922" s="284"/>
    </row>
    <row r="923" spans="1:23" ht="20.25">
      <c r="A923" s="284"/>
      <c r="B923" s="284"/>
      <c r="C923" s="429"/>
      <c r="F923" s="431"/>
      <c r="G923" s="431"/>
    </row>
    <row r="924" spans="1:23" ht="20.25">
      <c r="A924" s="284"/>
      <c r="B924" s="284"/>
      <c r="C924" s="429"/>
      <c r="F924" s="431"/>
      <c r="G924" s="431"/>
    </row>
    <row r="925" spans="1:23" ht="20.25">
      <c r="A925" s="284"/>
      <c r="B925" s="284"/>
      <c r="C925" s="429"/>
      <c r="F925" s="431"/>
      <c r="G925" s="431"/>
    </row>
    <row r="926" spans="1:23" ht="20.25">
      <c r="A926" s="284"/>
      <c r="B926" s="284"/>
      <c r="F926" s="431"/>
      <c r="G926" s="431"/>
    </row>
    <row r="927" spans="1:23" ht="20.25">
      <c r="A927" s="284"/>
      <c r="B927" s="284"/>
      <c r="F927" s="431"/>
      <c r="G927" s="431"/>
    </row>
    <row r="928" spans="1:23" ht="20.25">
      <c r="A928" s="284"/>
      <c r="B928" s="284"/>
      <c r="F928" s="431"/>
      <c r="G928" s="431"/>
    </row>
    <row r="929" spans="1:7" ht="20.25">
      <c r="A929" s="284"/>
      <c r="B929" s="284"/>
      <c r="F929" s="431"/>
      <c r="G929" s="431"/>
    </row>
    <row r="930" spans="1:7" ht="20.25">
      <c r="A930" s="284"/>
      <c r="B930" s="284"/>
      <c r="F930" s="431"/>
      <c r="G930" s="431"/>
    </row>
    <row r="931" spans="1:7" ht="20.25">
      <c r="A931" s="284"/>
      <c r="B931" s="284"/>
      <c r="F931" s="431"/>
      <c r="G931" s="431"/>
    </row>
    <row r="932" spans="1:7" ht="20.25">
      <c r="A932" s="284"/>
      <c r="B932" s="284"/>
      <c r="F932" s="431"/>
      <c r="G932" s="431"/>
    </row>
    <row r="933" spans="1:7" ht="20.25">
      <c r="A933" s="284"/>
      <c r="B933" s="284"/>
      <c r="F933" s="431"/>
      <c r="G933" s="431"/>
    </row>
    <row r="934" spans="1:7" ht="20.25">
      <c r="A934" s="284"/>
      <c r="B934" s="284"/>
      <c r="F934" s="431"/>
      <c r="G934" s="431"/>
    </row>
    <row r="935" spans="1:7" ht="20.25">
      <c r="A935" s="284"/>
      <c r="B935" s="284"/>
      <c r="F935" s="431"/>
      <c r="G935" s="431"/>
    </row>
    <row r="936" spans="1:7" ht="20.25">
      <c r="A936" s="284"/>
      <c r="B936" s="284"/>
      <c r="F936" s="431"/>
      <c r="G936" s="431"/>
    </row>
    <row r="937" spans="1:7" ht="20.25">
      <c r="A937" s="284"/>
      <c r="B937" s="284"/>
      <c r="F937" s="431"/>
      <c r="G937" s="431"/>
    </row>
    <row r="938" spans="1:7" ht="20.25">
      <c r="A938" s="284"/>
      <c r="B938" s="284"/>
      <c r="F938" s="431"/>
      <c r="G938" s="431"/>
    </row>
    <row r="939" spans="1:7" ht="20.25">
      <c r="A939" s="284"/>
      <c r="B939" s="284"/>
      <c r="F939" s="431"/>
      <c r="G939" s="431"/>
    </row>
    <row r="940" spans="1:7" ht="20.25">
      <c r="A940" s="284"/>
      <c r="B940" s="284"/>
      <c r="F940" s="431"/>
      <c r="G940" s="431"/>
    </row>
    <row r="941" spans="1:7" ht="20.25">
      <c r="A941" s="284"/>
      <c r="B941" s="284"/>
      <c r="F941" s="431"/>
      <c r="G941" s="431"/>
    </row>
    <row r="942" spans="1:7" ht="20.25">
      <c r="A942" s="284"/>
      <c r="B942" s="284"/>
      <c r="F942" s="431"/>
      <c r="G942" s="431"/>
    </row>
    <row r="943" spans="1:7" ht="20.25">
      <c r="A943" s="284"/>
      <c r="B943" s="284"/>
      <c r="F943" s="431"/>
      <c r="G943" s="431"/>
    </row>
  </sheetData>
  <mergeCells count="14">
    <mergeCell ref="U1:U2"/>
    <mergeCell ref="V1:V2"/>
    <mergeCell ref="I1:J1"/>
    <mergeCell ref="K1:L1"/>
    <mergeCell ref="M1:N1"/>
    <mergeCell ref="O1:P1"/>
    <mergeCell ref="Q1:Q2"/>
    <mergeCell ref="S1:S2"/>
    <mergeCell ref="H1:H2"/>
    <mergeCell ref="A1:A2"/>
    <mergeCell ref="C1:C2"/>
    <mergeCell ref="D1:D2"/>
    <mergeCell ref="E1:E2"/>
    <mergeCell ref="F1:G1"/>
  </mergeCells>
  <dataValidations count="2">
    <dataValidation type="list" allowBlank="1" showErrorMessage="1" sqref="T3:T15" xr:uid="{257D7B11-A046-4A5B-80CF-A83DC8FD39E5}">
      <formula1>"whats app,email,LGP,email+Whats app,Whats app to Agent"</formula1>
    </dataValidation>
    <dataValidation type="list" allowBlank="1" showErrorMessage="1" sqref="U3:U15" xr:uid="{526B990C-4A40-4C95-9B5B-19E68F185020}">
      <formula1>"PAID,Pending,partly paid"</formula1>
    </dataValidation>
  </dataValidations>
  <hyperlinks>
    <hyperlink ref="E12" r:id="rId1" xr:uid="{8BC15A25-06BB-4996-A6FD-138BC8D9D002}"/>
    <hyperlink ref="E5" r:id="rId2" xr:uid="{A3577094-42AD-40F0-AB92-87D9C9BC8E2F}"/>
    <hyperlink ref="E6" r:id="rId3" xr:uid="{1CA745CF-9AC6-4544-A337-8D51358EBCA5}"/>
    <hyperlink ref="E9" r:id="rId4" xr:uid="{7E2594B9-4370-4185-823D-33E03F4F065D}"/>
    <hyperlink ref="E10" r:id="rId5" xr:uid="{0D7F69F8-D3AC-42B7-A34A-2C4D24A82844}"/>
    <hyperlink ref="E11" r:id="rId6" xr:uid="{B327C405-D4C3-4970-9526-AF1E4A12ECCB}"/>
    <hyperlink ref="E13" r:id="rId7" xr:uid="{A72C9F2C-48E8-48B8-99FC-F94A5AE4860E}"/>
    <hyperlink ref="E14" r:id="rId8" xr:uid="{D45113E3-B272-41DA-93CE-9EA29A6CCCCD}"/>
    <hyperlink ref="E15" r:id="rId9" xr:uid="{956527FB-05DF-40E3-B0DB-7FD9F6E19E0D}"/>
    <hyperlink ref="E8" r:id="rId10" xr:uid="{E3094213-BF33-4F6E-86C1-BD10E4DA35EF}"/>
    <hyperlink ref="E7" r:id="rId11" xr:uid="{6A0020A5-34EA-446F-A32F-D847026F2454}"/>
    <hyperlink ref="E4" r:id="rId12" xr:uid="{204E8DBB-B377-43B6-844D-61EC9CA8C91F}"/>
  </hyperlinks>
  <printOptions horizontalCentered="1" gridLines="1"/>
  <pageMargins left="0.25" right="0.25" top="0.75" bottom="0.75" header="0.3" footer="0.3"/>
  <pageSetup paperSize="9" scale="25" fitToWidth="2" fitToHeight="0" pageOrder="overThenDown" orientation="landscape" cellComments="atEnd" r:id="rId13"/>
  <rowBreaks count="1" manualBreakCount="1">
    <brk id="17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  <pageSetUpPr fitToPage="1"/>
  </sheetPr>
  <dimension ref="A1:AG762"/>
  <sheetViews>
    <sheetView zoomScale="68" zoomScaleNormal="68" workbookViewId="0">
      <pane xSplit="4" ySplit="4" topLeftCell="E41" activePane="bottomRight" state="frozen"/>
      <selection pane="topRight"/>
      <selection pane="bottomLeft"/>
      <selection pane="bottomRight" activeCell="AH17" sqref="AH17"/>
    </sheetView>
  </sheetViews>
  <sheetFormatPr defaultColWidth="12.5703125" defaultRowHeight="15.75" customHeight="1"/>
  <cols>
    <col min="1" max="1" width="10" hidden="1" customWidth="1"/>
    <col min="2" max="3" width="12.5703125" hidden="1"/>
    <col min="4" max="4" width="33.5703125" hidden="1" customWidth="1"/>
    <col min="5" max="5" width="49.5703125" hidden="1" customWidth="1"/>
    <col min="6" max="6" width="17.7109375" hidden="1" customWidth="1"/>
    <col min="7" max="7" width="16.5703125" hidden="1" customWidth="1"/>
    <col min="8" max="8" width="10.28515625" hidden="1" customWidth="1"/>
    <col min="9" max="14" width="12.5703125" hidden="1"/>
    <col min="15" max="15" width="17.140625" hidden="1" customWidth="1"/>
    <col min="16" max="17" width="23" hidden="1" customWidth="1"/>
    <col min="18" max="18" width="52" hidden="1" customWidth="1"/>
    <col min="19" max="19" width="12.5703125" hidden="1"/>
    <col min="20" max="27" width="11.7109375" customWidth="1"/>
    <col min="30" max="30" width="14.85546875" customWidth="1"/>
  </cols>
  <sheetData>
    <row r="1" spans="1:33" ht="45.75">
      <c r="A1" s="1071"/>
      <c r="B1" s="993"/>
      <c r="C1" s="993"/>
      <c r="D1" s="993"/>
      <c r="E1" s="69"/>
      <c r="F1" s="70"/>
      <c r="G1" s="70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158"/>
      <c r="T1" s="159"/>
      <c r="U1" s="160"/>
      <c r="V1" s="161"/>
      <c r="W1" s="161"/>
      <c r="X1" s="161"/>
      <c r="Y1" s="161"/>
      <c r="Z1" s="161"/>
      <c r="AA1" s="161"/>
      <c r="AE1" s="158"/>
      <c r="AF1" s="158"/>
      <c r="AG1" s="158"/>
    </row>
    <row r="2" spans="1:33" ht="32.25">
      <c r="A2" s="71"/>
      <c r="B2" s="72"/>
      <c r="C2" s="72"/>
      <c r="D2" s="72"/>
      <c r="E2" s="72"/>
      <c r="F2" s="73"/>
      <c r="G2" s="73"/>
      <c r="H2" s="72"/>
      <c r="I2" s="72"/>
      <c r="J2" s="72"/>
      <c r="K2" s="72"/>
      <c r="L2" s="72"/>
      <c r="M2" s="72"/>
      <c r="N2" s="72"/>
      <c r="O2" s="72"/>
      <c r="P2" s="72"/>
      <c r="Q2" s="72"/>
      <c r="R2" s="69"/>
      <c r="S2" s="158"/>
      <c r="T2" s="159"/>
      <c r="U2" s="160"/>
      <c r="V2" s="161"/>
      <c r="W2" s="161"/>
      <c r="X2" s="161"/>
      <c r="Y2" s="161"/>
      <c r="Z2" s="161"/>
      <c r="AA2" s="161"/>
      <c r="AE2" s="158"/>
      <c r="AF2" s="158"/>
      <c r="AG2" s="158"/>
    </row>
    <row r="3" spans="1:33" ht="27.75">
      <c r="A3" s="1064" t="s">
        <v>1</v>
      </c>
      <c r="B3" s="1065" t="s">
        <v>76</v>
      </c>
      <c r="C3" s="1065" t="s">
        <v>121</v>
      </c>
      <c r="D3" s="1065" t="s">
        <v>77</v>
      </c>
      <c r="E3" s="1065" t="s">
        <v>78</v>
      </c>
      <c r="F3" s="1038" t="s">
        <v>79</v>
      </c>
      <c r="G3" s="1022"/>
      <c r="H3" s="1024" t="s">
        <v>80</v>
      </c>
      <c r="I3" s="1028" t="s">
        <v>82</v>
      </c>
      <c r="J3" s="1022"/>
      <c r="K3" s="1029" t="s">
        <v>83</v>
      </c>
      <c r="L3" s="1022"/>
      <c r="M3" s="1021" t="s">
        <v>122</v>
      </c>
      <c r="N3" s="123" t="s">
        <v>123</v>
      </c>
      <c r="O3" s="1021" t="s">
        <v>84</v>
      </c>
      <c r="P3" s="124"/>
      <c r="Q3" s="1033" t="s">
        <v>212</v>
      </c>
      <c r="R3" s="1034" t="s">
        <v>213</v>
      </c>
      <c r="S3" s="158"/>
      <c r="T3" s="159"/>
      <c r="U3" s="160"/>
      <c r="V3" s="161"/>
      <c r="W3" s="161"/>
      <c r="X3" s="161"/>
      <c r="Y3" s="161"/>
      <c r="Z3" s="161"/>
      <c r="AA3" s="161"/>
      <c r="AE3" s="158"/>
      <c r="AF3" s="158"/>
      <c r="AG3" s="158"/>
    </row>
    <row r="4" spans="1:33" ht="27.75">
      <c r="A4" s="1031"/>
      <c r="B4" s="1022"/>
      <c r="C4" s="1022"/>
      <c r="D4" s="1022"/>
      <c r="E4" s="1022"/>
      <c r="F4" s="74" t="s">
        <v>88</v>
      </c>
      <c r="G4" s="74" t="s">
        <v>89</v>
      </c>
      <c r="H4" s="1022"/>
      <c r="I4" s="125" t="s">
        <v>90</v>
      </c>
      <c r="J4" s="125">
        <v>89</v>
      </c>
      <c r="K4" s="126" t="s">
        <v>90</v>
      </c>
      <c r="L4" s="126">
        <v>8</v>
      </c>
      <c r="M4" s="1022"/>
      <c r="N4" s="127">
        <v>7.0000000000000007E-2</v>
      </c>
      <c r="O4" s="1022"/>
      <c r="P4" s="124" t="s">
        <v>214</v>
      </c>
      <c r="Q4" s="1026"/>
      <c r="R4" s="1035"/>
      <c r="S4" s="158"/>
      <c r="T4" s="159"/>
      <c r="U4" s="160"/>
      <c r="V4" s="161"/>
      <c r="W4" s="161"/>
      <c r="X4" s="161"/>
      <c r="Y4" s="161"/>
      <c r="Z4" s="161"/>
      <c r="AA4" s="161"/>
      <c r="AE4" s="158"/>
      <c r="AF4" s="158"/>
      <c r="AG4" s="158"/>
    </row>
    <row r="5" spans="1:33" ht="32.25">
      <c r="A5" s="1072" t="s">
        <v>365</v>
      </c>
      <c r="B5" s="993"/>
      <c r="C5" s="993"/>
      <c r="D5" s="993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158"/>
      <c r="T5" s="159"/>
      <c r="U5" s="160"/>
      <c r="V5" s="161"/>
      <c r="W5" s="161"/>
      <c r="X5" s="161"/>
      <c r="Y5" s="161"/>
      <c r="Z5" s="161"/>
      <c r="AA5" s="161"/>
      <c r="AE5" s="158"/>
      <c r="AF5" s="158"/>
      <c r="AG5" s="158"/>
    </row>
    <row r="6" spans="1:33" ht="32.25">
      <c r="A6" s="1025" t="s">
        <v>120</v>
      </c>
      <c r="B6" s="1026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69"/>
      <c r="S6" s="158"/>
      <c r="T6" s="159"/>
      <c r="U6" s="160"/>
      <c r="V6" s="161"/>
      <c r="W6" s="1068" t="s">
        <v>841</v>
      </c>
      <c r="X6" s="993"/>
      <c r="Y6" s="993"/>
      <c r="Z6" s="993"/>
      <c r="AA6" s="993"/>
      <c r="AB6" s="993"/>
      <c r="AC6" s="993"/>
      <c r="AE6" s="158"/>
      <c r="AF6" s="158"/>
      <c r="AG6" s="158"/>
    </row>
    <row r="7" spans="1:33" ht="30">
      <c r="A7" s="75">
        <v>1</v>
      </c>
      <c r="B7" s="76" t="s">
        <v>179</v>
      </c>
      <c r="C7" s="77"/>
      <c r="D7" s="78" t="s">
        <v>180</v>
      </c>
      <c r="E7" s="79" t="s">
        <v>181</v>
      </c>
      <c r="F7" s="80">
        <v>45627</v>
      </c>
      <c r="G7" s="80">
        <v>45658</v>
      </c>
      <c r="H7" s="81">
        <f t="shared" ref="H7:H12" si="0">DATEDIF(F7,G7,"d")</f>
        <v>31</v>
      </c>
      <c r="I7" s="128">
        <v>30</v>
      </c>
      <c r="J7" s="129">
        <f t="shared" ref="J7:J25" si="1">89*I7</f>
        <v>2670</v>
      </c>
      <c r="K7" s="130">
        <v>117.06</v>
      </c>
      <c r="L7" s="131">
        <f t="shared" ref="L7:L25" si="2">8*K7</f>
        <v>936.48</v>
      </c>
      <c r="M7" s="132">
        <f t="shared" ref="M7:M25" si="3">J7+L7</f>
        <v>3606.48</v>
      </c>
      <c r="N7" s="132">
        <f t="shared" ref="N7:N25" si="4">M7*7%</f>
        <v>252.45360000000002</v>
      </c>
      <c r="O7" s="133">
        <f t="shared" ref="O7:O25" si="5">M7+N7</f>
        <v>3858.9335999999998</v>
      </c>
      <c r="P7" s="81"/>
      <c r="Q7" s="157"/>
      <c r="R7" s="163"/>
      <c r="S7" s="158"/>
      <c r="T7" s="159"/>
      <c r="U7" s="164"/>
      <c r="V7" s="165">
        <v>45658</v>
      </c>
      <c r="W7" s="166" t="s">
        <v>777</v>
      </c>
      <c r="X7" s="166" t="s">
        <v>778</v>
      </c>
      <c r="Y7" s="166" t="s">
        <v>779</v>
      </c>
      <c r="Z7" s="166" t="s">
        <v>780</v>
      </c>
      <c r="AA7" s="166" t="s">
        <v>781</v>
      </c>
      <c r="AB7" s="166" t="s">
        <v>782</v>
      </c>
      <c r="AC7" s="166" t="s">
        <v>783</v>
      </c>
      <c r="AD7" s="162" t="s">
        <v>784</v>
      </c>
      <c r="AE7" s="158"/>
      <c r="AF7" s="158"/>
      <c r="AG7" s="158"/>
    </row>
    <row r="8" spans="1:33" ht="30">
      <c r="A8" s="75">
        <v>2</v>
      </c>
      <c r="B8" s="76" t="s">
        <v>182</v>
      </c>
      <c r="C8" s="77"/>
      <c r="D8" s="78" t="s">
        <v>180</v>
      </c>
      <c r="E8" s="79" t="s">
        <v>181</v>
      </c>
      <c r="F8" s="80">
        <v>45627</v>
      </c>
      <c r="G8" s="80">
        <v>45658</v>
      </c>
      <c r="H8" s="81">
        <f t="shared" si="0"/>
        <v>31</v>
      </c>
      <c r="I8" s="128">
        <v>8.3000000000000007</v>
      </c>
      <c r="J8" s="129">
        <f t="shared" si="1"/>
        <v>738.7</v>
      </c>
      <c r="K8" s="130">
        <v>162.59</v>
      </c>
      <c r="L8" s="131">
        <f t="shared" si="2"/>
        <v>1300.72</v>
      </c>
      <c r="M8" s="132">
        <f t="shared" si="3"/>
        <v>2039.42</v>
      </c>
      <c r="N8" s="132">
        <f t="shared" si="4"/>
        <v>142.75940000000003</v>
      </c>
      <c r="O8" s="133">
        <f t="shared" si="5"/>
        <v>2182.1794</v>
      </c>
      <c r="P8" s="81"/>
      <c r="Q8" s="157"/>
      <c r="R8" s="163"/>
      <c r="S8" s="158"/>
      <c r="T8" s="167"/>
      <c r="U8" s="168" t="s">
        <v>785</v>
      </c>
      <c r="V8" s="953">
        <v>46023</v>
      </c>
      <c r="W8" s="169">
        <v>45992</v>
      </c>
      <c r="X8" s="169">
        <v>45962</v>
      </c>
      <c r="Y8" s="169">
        <v>45931</v>
      </c>
      <c r="Z8" s="169">
        <v>45901</v>
      </c>
      <c r="AA8" s="169">
        <v>45870</v>
      </c>
      <c r="AB8" s="169">
        <v>45839</v>
      </c>
      <c r="AC8" s="169">
        <v>45810</v>
      </c>
      <c r="AD8" s="201"/>
      <c r="AE8" s="183"/>
      <c r="AF8" s="183"/>
      <c r="AG8" s="183"/>
    </row>
    <row r="9" spans="1:33" ht="31.5">
      <c r="A9" s="75">
        <v>3</v>
      </c>
      <c r="B9" s="76" t="s">
        <v>183</v>
      </c>
      <c r="C9" s="77"/>
      <c r="D9" s="78" t="s">
        <v>184</v>
      </c>
      <c r="E9" s="79" t="s">
        <v>366</v>
      </c>
      <c r="F9" s="80">
        <v>45627</v>
      </c>
      <c r="G9" s="80">
        <v>45658</v>
      </c>
      <c r="H9" s="81">
        <f t="shared" si="0"/>
        <v>31</v>
      </c>
      <c r="I9" s="128">
        <v>12.9</v>
      </c>
      <c r="J9" s="129">
        <f t="shared" si="1"/>
        <v>1148.1000000000001</v>
      </c>
      <c r="K9" s="130">
        <v>81.62</v>
      </c>
      <c r="L9" s="131">
        <f t="shared" si="2"/>
        <v>652.96</v>
      </c>
      <c r="M9" s="132">
        <f t="shared" si="3"/>
        <v>1801.0600000000002</v>
      </c>
      <c r="N9" s="132">
        <f t="shared" si="4"/>
        <v>126.07420000000002</v>
      </c>
      <c r="O9" s="133">
        <f t="shared" si="5"/>
        <v>1927.1342000000002</v>
      </c>
      <c r="P9" s="81"/>
      <c r="Q9" s="157"/>
      <c r="R9" s="163"/>
      <c r="S9" s="170"/>
      <c r="T9" s="959">
        <v>1</v>
      </c>
      <c r="U9" s="968" t="s">
        <v>179</v>
      </c>
      <c r="V9" s="171"/>
      <c r="W9" s="171"/>
      <c r="X9" s="172"/>
      <c r="Y9" s="172"/>
      <c r="Z9" s="172"/>
      <c r="AA9" s="172"/>
      <c r="AB9" s="172"/>
      <c r="AC9" s="172"/>
      <c r="AD9" s="202">
        <f t="shared" ref="AD9:AD87" si="6">SUM(V9:AC9)</f>
        <v>0</v>
      </c>
      <c r="AE9" s="203"/>
      <c r="AF9" s="203"/>
      <c r="AG9" s="203"/>
    </row>
    <row r="10" spans="1:33" ht="31.5">
      <c r="A10" s="82">
        <v>4</v>
      </c>
      <c r="B10" s="76" t="s">
        <v>367</v>
      </c>
      <c r="C10" s="77"/>
      <c r="D10" s="78" t="s">
        <v>368</v>
      </c>
      <c r="E10" s="83" t="s">
        <v>369</v>
      </c>
      <c r="F10" s="80">
        <v>45627</v>
      </c>
      <c r="G10" s="80">
        <v>45658</v>
      </c>
      <c r="H10" s="81">
        <f t="shared" si="0"/>
        <v>31</v>
      </c>
      <c r="I10" s="128">
        <v>7.9</v>
      </c>
      <c r="J10" s="129">
        <f t="shared" si="1"/>
        <v>703.1</v>
      </c>
      <c r="K10" s="130">
        <v>73.760000000000005</v>
      </c>
      <c r="L10" s="131">
        <f t="shared" si="2"/>
        <v>590.08000000000004</v>
      </c>
      <c r="M10" s="132">
        <f t="shared" si="3"/>
        <v>1293.18</v>
      </c>
      <c r="N10" s="132">
        <f t="shared" si="4"/>
        <v>90.522600000000011</v>
      </c>
      <c r="O10" s="133">
        <f t="shared" si="5"/>
        <v>1383.7026000000001</v>
      </c>
      <c r="P10" s="81" t="s">
        <v>218</v>
      </c>
      <c r="Q10" s="157"/>
      <c r="R10" s="163"/>
      <c r="S10" s="170"/>
      <c r="T10" s="959">
        <v>2</v>
      </c>
      <c r="U10" s="968" t="s">
        <v>182</v>
      </c>
      <c r="V10" s="171"/>
      <c r="W10" s="171"/>
      <c r="X10" s="172"/>
      <c r="Y10" s="172"/>
      <c r="Z10" s="172"/>
      <c r="AA10" s="172"/>
      <c r="AB10" s="172"/>
      <c r="AC10" s="172"/>
      <c r="AD10" s="202">
        <f t="shared" si="6"/>
        <v>0</v>
      </c>
      <c r="AE10" s="203"/>
      <c r="AF10" s="203"/>
      <c r="AG10" s="203"/>
    </row>
    <row r="11" spans="1:33" ht="31.5">
      <c r="A11" s="82">
        <v>5</v>
      </c>
      <c r="B11" s="76" t="s">
        <v>370</v>
      </c>
      <c r="C11" s="77"/>
      <c r="D11" s="78" t="s">
        <v>371</v>
      </c>
      <c r="E11" s="84" t="s">
        <v>372</v>
      </c>
      <c r="F11" s="80">
        <v>45627</v>
      </c>
      <c r="G11" s="80">
        <v>45658</v>
      </c>
      <c r="H11" s="81">
        <f t="shared" si="0"/>
        <v>31</v>
      </c>
      <c r="I11" s="128">
        <v>6.3</v>
      </c>
      <c r="J11" s="129">
        <f t="shared" si="1"/>
        <v>560.69999999999993</v>
      </c>
      <c r="K11" s="130">
        <v>72.87</v>
      </c>
      <c r="L11" s="131">
        <f t="shared" si="2"/>
        <v>582.96</v>
      </c>
      <c r="M11" s="132">
        <f t="shared" si="3"/>
        <v>1143.6599999999999</v>
      </c>
      <c r="N11" s="132">
        <f t="shared" si="4"/>
        <v>80.056200000000004</v>
      </c>
      <c r="O11" s="133">
        <f t="shared" si="5"/>
        <v>1223.7161999999998</v>
      </c>
      <c r="P11" s="81" t="s">
        <v>218</v>
      </c>
      <c r="Q11" s="157"/>
      <c r="R11" s="163"/>
      <c r="S11" s="170"/>
      <c r="T11" s="960">
        <v>3</v>
      </c>
      <c r="U11" s="969" t="s">
        <v>367</v>
      </c>
      <c r="V11" s="173"/>
      <c r="W11" s="173"/>
      <c r="X11" s="172"/>
      <c r="Y11" s="172"/>
      <c r="Z11" s="172"/>
      <c r="AA11" s="172"/>
      <c r="AB11" s="172"/>
      <c r="AC11" s="172"/>
      <c r="AD11" s="974">
        <f t="shared" si="6"/>
        <v>0</v>
      </c>
      <c r="AE11" s="203"/>
      <c r="AF11" s="203"/>
      <c r="AG11" s="203"/>
    </row>
    <row r="12" spans="1:33" ht="31.5">
      <c r="A12" s="82">
        <v>6</v>
      </c>
      <c r="B12" s="76" t="s">
        <v>8</v>
      </c>
      <c r="C12" s="77" t="s">
        <v>126</v>
      </c>
      <c r="D12" s="78" t="s">
        <v>105</v>
      </c>
      <c r="E12" s="85" t="s">
        <v>373</v>
      </c>
      <c r="F12" s="86">
        <v>45627</v>
      </c>
      <c r="G12" s="86">
        <v>45657</v>
      </c>
      <c r="H12" s="81">
        <f t="shared" si="0"/>
        <v>30</v>
      </c>
      <c r="I12" s="128">
        <v>7.8</v>
      </c>
      <c r="J12" s="129">
        <f t="shared" si="1"/>
        <v>694.19999999999993</v>
      </c>
      <c r="K12" s="130">
        <v>82</v>
      </c>
      <c r="L12" s="131">
        <f t="shared" si="2"/>
        <v>656</v>
      </c>
      <c r="M12" s="132">
        <f t="shared" si="3"/>
        <v>1350.1999999999998</v>
      </c>
      <c r="N12" s="132">
        <f t="shared" si="4"/>
        <v>94.513999999999996</v>
      </c>
      <c r="O12" s="133">
        <f t="shared" si="5"/>
        <v>1444.7139999999997</v>
      </c>
      <c r="P12" s="81" t="s">
        <v>267</v>
      </c>
      <c r="Q12" s="157"/>
      <c r="R12" s="163" t="s">
        <v>374</v>
      </c>
      <c r="S12" s="170"/>
      <c r="T12" s="961">
        <v>4</v>
      </c>
      <c r="U12" s="969" t="s">
        <v>370</v>
      </c>
      <c r="V12" s="171"/>
      <c r="W12" s="171"/>
      <c r="X12" s="172"/>
      <c r="Y12" s="172"/>
      <c r="Z12" s="172"/>
      <c r="AA12" s="172"/>
      <c r="AB12" s="172"/>
      <c r="AC12" s="172"/>
      <c r="AD12" s="202">
        <f t="shared" si="6"/>
        <v>0</v>
      </c>
      <c r="AE12" s="203"/>
      <c r="AF12" s="203"/>
      <c r="AG12" s="203"/>
    </row>
    <row r="13" spans="1:33" ht="31.5">
      <c r="A13" s="82">
        <v>11</v>
      </c>
      <c r="B13" s="87" t="s">
        <v>303</v>
      </c>
      <c r="C13" s="70"/>
      <c r="D13" s="78" t="s">
        <v>378</v>
      </c>
      <c r="E13" s="88" t="s">
        <v>305</v>
      </c>
      <c r="F13" s="80">
        <v>45627</v>
      </c>
      <c r="G13" s="80">
        <v>45658</v>
      </c>
      <c r="H13" s="81">
        <f t="shared" ref="H13:H25" si="7">DATEDIF(F13,G13,"D")</f>
        <v>31</v>
      </c>
      <c r="I13" s="128">
        <v>0</v>
      </c>
      <c r="J13" s="129">
        <f t="shared" si="1"/>
        <v>0</v>
      </c>
      <c r="K13" s="130">
        <v>34.549999999999997</v>
      </c>
      <c r="L13" s="131">
        <f t="shared" si="2"/>
        <v>276.39999999999998</v>
      </c>
      <c r="M13" s="132">
        <f t="shared" si="3"/>
        <v>276.39999999999998</v>
      </c>
      <c r="N13" s="132">
        <f t="shared" si="4"/>
        <v>19.347999999999999</v>
      </c>
      <c r="O13" s="133">
        <f t="shared" si="5"/>
        <v>295.74799999999999</v>
      </c>
      <c r="P13" s="81" t="s">
        <v>218</v>
      </c>
      <c r="Q13" s="157"/>
      <c r="R13" s="163"/>
      <c r="S13" s="170"/>
      <c r="T13" s="959">
        <v>5</v>
      </c>
      <c r="U13" s="968" t="s">
        <v>183</v>
      </c>
      <c r="V13" s="171"/>
      <c r="W13" s="171"/>
      <c r="X13" s="171"/>
      <c r="Y13" s="171"/>
      <c r="Z13" s="171"/>
      <c r="AA13" s="171"/>
      <c r="AB13" s="172"/>
      <c r="AC13" s="172"/>
      <c r="AD13" s="202">
        <f t="shared" si="6"/>
        <v>0</v>
      </c>
      <c r="AE13" s="203"/>
      <c r="AF13" s="203"/>
      <c r="AG13" s="203"/>
    </row>
    <row r="14" spans="1:33" ht="31.5">
      <c r="A14" s="82">
        <v>18</v>
      </c>
      <c r="B14" s="76" t="s">
        <v>237</v>
      </c>
      <c r="C14" s="77"/>
      <c r="D14" s="78" t="s">
        <v>238</v>
      </c>
      <c r="E14" s="79" t="s">
        <v>239</v>
      </c>
      <c r="F14" s="86">
        <v>45627</v>
      </c>
      <c r="G14" s="86">
        <v>45660</v>
      </c>
      <c r="H14" s="81">
        <f t="shared" si="7"/>
        <v>33</v>
      </c>
      <c r="I14" s="128">
        <f>20.2-3.7</f>
        <v>16.5</v>
      </c>
      <c r="J14" s="129">
        <f t="shared" si="1"/>
        <v>1468.5</v>
      </c>
      <c r="K14" s="130">
        <v>205</v>
      </c>
      <c r="L14" s="131">
        <f t="shared" si="2"/>
        <v>1640</v>
      </c>
      <c r="M14" s="132">
        <f t="shared" si="3"/>
        <v>3108.5</v>
      </c>
      <c r="N14" s="132">
        <f t="shared" si="4"/>
        <v>217.59500000000003</v>
      </c>
      <c r="O14" s="133">
        <f t="shared" si="5"/>
        <v>3326.0950000000003</v>
      </c>
      <c r="P14" s="81"/>
      <c r="Q14" s="157"/>
      <c r="R14" s="163"/>
      <c r="S14" s="174"/>
      <c r="T14" s="961">
        <v>6</v>
      </c>
      <c r="U14" s="969" t="s">
        <v>8</v>
      </c>
      <c r="V14" s="171"/>
      <c r="W14" s="171"/>
      <c r="X14" s="172"/>
      <c r="Y14" s="172"/>
      <c r="Z14" s="171"/>
      <c r="AA14" s="171"/>
      <c r="AB14" s="172"/>
      <c r="AC14" s="172"/>
      <c r="AD14" s="202">
        <f t="shared" si="6"/>
        <v>0</v>
      </c>
      <c r="AE14" s="203"/>
      <c r="AF14" s="203"/>
      <c r="AG14" s="203"/>
    </row>
    <row r="15" spans="1:33" ht="31.5">
      <c r="A15" s="82">
        <v>31</v>
      </c>
      <c r="B15" s="76" t="s">
        <v>49</v>
      </c>
      <c r="C15" s="77"/>
      <c r="D15" s="78" t="s">
        <v>50</v>
      </c>
      <c r="E15" s="89" t="s">
        <v>245</v>
      </c>
      <c r="F15" s="80">
        <v>45627</v>
      </c>
      <c r="G15" s="80">
        <v>45658</v>
      </c>
      <c r="H15" s="81">
        <f t="shared" si="7"/>
        <v>31</v>
      </c>
      <c r="I15" s="128">
        <v>0</v>
      </c>
      <c r="J15" s="129">
        <f t="shared" si="1"/>
        <v>0</v>
      </c>
      <c r="K15" s="130">
        <v>42.27</v>
      </c>
      <c r="L15" s="131">
        <f t="shared" si="2"/>
        <v>338.16</v>
      </c>
      <c r="M15" s="132">
        <f t="shared" si="3"/>
        <v>338.16</v>
      </c>
      <c r="N15" s="132">
        <f t="shared" si="4"/>
        <v>23.671200000000002</v>
      </c>
      <c r="O15" s="133">
        <f t="shared" si="5"/>
        <v>361.83120000000002</v>
      </c>
      <c r="P15" s="81" t="s">
        <v>267</v>
      </c>
      <c r="Q15" s="157"/>
      <c r="R15" s="163"/>
      <c r="S15" s="170"/>
      <c r="T15" s="961">
        <v>7</v>
      </c>
      <c r="U15" s="970" t="s">
        <v>129</v>
      </c>
      <c r="V15" s="171"/>
      <c r="W15" s="172"/>
      <c r="X15" s="172"/>
      <c r="Y15" s="172"/>
      <c r="Z15" s="172"/>
      <c r="AA15" s="172"/>
      <c r="AB15" s="172"/>
      <c r="AC15" s="172"/>
      <c r="AD15" s="202">
        <f t="shared" si="6"/>
        <v>0</v>
      </c>
      <c r="AE15" s="204"/>
      <c r="AF15" s="204"/>
      <c r="AG15" s="204"/>
    </row>
    <row r="16" spans="1:33" ht="37.5">
      <c r="A16" s="82">
        <v>38</v>
      </c>
      <c r="B16" s="90" t="s">
        <v>408</v>
      </c>
      <c r="C16" s="91"/>
      <c r="D16" s="92" t="s">
        <v>409</v>
      </c>
      <c r="E16" s="79" t="s">
        <v>106</v>
      </c>
      <c r="F16" s="93">
        <v>45644</v>
      </c>
      <c r="G16" s="93">
        <v>45658</v>
      </c>
      <c r="H16" s="81">
        <f t="shared" si="7"/>
        <v>14</v>
      </c>
      <c r="I16" s="128">
        <v>0.1</v>
      </c>
      <c r="J16" s="129">
        <f t="shared" si="1"/>
        <v>8.9</v>
      </c>
      <c r="K16" s="134">
        <v>30.37</v>
      </c>
      <c r="L16" s="131">
        <f t="shared" si="2"/>
        <v>242.96</v>
      </c>
      <c r="M16" s="132">
        <f t="shared" si="3"/>
        <v>251.86</v>
      </c>
      <c r="N16" s="132">
        <f t="shared" si="4"/>
        <v>17.630200000000002</v>
      </c>
      <c r="O16" s="133">
        <f t="shared" si="5"/>
        <v>269.49020000000002</v>
      </c>
      <c r="P16" s="81" t="s">
        <v>267</v>
      </c>
      <c r="Q16" s="157"/>
      <c r="R16" s="163" t="s">
        <v>410</v>
      </c>
      <c r="S16" s="170"/>
      <c r="T16" s="962">
        <v>8</v>
      </c>
      <c r="U16" s="971" t="s">
        <v>340</v>
      </c>
      <c r="V16" s="171"/>
      <c r="W16" s="172"/>
      <c r="X16" s="172"/>
      <c r="Y16" s="172"/>
      <c r="Z16" s="172"/>
      <c r="AA16" s="172">
        <v>2782.9415999999983</v>
      </c>
      <c r="AB16" s="172"/>
      <c r="AC16" s="171"/>
      <c r="AD16" s="975">
        <f t="shared" si="6"/>
        <v>2782.9415999999983</v>
      </c>
      <c r="AE16" s="205"/>
      <c r="AF16" s="203"/>
      <c r="AG16" s="203"/>
    </row>
    <row r="17" spans="1:33" ht="31.5">
      <c r="A17" s="82">
        <v>43</v>
      </c>
      <c r="B17" s="87" t="s">
        <v>325</v>
      </c>
      <c r="C17" s="94"/>
      <c r="D17" s="78" t="s">
        <v>326</v>
      </c>
      <c r="E17" s="95" t="s">
        <v>327</v>
      </c>
      <c r="F17" s="80">
        <v>45627</v>
      </c>
      <c r="G17" s="80">
        <v>45658</v>
      </c>
      <c r="H17" s="81">
        <f t="shared" si="7"/>
        <v>31</v>
      </c>
      <c r="I17" s="135">
        <v>0.4</v>
      </c>
      <c r="J17" s="129">
        <f t="shared" si="1"/>
        <v>35.6</v>
      </c>
      <c r="K17" s="130">
        <v>51.61</v>
      </c>
      <c r="L17" s="131">
        <f t="shared" si="2"/>
        <v>412.88</v>
      </c>
      <c r="M17" s="132">
        <f t="shared" si="3"/>
        <v>448.48</v>
      </c>
      <c r="N17" s="132">
        <f t="shared" si="4"/>
        <v>31.393600000000003</v>
      </c>
      <c r="O17" s="133">
        <f t="shared" si="5"/>
        <v>479.87360000000001</v>
      </c>
      <c r="P17" s="81"/>
      <c r="Q17" s="157"/>
      <c r="R17" s="175"/>
      <c r="S17" s="170"/>
      <c r="T17" s="959">
        <v>9</v>
      </c>
      <c r="U17" s="970" t="s">
        <v>221</v>
      </c>
      <c r="V17" s="176"/>
      <c r="W17" s="176"/>
      <c r="X17" s="176"/>
      <c r="Y17" s="176"/>
      <c r="Z17" s="176"/>
      <c r="AA17" s="176"/>
      <c r="AB17" s="176"/>
      <c r="AC17" s="195"/>
      <c r="AD17" s="202">
        <f t="shared" si="6"/>
        <v>0</v>
      </c>
      <c r="AE17" s="203"/>
      <c r="AF17" s="203"/>
      <c r="AG17" s="203"/>
    </row>
    <row r="18" spans="1:33" ht="31.5">
      <c r="A18" s="82">
        <v>52</v>
      </c>
      <c r="B18" s="87" t="s">
        <v>359</v>
      </c>
      <c r="C18" s="94"/>
      <c r="D18" s="78" t="s">
        <v>439</v>
      </c>
      <c r="E18" s="83" t="s">
        <v>361</v>
      </c>
      <c r="F18" s="80">
        <v>45627</v>
      </c>
      <c r="G18" s="80">
        <v>45658</v>
      </c>
      <c r="H18" s="81">
        <f t="shared" si="7"/>
        <v>31</v>
      </c>
      <c r="I18" s="128">
        <v>0</v>
      </c>
      <c r="J18" s="129">
        <f t="shared" si="1"/>
        <v>0</v>
      </c>
      <c r="K18" s="130">
        <v>49.99</v>
      </c>
      <c r="L18" s="131">
        <f t="shared" si="2"/>
        <v>399.92</v>
      </c>
      <c r="M18" s="132">
        <f t="shared" si="3"/>
        <v>399.92</v>
      </c>
      <c r="N18" s="132">
        <f t="shared" si="4"/>
        <v>27.994400000000002</v>
      </c>
      <c r="O18" s="133">
        <f t="shared" si="5"/>
        <v>427.9144</v>
      </c>
      <c r="P18" s="81" t="s">
        <v>267</v>
      </c>
      <c r="Q18" s="157"/>
      <c r="R18" s="163"/>
      <c r="S18" s="170"/>
      <c r="T18" s="960">
        <v>10</v>
      </c>
      <c r="U18" s="969" t="s">
        <v>14</v>
      </c>
      <c r="V18" s="177"/>
      <c r="W18" s="172"/>
      <c r="X18" s="172"/>
      <c r="Y18" s="172"/>
      <c r="Z18" s="172"/>
      <c r="AA18" s="172"/>
      <c r="AB18" s="172"/>
      <c r="AC18" s="177"/>
      <c r="AD18" s="974">
        <f t="shared" si="6"/>
        <v>0</v>
      </c>
      <c r="AE18" s="203"/>
      <c r="AF18" s="203"/>
      <c r="AG18" s="203"/>
    </row>
    <row r="19" spans="1:33" ht="31.5">
      <c r="A19" s="82">
        <v>53</v>
      </c>
      <c r="B19" s="87" t="s">
        <v>441</v>
      </c>
      <c r="C19" s="70"/>
      <c r="D19" s="96" t="s">
        <v>442</v>
      </c>
      <c r="E19" s="83" t="s">
        <v>443</v>
      </c>
      <c r="F19" s="97">
        <v>45642</v>
      </c>
      <c r="G19" s="97">
        <v>45658</v>
      </c>
      <c r="H19" s="81">
        <f t="shared" si="7"/>
        <v>16</v>
      </c>
      <c r="I19" s="128">
        <v>8</v>
      </c>
      <c r="J19" s="129">
        <f t="shared" si="1"/>
        <v>712</v>
      </c>
      <c r="K19" s="134">
        <v>82.46</v>
      </c>
      <c r="L19" s="131">
        <f t="shared" si="2"/>
        <v>659.68</v>
      </c>
      <c r="M19" s="132">
        <f t="shared" si="3"/>
        <v>1371.6799999999998</v>
      </c>
      <c r="N19" s="132">
        <f t="shared" si="4"/>
        <v>96.017600000000002</v>
      </c>
      <c r="O19" s="133">
        <f t="shared" si="5"/>
        <v>1467.6975999999997</v>
      </c>
      <c r="P19" s="81" t="s">
        <v>267</v>
      </c>
      <c r="Q19" s="157"/>
      <c r="S19" s="170"/>
      <c r="T19" s="963">
        <v>11</v>
      </c>
      <c r="U19" s="971" t="s">
        <v>303</v>
      </c>
      <c r="V19" s="178"/>
      <c r="W19" s="179"/>
      <c r="X19" s="172"/>
      <c r="Y19" s="172"/>
      <c r="Z19" s="172"/>
      <c r="AA19" s="172"/>
      <c r="AB19" s="172"/>
      <c r="AC19" s="172"/>
      <c r="AD19" s="202">
        <f t="shared" si="6"/>
        <v>0</v>
      </c>
      <c r="AE19" s="203"/>
      <c r="AF19" s="203"/>
      <c r="AG19" s="203"/>
    </row>
    <row r="20" spans="1:33" ht="31.5">
      <c r="A20" s="82">
        <v>55</v>
      </c>
      <c r="B20" s="87" t="s">
        <v>444</v>
      </c>
      <c r="C20" s="94"/>
      <c r="D20" s="78" t="s">
        <v>445</v>
      </c>
      <c r="E20" s="83" t="s">
        <v>446</v>
      </c>
      <c r="F20" s="97">
        <v>45650</v>
      </c>
      <c r="G20" s="97">
        <v>45658</v>
      </c>
      <c r="H20" s="81">
        <f t="shared" si="7"/>
        <v>8</v>
      </c>
      <c r="I20" s="128">
        <v>0.2</v>
      </c>
      <c r="J20" s="129">
        <f t="shared" si="1"/>
        <v>17.8</v>
      </c>
      <c r="K20" s="130">
        <v>8.4700000000000006</v>
      </c>
      <c r="L20" s="131">
        <f t="shared" si="2"/>
        <v>67.760000000000005</v>
      </c>
      <c r="M20" s="132">
        <f t="shared" si="3"/>
        <v>85.56</v>
      </c>
      <c r="N20" s="132">
        <f t="shared" si="4"/>
        <v>5.9892000000000003</v>
      </c>
      <c r="O20" s="133">
        <f t="shared" si="5"/>
        <v>91.549199999999999</v>
      </c>
      <c r="P20" s="81" t="s">
        <v>267</v>
      </c>
      <c r="Q20" s="157"/>
      <c r="R20" s="163"/>
      <c r="S20" s="170"/>
      <c r="T20" s="959">
        <v>12</v>
      </c>
      <c r="U20" s="969" t="s">
        <v>228</v>
      </c>
      <c r="V20" s="176"/>
      <c r="W20" s="176"/>
      <c r="X20" s="176"/>
      <c r="Y20" s="176"/>
      <c r="Z20" s="176"/>
      <c r="AA20" s="195">
        <v>298.48720000000003</v>
      </c>
      <c r="AB20" s="176"/>
      <c r="AC20" s="176"/>
      <c r="AD20" s="975">
        <f t="shared" si="6"/>
        <v>298.48720000000003</v>
      </c>
      <c r="AE20" s="203"/>
      <c r="AF20" s="203"/>
      <c r="AG20" s="203"/>
    </row>
    <row r="21" spans="1:33" ht="31.5">
      <c r="A21" s="82">
        <v>56</v>
      </c>
      <c r="B21" s="87" t="s">
        <v>447</v>
      </c>
      <c r="C21" s="94"/>
      <c r="D21" s="78" t="s">
        <v>448</v>
      </c>
      <c r="E21" s="83" t="s">
        <v>449</v>
      </c>
      <c r="F21" s="97">
        <v>45650</v>
      </c>
      <c r="G21" s="97">
        <v>45658</v>
      </c>
      <c r="H21" s="81">
        <f t="shared" si="7"/>
        <v>8</v>
      </c>
      <c r="I21" s="128">
        <v>0.1</v>
      </c>
      <c r="J21" s="129">
        <f t="shared" si="1"/>
        <v>8.9</v>
      </c>
      <c r="K21" s="130">
        <v>9.8699999999999992</v>
      </c>
      <c r="L21" s="131">
        <f t="shared" si="2"/>
        <v>78.959999999999994</v>
      </c>
      <c r="M21" s="132">
        <f t="shared" si="3"/>
        <v>87.86</v>
      </c>
      <c r="N21" s="132">
        <f t="shared" si="4"/>
        <v>6.1502000000000008</v>
      </c>
      <c r="O21" s="133">
        <f t="shared" si="5"/>
        <v>94.010199999999998</v>
      </c>
      <c r="P21" s="81" t="s">
        <v>267</v>
      </c>
      <c r="Q21" s="157"/>
      <c r="R21" s="163"/>
      <c r="S21" s="158"/>
      <c r="T21" s="961">
        <v>13</v>
      </c>
      <c r="U21" s="969" t="s">
        <v>186</v>
      </c>
      <c r="V21" s="172"/>
      <c r="W21" s="172"/>
      <c r="X21" s="172"/>
      <c r="Y21" s="172"/>
      <c r="Z21" s="172"/>
      <c r="AA21" s="177"/>
      <c r="AB21" s="172"/>
      <c r="AC21" s="172"/>
      <c r="AD21" s="202">
        <f t="shared" si="6"/>
        <v>0</v>
      </c>
      <c r="AE21" s="956"/>
      <c r="AF21" s="955"/>
      <c r="AG21" s="203"/>
    </row>
    <row r="22" spans="1:33" ht="31.5">
      <c r="A22" s="82">
        <v>57</v>
      </c>
      <c r="B22" s="87" t="s">
        <v>450</v>
      </c>
      <c r="C22" s="94"/>
      <c r="D22" s="98" t="s">
        <v>451</v>
      </c>
      <c r="E22" s="99" t="s">
        <v>452</v>
      </c>
      <c r="F22" s="80">
        <v>45627</v>
      </c>
      <c r="G22" s="80">
        <v>45658</v>
      </c>
      <c r="H22" s="81">
        <f t="shared" si="7"/>
        <v>31</v>
      </c>
      <c r="I22" s="128">
        <v>18.100000000000001</v>
      </c>
      <c r="J22" s="129">
        <f t="shared" si="1"/>
        <v>1610.9</v>
      </c>
      <c r="K22" s="136">
        <v>256.72000000000003</v>
      </c>
      <c r="L22" s="131">
        <f t="shared" si="2"/>
        <v>2053.7600000000002</v>
      </c>
      <c r="M22" s="132">
        <f t="shared" si="3"/>
        <v>3664.6600000000003</v>
      </c>
      <c r="N22" s="132">
        <f t="shared" si="4"/>
        <v>256.52620000000007</v>
      </c>
      <c r="O22" s="133">
        <f t="shared" si="5"/>
        <v>3921.1862000000006</v>
      </c>
      <c r="P22" s="81" t="s">
        <v>267</v>
      </c>
      <c r="Q22" s="157"/>
      <c r="R22" s="163"/>
      <c r="S22" s="158"/>
      <c r="T22" s="959">
        <v>14</v>
      </c>
      <c r="U22" s="971" t="s">
        <v>489</v>
      </c>
      <c r="V22" s="176"/>
      <c r="W22" s="176"/>
      <c r="X22" s="176"/>
      <c r="Y22" s="176"/>
      <c r="Z22" s="176"/>
      <c r="AA22" s="176"/>
      <c r="AB22" s="195"/>
      <c r="AC22" s="195"/>
      <c r="AD22" s="202">
        <f t="shared" si="6"/>
        <v>0</v>
      </c>
      <c r="AE22" s="203"/>
      <c r="AF22" s="203"/>
      <c r="AG22" s="203"/>
    </row>
    <row r="23" spans="1:33" ht="31.5">
      <c r="A23" s="82">
        <v>60</v>
      </c>
      <c r="B23" s="87" t="s">
        <v>207</v>
      </c>
      <c r="C23" s="94"/>
      <c r="D23" s="78" t="s">
        <v>208</v>
      </c>
      <c r="E23" s="79" t="s">
        <v>458</v>
      </c>
      <c r="F23" s="80">
        <v>45627</v>
      </c>
      <c r="G23" s="80">
        <v>45658</v>
      </c>
      <c r="H23" s="81">
        <f t="shared" si="7"/>
        <v>31</v>
      </c>
      <c r="I23" s="128">
        <v>0.9</v>
      </c>
      <c r="J23" s="129">
        <f t="shared" si="1"/>
        <v>80.100000000000009</v>
      </c>
      <c r="K23" s="134">
        <f>60.35-30</f>
        <v>30.35</v>
      </c>
      <c r="L23" s="131">
        <f t="shared" si="2"/>
        <v>242.8</v>
      </c>
      <c r="M23" s="132">
        <f t="shared" si="3"/>
        <v>322.90000000000003</v>
      </c>
      <c r="N23" s="132">
        <f t="shared" si="4"/>
        <v>22.603000000000005</v>
      </c>
      <c r="O23" s="133">
        <f t="shared" si="5"/>
        <v>345.50300000000004</v>
      </c>
      <c r="P23" s="81" t="s">
        <v>267</v>
      </c>
      <c r="Q23" s="157"/>
      <c r="R23" s="175"/>
      <c r="S23" s="158"/>
      <c r="T23" s="960">
        <v>15</v>
      </c>
      <c r="U23" s="971" t="s">
        <v>494</v>
      </c>
      <c r="V23" s="180"/>
      <c r="W23" s="172"/>
      <c r="X23" s="172"/>
      <c r="Y23" s="172"/>
      <c r="Z23" s="172"/>
      <c r="AA23" s="172"/>
      <c r="AB23" s="171"/>
      <c r="AC23" s="171"/>
      <c r="AD23" s="974">
        <f t="shared" si="6"/>
        <v>0</v>
      </c>
      <c r="AE23" s="203"/>
      <c r="AF23" s="203"/>
      <c r="AG23" s="203"/>
    </row>
    <row r="24" spans="1:33" ht="31.5">
      <c r="A24" s="82">
        <v>62</v>
      </c>
      <c r="B24" s="90" t="s">
        <v>463</v>
      </c>
      <c r="C24" s="91"/>
      <c r="D24" s="92" t="s">
        <v>464</v>
      </c>
      <c r="E24" s="100" t="s">
        <v>465</v>
      </c>
      <c r="F24" s="86">
        <v>45654</v>
      </c>
      <c r="G24" s="86">
        <v>45658</v>
      </c>
      <c r="H24" s="101">
        <f t="shared" si="7"/>
        <v>4</v>
      </c>
      <c r="I24" s="101">
        <v>0.4</v>
      </c>
      <c r="J24" s="137">
        <f t="shared" si="1"/>
        <v>35.6</v>
      </c>
      <c r="K24" s="138">
        <v>9.86</v>
      </c>
      <c r="L24" s="139">
        <f t="shared" si="2"/>
        <v>78.88</v>
      </c>
      <c r="M24" s="139">
        <f t="shared" si="3"/>
        <v>114.47999999999999</v>
      </c>
      <c r="N24" s="139">
        <f t="shared" si="4"/>
        <v>8.0136000000000003</v>
      </c>
      <c r="O24" s="133">
        <f t="shared" si="5"/>
        <v>122.49359999999999</v>
      </c>
      <c r="P24" s="101" t="s">
        <v>267</v>
      </c>
      <c r="Q24" s="181"/>
      <c r="R24" s="182"/>
      <c r="S24" s="158"/>
      <c r="T24" s="960">
        <v>16</v>
      </c>
      <c r="U24" s="971" t="s">
        <v>382</v>
      </c>
      <c r="V24" s="180"/>
      <c r="W24" s="172"/>
      <c r="X24" s="172"/>
      <c r="Y24" s="172"/>
      <c r="Z24" s="172"/>
      <c r="AA24" s="172"/>
      <c r="AB24" s="171"/>
      <c r="AC24" s="171"/>
      <c r="AD24" s="974">
        <f t="shared" si="6"/>
        <v>0</v>
      </c>
      <c r="AE24" s="203"/>
      <c r="AF24" s="203"/>
      <c r="AG24" s="203"/>
    </row>
    <row r="25" spans="1:33" ht="31.5">
      <c r="A25" s="82">
        <v>63</v>
      </c>
      <c r="B25" s="87" t="s">
        <v>466</v>
      </c>
      <c r="C25" s="94"/>
      <c r="D25" s="96" t="s">
        <v>467</v>
      </c>
      <c r="E25" s="83" t="s">
        <v>468</v>
      </c>
      <c r="F25" s="80">
        <v>45627</v>
      </c>
      <c r="G25" s="80">
        <v>45658</v>
      </c>
      <c r="H25" s="81">
        <f t="shared" si="7"/>
        <v>31</v>
      </c>
      <c r="I25" s="128">
        <v>0</v>
      </c>
      <c r="J25" s="129">
        <f t="shared" si="1"/>
        <v>0</v>
      </c>
      <c r="K25" s="134">
        <v>33.4</v>
      </c>
      <c r="L25" s="131">
        <f t="shared" si="2"/>
        <v>267.2</v>
      </c>
      <c r="M25" s="132">
        <f t="shared" si="3"/>
        <v>267.2</v>
      </c>
      <c r="N25" s="132">
        <f t="shared" si="4"/>
        <v>18.704000000000001</v>
      </c>
      <c r="O25" s="133">
        <f t="shared" si="5"/>
        <v>285.904</v>
      </c>
      <c r="P25" s="81" t="s">
        <v>267</v>
      </c>
      <c r="Q25" s="157"/>
      <c r="R25" s="163"/>
      <c r="S25" s="158"/>
      <c r="T25" s="961">
        <v>17</v>
      </c>
      <c r="U25" s="969" t="s">
        <v>136</v>
      </c>
      <c r="V25" s="172"/>
      <c r="W25" s="172"/>
      <c r="X25" s="172"/>
      <c r="Y25" s="172"/>
      <c r="Z25" s="172"/>
      <c r="AA25" s="172">
        <v>429.96879999999823</v>
      </c>
      <c r="AB25" s="171">
        <v>490.33820000000077</v>
      </c>
      <c r="AC25" s="171"/>
      <c r="AD25" s="975">
        <f t="shared" si="6"/>
        <v>920.30699999999899</v>
      </c>
      <c r="AE25" s="203"/>
      <c r="AF25" s="203"/>
      <c r="AG25" s="203"/>
    </row>
    <row r="26" spans="1:33" ht="31.5">
      <c r="A26" s="102"/>
      <c r="B26" s="103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69"/>
      <c r="S26" s="158"/>
      <c r="T26" s="961">
        <v>18</v>
      </c>
      <c r="U26" s="970" t="s">
        <v>140</v>
      </c>
      <c r="V26" s="178"/>
      <c r="W26" s="171"/>
      <c r="X26" s="172"/>
      <c r="Y26" s="171"/>
      <c r="Z26" s="172"/>
      <c r="AA26" s="172"/>
      <c r="AB26" s="172"/>
      <c r="AC26" s="172"/>
      <c r="AD26" s="202">
        <f t="shared" si="6"/>
        <v>0</v>
      </c>
      <c r="AE26" s="205"/>
      <c r="AF26" s="203"/>
      <c r="AG26" s="203"/>
    </row>
    <row r="27" spans="1:33" ht="47.25">
      <c r="A27" s="1069" t="s">
        <v>280</v>
      </c>
      <c r="B27" s="993"/>
      <c r="C27" s="993"/>
      <c r="D27" s="993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158"/>
      <c r="T27" s="959">
        <v>19</v>
      </c>
      <c r="U27" s="970" t="s">
        <v>171</v>
      </c>
      <c r="V27" s="171"/>
      <c r="W27" s="171"/>
      <c r="X27" s="176"/>
      <c r="Y27" s="195"/>
      <c r="Z27" s="176"/>
      <c r="AA27" s="176"/>
      <c r="AB27" s="176"/>
      <c r="AC27" s="176"/>
      <c r="AD27" s="202">
        <f t="shared" si="6"/>
        <v>0</v>
      </c>
      <c r="AE27" s="203"/>
      <c r="AF27" s="203"/>
      <c r="AG27" s="203"/>
    </row>
    <row r="28" spans="1:33" ht="32.25">
      <c r="A28" s="1070" t="s">
        <v>120</v>
      </c>
      <c r="B28" s="1026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16"/>
      <c r="S28" s="183"/>
      <c r="T28" s="964">
        <v>20</v>
      </c>
      <c r="U28" s="969" t="s">
        <v>237</v>
      </c>
      <c r="V28" s="180"/>
      <c r="W28" s="180"/>
      <c r="X28" s="172"/>
      <c r="Y28" s="180"/>
      <c r="Z28" s="172"/>
      <c r="AA28" s="172"/>
      <c r="AB28" s="172"/>
      <c r="AC28" s="172"/>
      <c r="AD28" s="974">
        <f t="shared" si="6"/>
        <v>0</v>
      </c>
      <c r="AE28" s="203"/>
      <c r="AF28" s="203"/>
      <c r="AG28" s="203"/>
    </row>
    <row r="29" spans="1:33" ht="31.5">
      <c r="A29" s="82"/>
      <c r="B29" s="76" t="s">
        <v>179</v>
      </c>
      <c r="C29" s="77"/>
      <c r="D29" s="78" t="s">
        <v>180</v>
      </c>
      <c r="E29" s="79" t="s">
        <v>181</v>
      </c>
      <c r="F29" s="80">
        <v>45597</v>
      </c>
      <c r="G29" s="80">
        <v>45627</v>
      </c>
      <c r="H29" s="81">
        <f t="shared" ref="H29:H30" si="8">DATEDIF(F29,G29,"d")</f>
        <v>30</v>
      </c>
      <c r="I29" s="128"/>
      <c r="J29" s="129">
        <f t="shared" ref="J29:J37" si="9">89*I29</f>
        <v>0</v>
      </c>
      <c r="K29" s="140"/>
      <c r="L29" s="131">
        <f t="shared" ref="L29:L37" si="10">8*K29</f>
        <v>0</v>
      </c>
      <c r="M29" s="132">
        <f t="shared" ref="M29:M37" si="11">J29+L29</f>
        <v>0</v>
      </c>
      <c r="N29" s="132">
        <f t="shared" ref="N29:N37" si="12">M29*7%</f>
        <v>0</v>
      </c>
      <c r="O29" s="133">
        <f t="shared" ref="O29:O37" si="13">M29+N29</f>
        <v>0</v>
      </c>
      <c r="P29" s="81"/>
      <c r="Q29" s="157"/>
      <c r="R29" s="163"/>
      <c r="S29" s="158"/>
      <c r="T29" s="960">
        <v>21</v>
      </c>
      <c r="U29" s="970" t="s">
        <v>20</v>
      </c>
      <c r="V29" s="180"/>
      <c r="W29" s="172"/>
      <c r="X29" s="172"/>
      <c r="Y29" s="172"/>
      <c r="Z29" s="172"/>
      <c r="AA29" s="172"/>
      <c r="AB29" s="171"/>
      <c r="AC29" s="171"/>
      <c r="AD29" s="974">
        <f t="shared" si="6"/>
        <v>0</v>
      </c>
      <c r="AE29" s="203"/>
      <c r="AF29" s="203"/>
      <c r="AG29" s="203"/>
    </row>
    <row r="30" spans="1:33" ht="31.5">
      <c r="A30" s="82"/>
      <c r="B30" s="76" t="s">
        <v>182</v>
      </c>
      <c r="C30" s="77"/>
      <c r="D30" s="78" t="s">
        <v>180</v>
      </c>
      <c r="E30" s="79" t="s">
        <v>181</v>
      </c>
      <c r="F30" s="80">
        <v>45597</v>
      </c>
      <c r="G30" s="80">
        <v>45627</v>
      </c>
      <c r="H30" s="81">
        <f t="shared" si="8"/>
        <v>30</v>
      </c>
      <c r="I30" s="128"/>
      <c r="J30" s="129">
        <f t="shared" si="9"/>
        <v>0</v>
      </c>
      <c r="K30" s="140"/>
      <c r="L30" s="131">
        <f t="shared" si="10"/>
        <v>0</v>
      </c>
      <c r="M30" s="132">
        <f t="shared" si="11"/>
        <v>0</v>
      </c>
      <c r="N30" s="132">
        <f t="shared" si="12"/>
        <v>0</v>
      </c>
      <c r="O30" s="133">
        <f t="shared" si="13"/>
        <v>0</v>
      </c>
      <c r="P30" s="81"/>
      <c r="Q30" s="157"/>
      <c r="R30" s="163"/>
      <c r="S30" s="158"/>
      <c r="T30" s="961">
        <v>22</v>
      </c>
      <c r="U30" s="969" t="s">
        <v>23</v>
      </c>
      <c r="V30" s="172"/>
      <c r="W30" s="172"/>
      <c r="X30" s="172"/>
      <c r="Y30" s="172"/>
      <c r="Z30" s="172"/>
      <c r="AA30" s="172"/>
      <c r="AB30" s="177"/>
      <c r="AC30" s="177"/>
      <c r="AD30" s="202">
        <f t="shared" si="6"/>
        <v>0</v>
      </c>
      <c r="AE30" s="955"/>
      <c r="AF30" s="203"/>
      <c r="AG30" s="203"/>
    </row>
    <row r="31" spans="1:33" ht="31.5">
      <c r="A31" s="82">
        <v>1</v>
      </c>
      <c r="B31" s="76" t="s">
        <v>183</v>
      </c>
      <c r="C31" s="77"/>
      <c r="D31" s="78" t="s">
        <v>184</v>
      </c>
      <c r="E31" s="79" t="s">
        <v>181</v>
      </c>
      <c r="F31" s="80">
        <v>45597</v>
      </c>
      <c r="G31" s="80">
        <v>45627</v>
      </c>
      <c r="H31" s="81">
        <v>30</v>
      </c>
      <c r="I31" s="141">
        <v>9</v>
      </c>
      <c r="J31" s="142">
        <f t="shared" si="9"/>
        <v>801</v>
      </c>
      <c r="K31" s="130">
        <v>228.45</v>
      </c>
      <c r="L31" s="131">
        <f t="shared" si="10"/>
        <v>1827.6</v>
      </c>
      <c r="M31" s="132">
        <f t="shared" si="11"/>
        <v>2628.6</v>
      </c>
      <c r="N31" s="132">
        <f t="shared" si="12"/>
        <v>184.00200000000001</v>
      </c>
      <c r="O31" s="133">
        <f t="shared" si="13"/>
        <v>2812.6019999999999</v>
      </c>
      <c r="P31" s="81"/>
      <c r="Q31" s="157"/>
      <c r="R31" s="163"/>
      <c r="S31" s="158"/>
      <c r="T31" s="960">
        <v>23</v>
      </c>
      <c r="U31" s="971" t="s">
        <v>27</v>
      </c>
      <c r="V31" s="180"/>
      <c r="W31" s="172"/>
      <c r="X31" s="172"/>
      <c r="Y31" s="172"/>
      <c r="Z31" s="172"/>
      <c r="AA31" s="171"/>
      <c r="AB31" s="172"/>
      <c r="AC31" s="172"/>
      <c r="AD31" s="974">
        <f t="shared" si="6"/>
        <v>0</v>
      </c>
      <c r="AE31" s="203"/>
      <c r="AF31" s="203"/>
      <c r="AG31" s="203"/>
    </row>
    <row r="32" spans="1:33" ht="31.5">
      <c r="A32" s="82">
        <v>20</v>
      </c>
      <c r="B32" s="76" t="s">
        <v>49</v>
      </c>
      <c r="C32" s="77"/>
      <c r="D32" s="78" t="s">
        <v>50</v>
      </c>
      <c r="E32" s="89" t="s">
        <v>245</v>
      </c>
      <c r="F32" s="80">
        <v>45597</v>
      </c>
      <c r="G32" s="80">
        <v>45627</v>
      </c>
      <c r="H32" s="81">
        <f t="shared" ref="H32:H37" si="14">DATEDIF(F32,G32,"D")</f>
        <v>30</v>
      </c>
      <c r="I32" s="141">
        <v>0</v>
      </c>
      <c r="J32" s="142">
        <f t="shared" si="9"/>
        <v>0</v>
      </c>
      <c r="K32" s="130">
        <v>41.55</v>
      </c>
      <c r="L32" s="131">
        <f t="shared" si="10"/>
        <v>332.4</v>
      </c>
      <c r="M32" s="132">
        <f t="shared" si="11"/>
        <v>332.4</v>
      </c>
      <c r="N32" s="132">
        <f t="shared" si="12"/>
        <v>23.268000000000001</v>
      </c>
      <c r="O32" s="133">
        <f t="shared" si="13"/>
        <v>355.66800000000001</v>
      </c>
      <c r="P32" s="81" t="s">
        <v>267</v>
      </c>
      <c r="Q32" s="157"/>
      <c r="R32" s="163"/>
      <c r="S32" s="158"/>
      <c r="T32" s="959">
        <v>24</v>
      </c>
      <c r="U32" s="970" t="s">
        <v>32</v>
      </c>
      <c r="V32" s="176"/>
      <c r="W32" s="176"/>
      <c r="X32" s="176"/>
      <c r="Y32" s="176"/>
      <c r="Z32" s="176"/>
      <c r="AA32" s="195"/>
      <c r="AB32" s="176"/>
      <c r="AC32" s="176"/>
      <c r="AD32" s="202">
        <f t="shared" si="6"/>
        <v>0</v>
      </c>
      <c r="AE32" s="203"/>
      <c r="AF32" s="203"/>
      <c r="AG32" s="203"/>
    </row>
    <row r="33" spans="1:33" ht="31.5">
      <c r="A33" s="105">
        <v>21</v>
      </c>
      <c r="B33" s="106" t="s">
        <v>53</v>
      </c>
      <c r="C33" s="107" t="s">
        <v>130</v>
      </c>
      <c r="D33" s="108" t="s">
        <v>54</v>
      </c>
      <c r="E33" s="109" t="s">
        <v>151</v>
      </c>
      <c r="F33" s="110">
        <v>45597</v>
      </c>
      <c r="G33" s="110">
        <v>45627</v>
      </c>
      <c r="H33" s="111">
        <f t="shared" si="14"/>
        <v>30</v>
      </c>
      <c r="I33" s="143">
        <v>0</v>
      </c>
      <c r="J33" s="144">
        <f t="shared" si="9"/>
        <v>0</v>
      </c>
      <c r="K33" s="145">
        <v>54.05</v>
      </c>
      <c r="L33" s="146">
        <f t="shared" si="10"/>
        <v>432.4</v>
      </c>
      <c r="M33" s="146">
        <f t="shared" si="11"/>
        <v>432.4</v>
      </c>
      <c r="N33" s="146">
        <f t="shared" si="12"/>
        <v>30.268000000000001</v>
      </c>
      <c r="O33" s="147">
        <f t="shared" si="13"/>
        <v>462.66800000000001</v>
      </c>
      <c r="P33" s="111"/>
      <c r="Q33" s="184"/>
      <c r="R33" s="185" t="s">
        <v>299</v>
      </c>
      <c r="S33" s="183"/>
      <c r="T33" s="965">
        <v>25</v>
      </c>
      <c r="U33" s="969" t="s">
        <v>197</v>
      </c>
      <c r="V33" s="180"/>
      <c r="W33" s="172"/>
      <c r="X33" s="172"/>
      <c r="Y33" s="172"/>
      <c r="Z33" s="172"/>
      <c r="AA33" s="171"/>
      <c r="AB33" s="172"/>
      <c r="AC33" s="172"/>
      <c r="AD33" s="202">
        <f t="shared" si="6"/>
        <v>0</v>
      </c>
      <c r="AE33" s="203"/>
      <c r="AF33" s="203"/>
      <c r="AG33" s="203"/>
    </row>
    <row r="34" spans="1:33" ht="31.5">
      <c r="A34" s="82">
        <v>23</v>
      </c>
      <c r="B34" s="112" t="s">
        <v>63</v>
      </c>
      <c r="C34" s="77" t="s">
        <v>156</v>
      </c>
      <c r="D34" s="78" t="s">
        <v>64</v>
      </c>
      <c r="E34" s="79" t="s">
        <v>116</v>
      </c>
      <c r="F34" s="80">
        <v>45597</v>
      </c>
      <c r="G34" s="80">
        <v>45627</v>
      </c>
      <c r="H34" s="81">
        <f t="shared" si="14"/>
        <v>30</v>
      </c>
      <c r="I34" s="141">
        <v>2.2999999999999998</v>
      </c>
      <c r="J34" s="142">
        <f t="shared" si="9"/>
        <v>204.7</v>
      </c>
      <c r="K34" s="130">
        <v>1060.47</v>
      </c>
      <c r="L34" s="131">
        <f t="shared" si="10"/>
        <v>8483.76</v>
      </c>
      <c r="M34" s="132">
        <f t="shared" si="11"/>
        <v>8688.4600000000009</v>
      </c>
      <c r="N34" s="132">
        <f t="shared" si="12"/>
        <v>608.19220000000007</v>
      </c>
      <c r="O34" s="133">
        <f t="shared" si="13"/>
        <v>9296.6522000000004</v>
      </c>
      <c r="P34" s="81"/>
      <c r="Q34" s="157"/>
      <c r="R34" s="186" t="s">
        <v>249</v>
      </c>
      <c r="S34" s="158"/>
      <c r="T34" s="959">
        <v>26</v>
      </c>
      <c r="U34" s="971" t="s">
        <v>347</v>
      </c>
      <c r="V34" s="176"/>
      <c r="W34" s="176"/>
      <c r="X34" s="176"/>
      <c r="Y34" s="176"/>
      <c r="Z34" s="176"/>
      <c r="AA34" s="176"/>
      <c r="AB34" s="176"/>
      <c r="AC34" s="195"/>
      <c r="AD34" s="202">
        <f t="shared" si="6"/>
        <v>0</v>
      </c>
      <c r="AE34" s="203"/>
      <c r="AF34" s="203"/>
      <c r="AG34" s="203"/>
    </row>
    <row r="35" spans="1:33" ht="31.5">
      <c r="A35" s="82">
        <v>24</v>
      </c>
      <c r="B35" s="87" t="s">
        <v>300</v>
      </c>
      <c r="C35" s="70"/>
      <c r="D35" s="96" t="s">
        <v>301</v>
      </c>
      <c r="E35" s="95" t="s">
        <v>302</v>
      </c>
      <c r="F35" s="80">
        <v>45622</v>
      </c>
      <c r="G35" s="80">
        <v>45627</v>
      </c>
      <c r="H35" s="81">
        <f t="shared" si="14"/>
        <v>5</v>
      </c>
      <c r="I35" s="141">
        <v>0.1</v>
      </c>
      <c r="J35" s="142">
        <f t="shared" si="9"/>
        <v>8.9</v>
      </c>
      <c r="K35" s="130">
        <v>2.8</v>
      </c>
      <c r="L35" s="131">
        <f t="shared" si="10"/>
        <v>22.4</v>
      </c>
      <c r="M35" s="132">
        <f t="shared" si="11"/>
        <v>31.299999999999997</v>
      </c>
      <c r="N35" s="132">
        <f t="shared" si="12"/>
        <v>2.1909999999999998</v>
      </c>
      <c r="O35" s="133">
        <f t="shared" si="13"/>
        <v>33.491</v>
      </c>
      <c r="P35" s="81" t="s">
        <v>267</v>
      </c>
      <c r="Q35" s="157"/>
      <c r="R35" s="163"/>
      <c r="S35" s="158"/>
      <c r="T35" s="960">
        <v>27</v>
      </c>
      <c r="U35" s="969" t="s">
        <v>35</v>
      </c>
      <c r="V35" s="176"/>
      <c r="W35" s="176"/>
      <c r="X35" s="176"/>
      <c r="Y35" s="176"/>
      <c r="Z35" s="176"/>
      <c r="AA35" s="176"/>
      <c r="AB35" s="176"/>
      <c r="AC35" s="180"/>
      <c r="AD35" s="974">
        <f t="shared" si="6"/>
        <v>0</v>
      </c>
      <c r="AE35" s="203"/>
      <c r="AF35" s="203"/>
      <c r="AG35" s="203"/>
    </row>
    <row r="36" spans="1:33" ht="31.5">
      <c r="A36" s="82">
        <v>31</v>
      </c>
      <c r="B36" s="87" t="s">
        <v>207</v>
      </c>
      <c r="C36" s="94"/>
      <c r="D36" s="78" t="s">
        <v>208</v>
      </c>
      <c r="E36" s="79" t="s">
        <v>209</v>
      </c>
      <c r="F36" s="80">
        <v>45597</v>
      </c>
      <c r="G36" s="80">
        <v>45627</v>
      </c>
      <c r="H36" s="81">
        <f t="shared" si="14"/>
        <v>30</v>
      </c>
      <c r="I36" s="141">
        <v>0.5</v>
      </c>
      <c r="J36" s="142">
        <f t="shared" si="9"/>
        <v>44.5</v>
      </c>
      <c r="K36" s="130">
        <v>225.18</v>
      </c>
      <c r="L36" s="131">
        <f t="shared" si="10"/>
        <v>1801.44</v>
      </c>
      <c r="M36" s="132">
        <f t="shared" si="11"/>
        <v>1845.94</v>
      </c>
      <c r="N36" s="132">
        <f t="shared" si="12"/>
        <v>129.21580000000003</v>
      </c>
      <c r="O36" s="133">
        <f t="shared" si="13"/>
        <v>1975.1558</v>
      </c>
      <c r="P36" s="81" t="s">
        <v>218</v>
      </c>
      <c r="Q36" s="157"/>
      <c r="R36" s="163"/>
      <c r="S36" s="158"/>
      <c r="T36" s="960">
        <v>28</v>
      </c>
      <c r="U36" s="970" t="s">
        <v>40</v>
      </c>
      <c r="V36" s="180"/>
      <c r="W36" s="172"/>
      <c r="X36" s="171"/>
      <c r="Y36" s="172"/>
      <c r="Z36" s="172"/>
      <c r="AA36" s="172"/>
      <c r="AB36" s="172"/>
      <c r="AC36" s="172"/>
      <c r="AD36" s="974">
        <f t="shared" si="6"/>
        <v>0</v>
      </c>
    </row>
    <row r="37" spans="1:33" ht="31.5">
      <c r="A37" s="82">
        <v>42</v>
      </c>
      <c r="B37" s="112" t="s">
        <v>336</v>
      </c>
      <c r="C37" s="77" t="s">
        <v>156</v>
      </c>
      <c r="D37" s="78" t="s">
        <v>337</v>
      </c>
      <c r="E37" s="113" t="s">
        <v>338</v>
      </c>
      <c r="F37" s="114">
        <v>45622</v>
      </c>
      <c r="G37" s="114">
        <v>45627</v>
      </c>
      <c r="H37" s="115">
        <f t="shared" si="14"/>
        <v>5</v>
      </c>
      <c r="I37" s="148">
        <v>0.1</v>
      </c>
      <c r="J37" s="149">
        <f t="shared" si="9"/>
        <v>8.9</v>
      </c>
      <c r="K37" s="148">
        <v>43.49</v>
      </c>
      <c r="L37" s="150">
        <f t="shared" si="10"/>
        <v>347.92</v>
      </c>
      <c r="M37" s="150">
        <f t="shared" si="11"/>
        <v>356.82</v>
      </c>
      <c r="N37" s="150">
        <f t="shared" si="12"/>
        <v>24.977400000000003</v>
      </c>
      <c r="O37" s="133">
        <f t="shared" si="13"/>
        <v>381.79739999999998</v>
      </c>
      <c r="P37" s="115"/>
      <c r="Q37" s="187"/>
      <c r="R37" s="188" t="s">
        <v>339</v>
      </c>
      <c r="S37" s="158"/>
      <c r="T37" s="961">
        <v>29</v>
      </c>
      <c r="U37" s="971" t="s">
        <v>300</v>
      </c>
      <c r="V37" s="172"/>
      <c r="W37" s="172"/>
      <c r="X37" s="171"/>
      <c r="Y37" s="172"/>
      <c r="Z37" s="172"/>
      <c r="AA37" s="172"/>
      <c r="AB37" s="172"/>
      <c r="AC37" s="172"/>
      <c r="AD37" s="202">
        <f t="shared" si="6"/>
        <v>0</v>
      </c>
      <c r="AE37" s="203"/>
      <c r="AF37" s="203"/>
      <c r="AG37" s="203"/>
    </row>
    <row r="38" spans="1:33" ht="31.5">
      <c r="A38" s="102"/>
      <c r="B38" s="103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69"/>
      <c r="S38" s="158"/>
      <c r="T38" s="961">
        <v>30</v>
      </c>
      <c r="U38" s="969" t="s">
        <v>42</v>
      </c>
      <c r="V38" s="189"/>
      <c r="W38" s="172"/>
      <c r="X38" s="172"/>
      <c r="Y38" s="172"/>
      <c r="Z38" s="172"/>
      <c r="AA38" s="171"/>
      <c r="AB38" s="172"/>
      <c r="AC38" s="172"/>
      <c r="AD38" s="202">
        <f t="shared" si="6"/>
        <v>0</v>
      </c>
      <c r="AE38" s="203"/>
      <c r="AF38" s="203"/>
      <c r="AG38" s="203"/>
    </row>
    <row r="39" spans="1:33" ht="32.25">
      <c r="A39" s="1066" t="s">
        <v>264</v>
      </c>
      <c r="B39" s="993"/>
      <c r="C39" s="993"/>
      <c r="D39" s="993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3"/>
      <c r="T39" s="965">
        <v>31</v>
      </c>
      <c r="U39" s="969" t="s">
        <v>45</v>
      </c>
      <c r="V39" s="178"/>
      <c r="W39" s="172"/>
      <c r="X39" s="172"/>
      <c r="Y39" s="172"/>
      <c r="Z39" s="172"/>
      <c r="AA39" s="171"/>
      <c r="AB39" s="172"/>
      <c r="AC39" s="172"/>
      <c r="AD39" s="202">
        <f t="shared" si="6"/>
        <v>0</v>
      </c>
      <c r="AE39" s="203"/>
      <c r="AF39" s="203"/>
      <c r="AG39" s="203"/>
    </row>
    <row r="40" spans="1:33" ht="36">
      <c r="A40" s="1025" t="s">
        <v>120</v>
      </c>
      <c r="B40" s="1026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69"/>
      <c r="S40" s="158"/>
      <c r="T40" s="960">
        <v>32</v>
      </c>
      <c r="U40" s="969" t="s">
        <v>47</v>
      </c>
      <c r="V40" s="172"/>
      <c r="W40" s="172"/>
      <c r="X40" s="172"/>
      <c r="Y40" s="172"/>
      <c r="Z40" s="172"/>
      <c r="AA40" s="180"/>
      <c r="AB40" s="180"/>
      <c r="AC40" s="180"/>
      <c r="AD40" s="974">
        <f t="shared" si="6"/>
        <v>0</v>
      </c>
      <c r="AE40" s="203"/>
      <c r="AF40" s="203"/>
      <c r="AG40" s="203"/>
    </row>
    <row r="41" spans="1:33" ht="31.5">
      <c r="A41" s="105"/>
      <c r="B41" s="106" t="s">
        <v>179</v>
      </c>
      <c r="C41" s="107"/>
      <c r="D41" s="108" t="s">
        <v>180</v>
      </c>
      <c r="E41" s="117" t="s">
        <v>181</v>
      </c>
      <c r="F41" s="118">
        <v>45566</v>
      </c>
      <c r="G41" s="118">
        <v>45597</v>
      </c>
      <c r="H41" s="119">
        <f t="shared" ref="H41:H43" si="15">DATEDIF(F41,G41,"d")</f>
        <v>31</v>
      </c>
      <c r="I41" s="151"/>
      <c r="J41" s="152">
        <f t="shared" ref="J41:J48" si="16">89*I41</f>
        <v>0</v>
      </c>
      <c r="K41" s="153"/>
      <c r="L41" s="154">
        <f t="shared" ref="L41:L48" si="17">8*K41</f>
        <v>0</v>
      </c>
      <c r="M41" s="155">
        <f t="shared" ref="M41:M48" si="18">J41+L41</f>
        <v>0</v>
      </c>
      <c r="N41" s="155">
        <f t="shared" ref="N41:N48" si="19">M41*7%</f>
        <v>0</v>
      </c>
      <c r="O41" s="147">
        <f t="shared" ref="O41:O48" si="20">M41+N41</f>
        <v>0</v>
      </c>
      <c r="P41" s="119"/>
      <c r="Q41" s="190"/>
      <c r="R41" s="191"/>
      <c r="S41" s="183"/>
      <c r="T41" s="965">
        <v>33</v>
      </c>
      <c r="U41" s="969" t="s">
        <v>49</v>
      </c>
      <c r="V41" s="178"/>
      <c r="W41" s="171"/>
      <c r="X41" s="171"/>
      <c r="Y41" s="172"/>
      <c r="Z41" s="171"/>
      <c r="AA41" s="172"/>
      <c r="AB41" s="172"/>
      <c r="AC41" s="172"/>
      <c r="AD41" s="202">
        <f t="shared" si="6"/>
        <v>0</v>
      </c>
      <c r="AE41" s="203"/>
      <c r="AF41" s="203"/>
      <c r="AG41" s="203"/>
    </row>
    <row r="42" spans="1:33" ht="31.5">
      <c r="A42" s="82"/>
      <c r="B42" s="76" t="s">
        <v>182</v>
      </c>
      <c r="C42" s="77"/>
      <c r="D42" s="78" t="s">
        <v>180</v>
      </c>
      <c r="E42" s="79" t="s">
        <v>181</v>
      </c>
      <c r="F42" s="80">
        <v>45566</v>
      </c>
      <c r="G42" s="80">
        <v>45597</v>
      </c>
      <c r="H42" s="81">
        <f t="shared" si="15"/>
        <v>31</v>
      </c>
      <c r="I42" s="128"/>
      <c r="J42" s="129">
        <f t="shared" si="16"/>
        <v>0</v>
      </c>
      <c r="K42" s="140"/>
      <c r="L42" s="131">
        <f t="shared" si="17"/>
        <v>0</v>
      </c>
      <c r="M42" s="132">
        <f t="shared" si="18"/>
        <v>0</v>
      </c>
      <c r="N42" s="132">
        <f t="shared" si="19"/>
        <v>0</v>
      </c>
      <c r="O42" s="133">
        <f t="shared" si="20"/>
        <v>0</v>
      </c>
      <c r="P42" s="81"/>
      <c r="Q42" s="157"/>
      <c r="R42" s="163"/>
      <c r="S42" s="158"/>
      <c r="T42" s="961">
        <v>34</v>
      </c>
      <c r="U42" s="969" t="s">
        <v>53</v>
      </c>
      <c r="V42" s="172"/>
      <c r="W42" s="172"/>
      <c r="X42" s="171"/>
      <c r="Y42" s="171"/>
      <c r="Z42" s="171"/>
      <c r="AA42" s="171"/>
      <c r="AB42" s="171"/>
      <c r="AC42" s="171"/>
      <c r="AD42" s="202">
        <f t="shared" si="6"/>
        <v>0</v>
      </c>
      <c r="AE42" s="207" t="s">
        <v>786</v>
      </c>
      <c r="AF42" s="171"/>
      <c r="AG42" s="171"/>
    </row>
    <row r="43" spans="1:33" ht="31.5">
      <c r="A43" s="82">
        <v>1</v>
      </c>
      <c r="B43" s="76" t="s">
        <v>183</v>
      </c>
      <c r="C43" s="77"/>
      <c r="D43" s="78" t="s">
        <v>184</v>
      </c>
      <c r="E43" s="79" t="s">
        <v>181</v>
      </c>
      <c r="F43" s="80">
        <v>45566</v>
      </c>
      <c r="G43" s="80">
        <v>45597</v>
      </c>
      <c r="H43" s="81">
        <f t="shared" si="15"/>
        <v>31</v>
      </c>
      <c r="I43" s="128">
        <v>7.4</v>
      </c>
      <c r="J43" s="129">
        <f t="shared" si="16"/>
        <v>658.6</v>
      </c>
      <c r="K43" s="140">
        <v>252.79</v>
      </c>
      <c r="L43" s="131">
        <f t="shared" si="17"/>
        <v>2022.32</v>
      </c>
      <c r="M43" s="132">
        <f t="shared" si="18"/>
        <v>2680.92</v>
      </c>
      <c r="N43" s="132">
        <f t="shared" si="19"/>
        <v>187.66440000000003</v>
      </c>
      <c r="O43" s="133">
        <f t="shared" si="20"/>
        <v>2868.5844000000002</v>
      </c>
      <c r="P43" s="81"/>
      <c r="Q43" s="157"/>
      <c r="R43" s="163"/>
      <c r="S43" s="158"/>
      <c r="T43" s="960">
        <v>35</v>
      </c>
      <c r="U43" s="969" t="s">
        <v>55</v>
      </c>
      <c r="V43" s="192"/>
      <c r="W43" s="172"/>
      <c r="X43" s="172"/>
      <c r="Y43" s="172"/>
      <c r="Z43" s="172"/>
      <c r="AA43" s="171"/>
      <c r="AB43" s="171"/>
      <c r="AC43" s="171"/>
      <c r="AD43" s="974">
        <f t="shared" si="6"/>
        <v>0</v>
      </c>
      <c r="AE43" s="208"/>
      <c r="AF43" s="203"/>
      <c r="AG43" s="203"/>
    </row>
    <row r="44" spans="1:33" ht="31.5">
      <c r="A44" s="82">
        <v>11</v>
      </c>
      <c r="B44" s="76" t="s">
        <v>237</v>
      </c>
      <c r="C44" s="77"/>
      <c r="D44" s="78" t="s">
        <v>238</v>
      </c>
      <c r="E44" s="79" t="s">
        <v>239</v>
      </c>
      <c r="F44" s="80">
        <v>45566</v>
      </c>
      <c r="G44" s="80">
        <v>45597</v>
      </c>
      <c r="H44" s="81">
        <f t="shared" ref="H44:H48" si="21">DATEDIF(F44,G44,"D")</f>
        <v>31</v>
      </c>
      <c r="I44" s="128">
        <v>0</v>
      </c>
      <c r="J44" s="129">
        <f t="shared" si="16"/>
        <v>0</v>
      </c>
      <c r="K44" s="140">
        <v>62.15</v>
      </c>
      <c r="L44" s="131">
        <f t="shared" si="17"/>
        <v>497.2</v>
      </c>
      <c r="M44" s="132">
        <f t="shared" si="18"/>
        <v>497.2</v>
      </c>
      <c r="N44" s="132">
        <f t="shared" si="19"/>
        <v>34.804000000000002</v>
      </c>
      <c r="O44" s="133">
        <f t="shared" si="20"/>
        <v>532.00400000000002</v>
      </c>
      <c r="P44" s="81" t="s">
        <v>267</v>
      </c>
      <c r="Q44" s="157"/>
      <c r="R44" s="163"/>
      <c r="S44" s="170"/>
      <c r="T44" s="961">
        <v>36</v>
      </c>
      <c r="U44" s="969" t="s">
        <v>57</v>
      </c>
      <c r="V44" s="176"/>
      <c r="W44" s="176"/>
      <c r="X44" s="176"/>
      <c r="Y44" s="176"/>
      <c r="Z44" s="176"/>
      <c r="AA44" s="176"/>
      <c r="AB44" s="176"/>
      <c r="AC44" s="195"/>
      <c r="AD44" s="202">
        <f t="shared" si="6"/>
        <v>0</v>
      </c>
      <c r="AE44" s="203"/>
      <c r="AF44" s="203"/>
      <c r="AG44" s="203"/>
    </row>
    <row r="45" spans="1:33" ht="31.5">
      <c r="A45" s="82">
        <v>21</v>
      </c>
      <c r="B45" s="76" t="s">
        <v>53</v>
      </c>
      <c r="C45" s="77" t="s">
        <v>130</v>
      </c>
      <c r="D45" s="78" t="s">
        <v>54</v>
      </c>
      <c r="E45" s="89" t="s">
        <v>151</v>
      </c>
      <c r="F45" s="80">
        <v>45567</v>
      </c>
      <c r="G45" s="80">
        <v>45597</v>
      </c>
      <c r="H45" s="81">
        <f t="shared" si="21"/>
        <v>30</v>
      </c>
      <c r="I45" s="128">
        <v>0</v>
      </c>
      <c r="J45" s="129">
        <f t="shared" si="16"/>
        <v>0</v>
      </c>
      <c r="K45" s="156">
        <v>54.36</v>
      </c>
      <c r="L45" s="131">
        <f t="shared" si="17"/>
        <v>434.88</v>
      </c>
      <c r="M45" s="132">
        <f t="shared" si="18"/>
        <v>434.88</v>
      </c>
      <c r="N45" s="132">
        <f t="shared" si="19"/>
        <v>30.441600000000001</v>
      </c>
      <c r="O45" s="133">
        <f t="shared" si="20"/>
        <v>465.32159999999999</v>
      </c>
      <c r="P45" s="81" t="s">
        <v>218</v>
      </c>
      <c r="Q45" s="157"/>
      <c r="R45" s="163"/>
      <c r="S45" s="158"/>
      <c r="T45" s="960">
        <v>37</v>
      </c>
      <c r="U45" s="969" t="s">
        <v>60</v>
      </c>
      <c r="V45" s="176"/>
      <c r="W45" s="176"/>
      <c r="X45" s="176"/>
      <c r="Y45" s="176"/>
      <c r="Z45" s="176"/>
      <c r="AA45" s="176"/>
      <c r="AB45" s="176"/>
      <c r="AC45" s="195"/>
      <c r="AD45" s="974">
        <f t="shared" si="6"/>
        <v>0</v>
      </c>
      <c r="AE45" s="203"/>
      <c r="AF45" s="203"/>
      <c r="AG45" s="203"/>
    </row>
    <row r="46" spans="1:33" ht="31.5">
      <c r="A46" s="82">
        <v>24</v>
      </c>
      <c r="B46" s="112" t="s">
        <v>63</v>
      </c>
      <c r="C46" s="77" t="s">
        <v>156</v>
      </c>
      <c r="D46" s="78" t="s">
        <v>64</v>
      </c>
      <c r="E46" s="79" t="s">
        <v>116</v>
      </c>
      <c r="F46" s="80">
        <v>45566</v>
      </c>
      <c r="G46" s="80">
        <v>45597</v>
      </c>
      <c r="H46" s="81">
        <f t="shared" si="21"/>
        <v>31</v>
      </c>
      <c r="I46" s="128">
        <v>0</v>
      </c>
      <c r="J46" s="129">
        <f t="shared" si="16"/>
        <v>0</v>
      </c>
      <c r="K46" s="140">
        <v>0</v>
      </c>
      <c r="L46" s="131">
        <f t="shared" si="17"/>
        <v>0</v>
      </c>
      <c r="M46" s="132">
        <f t="shared" si="18"/>
        <v>0</v>
      </c>
      <c r="N46" s="132">
        <f t="shared" si="19"/>
        <v>0</v>
      </c>
      <c r="O46" s="133">
        <f t="shared" si="20"/>
        <v>0</v>
      </c>
      <c r="P46" s="81"/>
      <c r="Q46" s="157"/>
      <c r="R46" s="193" t="s">
        <v>249</v>
      </c>
      <c r="S46" s="158"/>
      <c r="T46" s="961">
        <v>38</v>
      </c>
      <c r="U46" s="972" t="s">
        <v>63</v>
      </c>
      <c r="V46" s="172"/>
      <c r="W46" s="172"/>
      <c r="X46" s="171"/>
      <c r="Y46" s="172"/>
      <c r="Z46" s="172"/>
      <c r="AA46" s="171">
        <v>2010.3373999999976</v>
      </c>
      <c r="AB46" s="171">
        <v>2153.2680000000037</v>
      </c>
      <c r="AC46" s="172">
        <v>2246.6790000000001</v>
      </c>
      <c r="AD46" s="975">
        <f t="shared" si="6"/>
        <v>6410.2844000000014</v>
      </c>
      <c r="AE46" s="207" t="s">
        <v>786</v>
      </c>
      <c r="AF46" s="171"/>
      <c r="AG46" s="203"/>
    </row>
    <row r="47" spans="1:33" ht="31.5">
      <c r="A47" s="82">
        <v>26</v>
      </c>
      <c r="B47" s="87" t="s">
        <v>204</v>
      </c>
      <c r="C47" s="94"/>
      <c r="D47" s="98" t="s">
        <v>250</v>
      </c>
      <c r="E47" s="79" t="s">
        <v>206</v>
      </c>
      <c r="F47" s="80">
        <v>45566</v>
      </c>
      <c r="G47" s="80">
        <v>45597</v>
      </c>
      <c r="H47" s="81">
        <f t="shared" si="21"/>
        <v>31</v>
      </c>
      <c r="I47" s="128">
        <v>0.5</v>
      </c>
      <c r="J47" s="129">
        <f t="shared" si="16"/>
        <v>44.5</v>
      </c>
      <c r="K47" s="140">
        <v>45.35</v>
      </c>
      <c r="L47" s="131">
        <f t="shared" si="17"/>
        <v>362.8</v>
      </c>
      <c r="M47" s="132">
        <f t="shared" si="18"/>
        <v>407.3</v>
      </c>
      <c r="N47" s="132">
        <f t="shared" si="19"/>
        <v>28.511000000000003</v>
      </c>
      <c r="O47" s="133">
        <f t="shared" si="20"/>
        <v>435.81100000000004</v>
      </c>
      <c r="P47" s="81" t="s">
        <v>267</v>
      </c>
      <c r="Q47" s="157"/>
      <c r="R47" s="194" t="s">
        <v>275</v>
      </c>
      <c r="S47" s="158"/>
      <c r="T47" s="959">
        <v>39</v>
      </c>
      <c r="U47" s="971" t="s">
        <v>351</v>
      </c>
      <c r="V47" s="195"/>
      <c r="W47" s="195"/>
      <c r="X47" s="176"/>
      <c r="Y47" s="176"/>
      <c r="Z47" s="176"/>
      <c r="AA47" s="176"/>
      <c r="AB47" s="176"/>
      <c r="AC47" s="176"/>
      <c r="AD47" s="202">
        <f t="shared" si="6"/>
        <v>0</v>
      </c>
      <c r="AE47" s="203"/>
      <c r="AF47" s="203"/>
      <c r="AG47" s="203"/>
    </row>
    <row r="48" spans="1:33" ht="31.5">
      <c r="A48" s="82">
        <v>27</v>
      </c>
      <c r="B48" s="87" t="s">
        <v>207</v>
      </c>
      <c r="C48" s="94"/>
      <c r="D48" s="78" t="s">
        <v>208</v>
      </c>
      <c r="E48" s="79" t="s">
        <v>209</v>
      </c>
      <c r="F48" s="80">
        <v>45566</v>
      </c>
      <c r="G48" s="80">
        <v>45597</v>
      </c>
      <c r="H48" s="81">
        <f t="shared" si="21"/>
        <v>31</v>
      </c>
      <c r="I48" s="128">
        <v>0.3</v>
      </c>
      <c r="J48" s="129">
        <f t="shared" si="16"/>
        <v>26.7</v>
      </c>
      <c r="K48" s="140">
        <v>69.95</v>
      </c>
      <c r="L48" s="131">
        <f t="shared" si="17"/>
        <v>559.6</v>
      </c>
      <c r="M48" s="132">
        <f t="shared" si="18"/>
        <v>586.30000000000007</v>
      </c>
      <c r="N48" s="132">
        <f t="shared" si="19"/>
        <v>41.041000000000011</v>
      </c>
      <c r="O48" s="133">
        <f t="shared" si="20"/>
        <v>627.34100000000012</v>
      </c>
      <c r="P48" s="81" t="s">
        <v>218</v>
      </c>
      <c r="Q48" s="157"/>
      <c r="R48" s="163"/>
      <c r="S48" s="158"/>
      <c r="T48" s="960">
        <v>40</v>
      </c>
      <c r="U48" s="971" t="s">
        <v>536</v>
      </c>
      <c r="V48" s="196"/>
      <c r="W48" s="171"/>
      <c r="X48" s="172"/>
      <c r="Y48" s="172"/>
      <c r="Z48" s="172"/>
      <c r="AA48" s="172"/>
      <c r="AB48" s="172"/>
      <c r="AC48" s="172"/>
      <c r="AD48" s="974">
        <f t="shared" si="6"/>
        <v>0</v>
      </c>
      <c r="AE48" s="203"/>
      <c r="AF48" s="203"/>
      <c r="AG48" s="203"/>
    </row>
    <row r="49" spans="1:33" ht="23.25" customHeight="1">
      <c r="A49" s="102"/>
      <c r="B49" s="103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69"/>
      <c r="S49" s="70"/>
      <c r="T49" s="959">
        <v>41</v>
      </c>
      <c r="U49" s="971" t="s">
        <v>404</v>
      </c>
      <c r="V49" s="195"/>
      <c r="W49" s="195"/>
      <c r="X49" s="176"/>
      <c r="Y49" s="176"/>
      <c r="Z49" s="176"/>
      <c r="AA49" s="176"/>
      <c r="AB49" s="176"/>
      <c r="AC49" s="176"/>
      <c r="AD49" s="202">
        <f t="shared" si="6"/>
        <v>0</v>
      </c>
      <c r="AE49" s="203"/>
      <c r="AF49" s="203"/>
      <c r="AG49" s="203"/>
    </row>
    <row r="50" spans="1:33" ht="36">
      <c r="A50" s="1066" t="s">
        <v>210</v>
      </c>
      <c r="B50" s="993"/>
      <c r="C50" s="993"/>
      <c r="D50" s="993"/>
      <c r="E50" s="120"/>
      <c r="F50" s="120"/>
      <c r="G50" s="120"/>
      <c r="H50" s="120" t="s">
        <v>211</v>
      </c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97"/>
      <c r="T50" s="966">
        <v>42</v>
      </c>
      <c r="U50" s="971" t="s">
        <v>541</v>
      </c>
      <c r="V50" s="196"/>
      <c r="W50" s="198"/>
      <c r="X50" s="199"/>
      <c r="Y50" s="199"/>
      <c r="Z50" s="199"/>
      <c r="AA50" s="199"/>
      <c r="AB50" s="199"/>
      <c r="AC50" s="199"/>
      <c r="AD50" s="974">
        <f t="shared" si="6"/>
        <v>0</v>
      </c>
      <c r="AE50" s="209"/>
      <c r="AF50" s="209"/>
      <c r="AG50" s="209"/>
    </row>
    <row r="51" spans="1:33" ht="36">
      <c r="A51" s="1025" t="s">
        <v>120</v>
      </c>
      <c r="B51" s="1026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69"/>
      <c r="S51" s="70"/>
      <c r="T51" s="959">
        <v>43</v>
      </c>
      <c r="U51" s="971" t="s">
        <v>321</v>
      </c>
      <c r="V51" s="195"/>
      <c r="W51" s="195"/>
      <c r="X51" s="176"/>
      <c r="Y51" s="176"/>
      <c r="Z51" s="176"/>
      <c r="AA51" s="176"/>
      <c r="AB51" s="176"/>
      <c r="AC51" s="176"/>
      <c r="AD51" s="202">
        <f t="shared" si="6"/>
        <v>0</v>
      </c>
      <c r="AE51" s="203"/>
      <c r="AF51" s="203"/>
      <c r="AG51" s="203"/>
    </row>
    <row r="52" spans="1:33" ht="31.5">
      <c r="A52" s="82"/>
      <c r="B52" s="76" t="s">
        <v>179</v>
      </c>
      <c r="C52" s="77"/>
      <c r="D52" s="78" t="s">
        <v>180</v>
      </c>
      <c r="E52" s="79" t="s">
        <v>181</v>
      </c>
      <c r="F52" s="80">
        <v>45536</v>
      </c>
      <c r="G52" s="80">
        <v>45566</v>
      </c>
      <c r="H52" s="81">
        <f t="shared" ref="H52:H55" si="22">DATEDIF(F52,G52,"d")</f>
        <v>30</v>
      </c>
      <c r="I52" s="128"/>
      <c r="J52" s="129">
        <f t="shared" ref="J52:J62" si="23">89*I52</f>
        <v>0</v>
      </c>
      <c r="K52" s="140"/>
      <c r="L52" s="131">
        <f t="shared" ref="L52:L62" si="24">8*K52</f>
        <v>0</v>
      </c>
      <c r="M52" s="132">
        <f t="shared" ref="M52:M62" si="25">J52+L52</f>
        <v>0</v>
      </c>
      <c r="N52" s="132">
        <f t="shared" ref="N52:N62" si="26">M52*7%</f>
        <v>0</v>
      </c>
      <c r="O52" s="133">
        <f t="shared" ref="O52:O62" si="27">M52+N52</f>
        <v>0</v>
      </c>
      <c r="P52" s="81"/>
      <c r="Q52" s="157"/>
      <c r="R52" s="163"/>
      <c r="S52" s="70"/>
      <c r="T52" s="959">
        <v>44</v>
      </c>
      <c r="U52" s="971" t="s">
        <v>318</v>
      </c>
      <c r="V52" s="195"/>
      <c r="W52" s="195"/>
      <c r="X52" s="176"/>
      <c r="Y52" s="176"/>
      <c r="Z52" s="176"/>
      <c r="AA52" s="176"/>
      <c r="AB52" s="176"/>
      <c r="AC52" s="176"/>
      <c r="AD52" s="202">
        <f t="shared" si="6"/>
        <v>0</v>
      </c>
      <c r="AE52" s="203"/>
      <c r="AF52" s="203"/>
      <c r="AG52" s="203"/>
    </row>
    <row r="53" spans="1:33" ht="31.5">
      <c r="A53" s="82"/>
      <c r="B53" s="76" t="s">
        <v>182</v>
      </c>
      <c r="C53" s="77"/>
      <c r="D53" s="78" t="s">
        <v>180</v>
      </c>
      <c r="E53" s="79" t="s">
        <v>181</v>
      </c>
      <c r="F53" s="80">
        <v>45536</v>
      </c>
      <c r="G53" s="80">
        <v>45566</v>
      </c>
      <c r="H53" s="81">
        <f t="shared" si="22"/>
        <v>30</v>
      </c>
      <c r="I53" s="128"/>
      <c r="J53" s="129">
        <f t="shared" si="23"/>
        <v>0</v>
      </c>
      <c r="K53" s="140"/>
      <c r="L53" s="131">
        <f t="shared" si="24"/>
        <v>0</v>
      </c>
      <c r="M53" s="132">
        <f t="shared" si="25"/>
        <v>0</v>
      </c>
      <c r="N53" s="132">
        <f t="shared" si="26"/>
        <v>0</v>
      </c>
      <c r="O53" s="133">
        <f t="shared" si="27"/>
        <v>0</v>
      </c>
      <c r="P53" s="81"/>
      <c r="Q53" s="157"/>
      <c r="R53" s="163"/>
      <c r="S53" s="70"/>
      <c r="T53" s="961">
        <v>45</v>
      </c>
      <c r="U53" s="971" t="s">
        <v>549</v>
      </c>
      <c r="V53" s="189"/>
      <c r="W53" s="171"/>
      <c r="X53" s="172"/>
      <c r="Y53" s="172"/>
      <c r="Z53" s="172"/>
      <c r="AA53" s="172"/>
      <c r="AB53" s="172"/>
      <c r="AC53" s="172"/>
      <c r="AD53" s="202">
        <f t="shared" si="6"/>
        <v>0</v>
      </c>
      <c r="AE53" s="203"/>
      <c r="AF53" s="203"/>
      <c r="AG53" s="203"/>
    </row>
    <row r="54" spans="1:33" ht="31.5">
      <c r="A54" s="82">
        <v>1</v>
      </c>
      <c r="B54" s="76" t="s">
        <v>183</v>
      </c>
      <c r="C54" s="77"/>
      <c r="D54" s="78" t="s">
        <v>184</v>
      </c>
      <c r="E54" s="79" t="s">
        <v>181</v>
      </c>
      <c r="F54" s="80">
        <v>45536</v>
      </c>
      <c r="G54" s="80">
        <v>45566</v>
      </c>
      <c r="H54" s="81">
        <f t="shared" si="22"/>
        <v>30</v>
      </c>
      <c r="I54" s="128">
        <v>9.6999999999999993</v>
      </c>
      <c r="J54" s="129">
        <f t="shared" si="23"/>
        <v>863.3</v>
      </c>
      <c r="K54" s="140">
        <v>305.12</v>
      </c>
      <c r="L54" s="131">
        <f t="shared" si="24"/>
        <v>2440.96</v>
      </c>
      <c r="M54" s="132">
        <f t="shared" si="25"/>
        <v>3304.26</v>
      </c>
      <c r="N54" s="132">
        <f t="shared" si="26"/>
        <v>231.29820000000004</v>
      </c>
      <c r="O54" s="133">
        <f t="shared" si="27"/>
        <v>3535.5582000000004</v>
      </c>
      <c r="P54" s="81"/>
      <c r="Q54" s="157"/>
      <c r="R54" s="163"/>
      <c r="S54" s="70"/>
      <c r="T54" s="961">
        <v>46</v>
      </c>
      <c r="U54" s="971" t="s">
        <v>408</v>
      </c>
      <c r="V54" s="178"/>
      <c r="W54" s="171"/>
      <c r="X54" s="172"/>
      <c r="Y54" s="172"/>
      <c r="Z54" s="172"/>
      <c r="AA54" s="172"/>
      <c r="AB54" s="172"/>
      <c r="AC54" s="172"/>
      <c r="AD54" s="202">
        <f t="shared" si="6"/>
        <v>0</v>
      </c>
      <c r="AE54" s="203"/>
      <c r="AF54" s="203"/>
      <c r="AG54" s="203"/>
    </row>
    <row r="55" spans="1:33" ht="31.5">
      <c r="A55" s="82">
        <v>2</v>
      </c>
      <c r="B55" s="76" t="s">
        <v>8</v>
      </c>
      <c r="C55" s="77" t="s">
        <v>126</v>
      </c>
      <c r="D55" s="78" t="s">
        <v>105</v>
      </c>
      <c r="E55" s="79" t="s">
        <v>106</v>
      </c>
      <c r="F55" s="80">
        <v>45536</v>
      </c>
      <c r="G55" s="80">
        <v>45566</v>
      </c>
      <c r="H55" s="81">
        <f t="shared" si="22"/>
        <v>30</v>
      </c>
      <c r="I55" s="128">
        <v>0</v>
      </c>
      <c r="J55" s="129">
        <f t="shared" si="23"/>
        <v>0</v>
      </c>
      <c r="K55" s="140">
        <v>49.03</v>
      </c>
      <c r="L55" s="131">
        <f t="shared" si="24"/>
        <v>392.24</v>
      </c>
      <c r="M55" s="132">
        <f t="shared" si="25"/>
        <v>392.24</v>
      </c>
      <c r="N55" s="132">
        <f t="shared" si="26"/>
        <v>27.456800000000005</v>
      </c>
      <c r="O55" s="133">
        <f t="shared" si="27"/>
        <v>419.6968</v>
      </c>
      <c r="P55" s="81"/>
      <c r="Q55" s="157"/>
      <c r="R55" s="163"/>
      <c r="S55" s="70"/>
      <c r="T55" s="959">
        <v>47</v>
      </c>
      <c r="U55" s="973" t="s">
        <v>336</v>
      </c>
      <c r="V55" s="171"/>
      <c r="W55" s="171"/>
      <c r="X55" s="171"/>
      <c r="Y55" s="210"/>
      <c r="Z55" s="172"/>
      <c r="AA55" s="172"/>
      <c r="AB55" s="172"/>
      <c r="AC55" s="172"/>
      <c r="AD55" s="202">
        <f t="shared" si="6"/>
        <v>0</v>
      </c>
      <c r="AE55" s="203"/>
      <c r="AF55" s="203"/>
      <c r="AG55" s="203"/>
    </row>
    <row r="56" spans="1:33" ht="31.5">
      <c r="A56" s="82">
        <v>4</v>
      </c>
      <c r="B56" s="76" t="s">
        <v>221</v>
      </c>
      <c r="C56" s="77"/>
      <c r="D56" s="78" t="s">
        <v>222</v>
      </c>
      <c r="E56" s="79" t="s">
        <v>223</v>
      </c>
      <c r="F56" s="80">
        <v>45554</v>
      </c>
      <c r="G56" s="80">
        <v>45566</v>
      </c>
      <c r="H56" s="81">
        <f t="shared" ref="H56:H62" si="28">DATEDIF(F56,G56,"D")</f>
        <v>12</v>
      </c>
      <c r="I56" s="128">
        <v>0</v>
      </c>
      <c r="J56" s="129">
        <f t="shared" si="23"/>
        <v>0</v>
      </c>
      <c r="K56" s="140">
        <v>12.5</v>
      </c>
      <c r="L56" s="131">
        <f t="shared" si="24"/>
        <v>100</v>
      </c>
      <c r="M56" s="132">
        <f t="shared" si="25"/>
        <v>100</v>
      </c>
      <c r="N56" s="132">
        <f t="shared" si="26"/>
        <v>7.0000000000000009</v>
      </c>
      <c r="O56" s="133">
        <f t="shared" si="27"/>
        <v>107</v>
      </c>
      <c r="P56" s="81" t="s">
        <v>218</v>
      </c>
      <c r="Q56" s="157"/>
      <c r="R56" s="163"/>
      <c r="S56" s="70"/>
      <c r="T56" s="960">
        <v>48</v>
      </c>
      <c r="U56" s="971" t="s">
        <v>256</v>
      </c>
      <c r="V56" s="180"/>
      <c r="W56" s="171"/>
      <c r="X56" s="172"/>
      <c r="Y56" s="172"/>
      <c r="Z56" s="172"/>
      <c r="AA56" s="172"/>
      <c r="AB56" s="172"/>
      <c r="AC56" s="172"/>
      <c r="AD56" s="974">
        <f t="shared" si="6"/>
        <v>0</v>
      </c>
      <c r="AE56" s="203"/>
      <c r="AF56" s="203"/>
      <c r="AG56" s="203"/>
    </row>
    <row r="57" spans="1:33" ht="31.5">
      <c r="A57" s="82">
        <v>20</v>
      </c>
      <c r="B57" s="76" t="s">
        <v>49</v>
      </c>
      <c r="C57" s="77"/>
      <c r="D57" s="78" t="s">
        <v>50</v>
      </c>
      <c r="E57" s="89" t="s">
        <v>245</v>
      </c>
      <c r="F57" s="80">
        <v>45536</v>
      </c>
      <c r="G57" s="80">
        <v>45566</v>
      </c>
      <c r="H57" s="81">
        <f t="shared" si="28"/>
        <v>30</v>
      </c>
      <c r="I57" s="128">
        <v>0.6</v>
      </c>
      <c r="J57" s="129">
        <f t="shared" si="23"/>
        <v>53.4</v>
      </c>
      <c r="K57" s="140">
        <v>40.020000000000003</v>
      </c>
      <c r="L57" s="131">
        <f t="shared" si="24"/>
        <v>320.16000000000003</v>
      </c>
      <c r="M57" s="132">
        <f t="shared" si="25"/>
        <v>373.56</v>
      </c>
      <c r="N57" s="132">
        <f t="shared" si="26"/>
        <v>26.149200000000004</v>
      </c>
      <c r="O57" s="133">
        <f t="shared" si="27"/>
        <v>399.70920000000001</v>
      </c>
      <c r="P57" s="157" t="s">
        <v>218</v>
      </c>
      <c r="Q57" s="200"/>
      <c r="R57" s="163"/>
      <c r="S57" s="70"/>
      <c r="T57" s="959">
        <v>49</v>
      </c>
      <c r="U57" s="971" t="s">
        <v>559</v>
      </c>
      <c r="V57" s="195"/>
      <c r="W57" s="195"/>
      <c r="X57" s="176"/>
      <c r="Y57" s="176"/>
      <c r="Z57" s="176"/>
      <c r="AA57" s="176"/>
      <c r="AB57" s="176"/>
      <c r="AC57" s="176"/>
      <c r="AD57" s="202">
        <f t="shared" si="6"/>
        <v>0</v>
      </c>
      <c r="AE57" s="203"/>
      <c r="AF57" s="203"/>
      <c r="AG57" s="203"/>
    </row>
    <row r="58" spans="1:33" ht="31.5">
      <c r="A58" s="82">
        <v>21</v>
      </c>
      <c r="B58" s="76" t="s">
        <v>53</v>
      </c>
      <c r="C58" s="77" t="s">
        <v>130</v>
      </c>
      <c r="D58" s="78" t="s">
        <v>54</v>
      </c>
      <c r="E58" s="89" t="s">
        <v>151</v>
      </c>
      <c r="F58" s="80">
        <v>45536</v>
      </c>
      <c r="G58" s="80">
        <v>45566</v>
      </c>
      <c r="H58" s="81">
        <f t="shared" si="28"/>
        <v>30</v>
      </c>
      <c r="I58" s="128">
        <v>0</v>
      </c>
      <c r="J58" s="129">
        <f t="shared" si="23"/>
        <v>0</v>
      </c>
      <c r="K58" s="140">
        <v>57.28</v>
      </c>
      <c r="L58" s="131">
        <f t="shared" si="24"/>
        <v>458.24</v>
      </c>
      <c r="M58" s="132">
        <f t="shared" si="25"/>
        <v>458.24</v>
      </c>
      <c r="N58" s="132">
        <f t="shared" si="26"/>
        <v>32.076800000000006</v>
      </c>
      <c r="O58" s="133">
        <f t="shared" si="27"/>
        <v>490.3168</v>
      </c>
      <c r="P58" s="81" t="s">
        <v>218</v>
      </c>
      <c r="Q58" s="157"/>
      <c r="R58" s="163" t="s">
        <v>246</v>
      </c>
      <c r="S58" s="70"/>
      <c r="T58" s="960">
        <v>50</v>
      </c>
      <c r="U58" s="971" t="s">
        <v>564</v>
      </c>
      <c r="V58" s="180"/>
      <c r="W58" s="171"/>
      <c r="X58" s="172"/>
      <c r="Y58" s="172"/>
      <c r="Z58" s="172"/>
      <c r="AA58" s="172"/>
      <c r="AB58" s="172"/>
      <c r="AC58" s="172"/>
      <c r="AD58" s="974">
        <f t="shared" si="6"/>
        <v>0</v>
      </c>
      <c r="AE58" s="203"/>
      <c r="AF58" s="203"/>
      <c r="AG58" s="203"/>
    </row>
    <row r="59" spans="1:33" ht="31.5">
      <c r="A59" s="82">
        <v>24</v>
      </c>
      <c r="B59" s="112" t="s">
        <v>63</v>
      </c>
      <c r="C59" s="77" t="s">
        <v>156</v>
      </c>
      <c r="D59" s="78" t="s">
        <v>64</v>
      </c>
      <c r="E59" s="79" t="s">
        <v>116</v>
      </c>
      <c r="F59" s="80">
        <v>45536</v>
      </c>
      <c r="G59" s="80">
        <v>45566</v>
      </c>
      <c r="H59" s="81">
        <f t="shared" si="28"/>
        <v>30</v>
      </c>
      <c r="I59" s="128">
        <v>0</v>
      </c>
      <c r="J59" s="129">
        <f t="shared" si="23"/>
        <v>0</v>
      </c>
      <c r="K59" s="140"/>
      <c r="L59" s="131">
        <f t="shared" si="24"/>
        <v>0</v>
      </c>
      <c r="M59" s="132">
        <f t="shared" si="25"/>
        <v>0</v>
      </c>
      <c r="N59" s="132">
        <f t="shared" si="26"/>
        <v>0</v>
      </c>
      <c r="O59" s="133">
        <f t="shared" si="27"/>
        <v>0</v>
      </c>
      <c r="P59" s="101"/>
      <c r="Q59" s="181"/>
      <c r="R59" s="163" t="s">
        <v>249</v>
      </c>
      <c r="S59" s="70"/>
      <c r="T59" s="959">
        <v>51</v>
      </c>
      <c r="U59" s="971" t="s">
        <v>414</v>
      </c>
      <c r="V59" s="189"/>
      <c r="W59" s="171"/>
      <c r="X59" s="172"/>
      <c r="Y59" s="172"/>
      <c r="Z59" s="172"/>
      <c r="AA59" s="172"/>
      <c r="AB59" s="172"/>
      <c r="AC59" s="172"/>
      <c r="AD59" s="202">
        <f t="shared" si="6"/>
        <v>0</v>
      </c>
      <c r="AE59" s="203"/>
      <c r="AF59" s="203"/>
      <c r="AG59" s="203"/>
    </row>
    <row r="60" spans="1:33" ht="31.5">
      <c r="A60" s="82">
        <v>26</v>
      </c>
      <c r="B60" s="87" t="s">
        <v>204</v>
      </c>
      <c r="C60" s="94"/>
      <c r="D60" s="98" t="s">
        <v>250</v>
      </c>
      <c r="E60" s="79" t="s">
        <v>206</v>
      </c>
      <c r="F60" s="80">
        <v>45536</v>
      </c>
      <c r="G60" s="80">
        <v>45566</v>
      </c>
      <c r="H60" s="81">
        <f t="shared" si="28"/>
        <v>30</v>
      </c>
      <c r="I60" s="128">
        <v>0</v>
      </c>
      <c r="J60" s="129">
        <f t="shared" si="23"/>
        <v>0</v>
      </c>
      <c r="K60" s="140">
        <v>0</v>
      </c>
      <c r="L60" s="131">
        <f t="shared" si="24"/>
        <v>0</v>
      </c>
      <c r="M60" s="132">
        <f t="shared" si="25"/>
        <v>0</v>
      </c>
      <c r="N60" s="132">
        <f t="shared" si="26"/>
        <v>0</v>
      </c>
      <c r="O60" s="133">
        <f t="shared" si="27"/>
        <v>0</v>
      </c>
      <c r="P60" s="101"/>
      <c r="Q60" s="181"/>
      <c r="R60" s="194" t="s">
        <v>251</v>
      </c>
      <c r="S60" s="70"/>
      <c r="T60" s="959">
        <v>52</v>
      </c>
      <c r="U60" s="971" t="s">
        <v>418</v>
      </c>
      <c r="V60" s="195"/>
      <c r="W60" s="195"/>
      <c r="X60" s="176"/>
      <c r="Y60" s="176"/>
      <c r="Z60" s="176"/>
      <c r="AA60" s="176"/>
      <c r="AB60" s="176"/>
      <c r="AC60" s="176"/>
      <c r="AD60" s="202">
        <f t="shared" si="6"/>
        <v>0</v>
      </c>
      <c r="AE60" s="203"/>
      <c r="AF60" s="203"/>
      <c r="AG60" s="203"/>
    </row>
    <row r="61" spans="1:33" ht="31.5">
      <c r="A61" s="82">
        <v>27</v>
      </c>
      <c r="B61" s="87" t="s">
        <v>207</v>
      </c>
      <c r="C61" s="94"/>
      <c r="D61" s="78" t="s">
        <v>208</v>
      </c>
      <c r="E61" s="79" t="s">
        <v>209</v>
      </c>
      <c r="F61" s="121">
        <v>45522</v>
      </c>
      <c r="G61" s="121">
        <v>45535</v>
      </c>
      <c r="H61" s="81">
        <f t="shared" si="28"/>
        <v>13</v>
      </c>
      <c r="I61" s="128">
        <v>3</v>
      </c>
      <c r="J61" s="129">
        <f t="shared" si="23"/>
        <v>267</v>
      </c>
      <c r="K61" s="140">
        <v>100</v>
      </c>
      <c r="L61" s="131">
        <f t="shared" si="24"/>
        <v>800</v>
      </c>
      <c r="M61" s="132">
        <f t="shared" si="25"/>
        <v>1067</v>
      </c>
      <c r="N61" s="132">
        <f t="shared" si="26"/>
        <v>74.690000000000012</v>
      </c>
      <c r="O61" s="133">
        <f t="shared" si="27"/>
        <v>1141.69</v>
      </c>
      <c r="P61" s="81" t="s">
        <v>218</v>
      </c>
      <c r="Q61" s="157"/>
      <c r="R61" s="163"/>
      <c r="S61" s="70"/>
      <c r="T61" s="960">
        <v>53</v>
      </c>
      <c r="U61" s="971" t="s">
        <v>571</v>
      </c>
      <c r="V61" s="180"/>
      <c r="W61" s="171"/>
      <c r="X61" s="172"/>
      <c r="Y61" s="172"/>
      <c r="Z61" s="172"/>
      <c r="AA61" s="172"/>
      <c r="AB61" s="172"/>
      <c r="AC61" s="172"/>
      <c r="AD61" s="974">
        <f t="shared" si="6"/>
        <v>0</v>
      </c>
      <c r="AE61" s="203"/>
      <c r="AF61" s="203"/>
      <c r="AG61" s="203"/>
    </row>
    <row r="62" spans="1:33" ht="31.5">
      <c r="A62" s="82">
        <v>28</v>
      </c>
      <c r="B62" s="87" t="s">
        <v>207</v>
      </c>
      <c r="C62" s="94"/>
      <c r="D62" s="78" t="s">
        <v>208</v>
      </c>
      <c r="E62" s="79" t="s">
        <v>209</v>
      </c>
      <c r="F62" s="80">
        <v>45536</v>
      </c>
      <c r="G62" s="80">
        <v>45566</v>
      </c>
      <c r="H62" s="81">
        <f t="shared" si="28"/>
        <v>30</v>
      </c>
      <c r="I62" s="128">
        <v>0</v>
      </c>
      <c r="J62" s="129">
        <f t="shared" si="23"/>
        <v>0</v>
      </c>
      <c r="K62" s="140">
        <v>0</v>
      </c>
      <c r="L62" s="131">
        <f t="shared" si="24"/>
        <v>0</v>
      </c>
      <c r="M62" s="132">
        <f t="shared" si="25"/>
        <v>0</v>
      </c>
      <c r="N62" s="132">
        <f t="shared" si="26"/>
        <v>0</v>
      </c>
      <c r="O62" s="133">
        <f t="shared" si="27"/>
        <v>0</v>
      </c>
      <c r="P62" s="101"/>
      <c r="Q62" s="181"/>
      <c r="R62" s="163" t="s">
        <v>252</v>
      </c>
      <c r="S62" s="158"/>
      <c r="T62" s="961">
        <v>54</v>
      </c>
      <c r="U62" s="971" t="s">
        <v>325</v>
      </c>
      <c r="V62" s="171"/>
      <c r="W62" s="171"/>
      <c r="X62" s="172"/>
      <c r="Y62" s="172"/>
      <c r="Z62" s="172"/>
      <c r="AA62" s="172"/>
      <c r="AB62" s="172"/>
      <c r="AC62" s="172"/>
      <c r="AD62" s="202">
        <f t="shared" si="6"/>
        <v>0</v>
      </c>
      <c r="AE62" s="203"/>
      <c r="AF62" s="203"/>
      <c r="AG62" s="203"/>
    </row>
    <row r="63" spans="1:33" ht="31.5">
      <c r="A63" s="102"/>
      <c r="B63" s="103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69"/>
      <c r="S63" s="158"/>
      <c r="T63" s="959">
        <v>55</v>
      </c>
      <c r="U63" s="971" t="s">
        <v>577</v>
      </c>
      <c r="V63" s="176"/>
      <c r="W63" s="176"/>
      <c r="X63" s="176"/>
      <c r="Y63" s="176"/>
      <c r="Z63" s="176"/>
      <c r="AA63" s="176"/>
      <c r="AB63" s="176"/>
      <c r="AC63" s="176"/>
      <c r="AD63" s="202">
        <f t="shared" si="6"/>
        <v>0</v>
      </c>
      <c r="AE63" s="203"/>
      <c r="AF63" s="203"/>
      <c r="AG63" s="203"/>
    </row>
    <row r="64" spans="1:33" ht="47.25">
      <c r="A64" s="1067" t="s">
        <v>177</v>
      </c>
      <c r="B64" s="993"/>
      <c r="C64" s="993"/>
      <c r="D64" s="993"/>
      <c r="E64" s="122" t="s">
        <v>178</v>
      </c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158"/>
      <c r="T64" s="959">
        <v>56</v>
      </c>
      <c r="U64" s="971" t="s">
        <v>201</v>
      </c>
      <c r="V64" s="176"/>
      <c r="W64" s="176"/>
      <c r="X64" s="176"/>
      <c r="Y64" s="176"/>
      <c r="Z64" s="176"/>
      <c r="AA64" s="176"/>
      <c r="AB64" s="176"/>
      <c r="AC64" s="176"/>
      <c r="AD64" s="202">
        <f t="shared" si="6"/>
        <v>0</v>
      </c>
      <c r="AE64" s="203"/>
      <c r="AF64" s="203"/>
      <c r="AG64" s="203"/>
    </row>
    <row r="65" spans="1:33" ht="36">
      <c r="A65" s="1025" t="s">
        <v>120</v>
      </c>
      <c r="B65" s="1026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244"/>
      <c r="R65" s="69"/>
      <c r="S65" s="158"/>
      <c r="T65" s="959">
        <v>57</v>
      </c>
      <c r="U65" s="971" t="s">
        <v>276</v>
      </c>
      <c r="V65" s="195"/>
      <c r="W65" s="195"/>
      <c r="X65" s="176"/>
      <c r="Y65" s="176"/>
      <c r="Z65" s="176"/>
      <c r="AA65" s="176"/>
      <c r="AB65" s="176"/>
      <c r="AC65" s="176"/>
      <c r="AD65" s="202">
        <f t="shared" si="6"/>
        <v>0</v>
      </c>
      <c r="AE65" s="203"/>
      <c r="AF65" s="203"/>
      <c r="AG65" s="203"/>
    </row>
    <row r="66" spans="1:33" ht="31.5">
      <c r="A66" s="82"/>
      <c r="B66" s="76" t="s">
        <v>179</v>
      </c>
      <c r="C66" s="77"/>
      <c r="D66" s="78" t="s">
        <v>180</v>
      </c>
      <c r="E66" s="79" t="s">
        <v>181</v>
      </c>
      <c r="F66" s="80">
        <v>45499</v>
      </c>
      <c r="G66" s="80">
        <v>45535</v>
      </c>
      <c r="H66" s="81">
        <f t="shared" ref="H66:H69" si="29">DATEDIF(F66,G66,"d")</f>
        <v>36</v>
      </c>
      <c r="I66" s="128"/>
      <c r="J66" s="129">
        <f t="shared" ref="J66:J79" si="30">89*I66</f>
        <v>0</v>
      </c>
      <c r="K66" s="140"/>
      <c r="L66" s="131">
        <f t="shared" ref="L66:L79" si="31">8*K66</f>
        <v>0</v>
      </c>
      <c r="M66" s="132">
        <f t="shared" ref="M66:M79" si="32">J66+L66</f>
        <v>0</v>
      </c>
      <c r="N66" s="132">
        <f t="shared" ref="N66:N79" si="33">M66*7%</f>
        <v>0</v>
      </c>
      <c r="O66" s="133">
        <f t="shared" ref="O66:O79" si="34">M66+N66</f>
        <v>0</v>
      </c>
      <c r="P66" s="81"/>
      <c r="Q66" s="157"/>
      <c r="R66" s="69"/>
      <c r="S66" s="158"/>
      <c r="T66" s="959">
        <v>58</v>
      </c>
      <c r="U66" s="971" t="s">
        <v>428</v>
      </c>
      <c r="V66" s="195"/>
      <c r="W66" s="195"/>
      <c r="X66" s="176"/>
      <c r="Y66" s="176"/>
      <c r="Z66" s="176"/>
      <c r="AA66" s="176"/>
      <c r="AB66" s="176"/>
      <c r="AC66" s="176"/>
      <c r="AD66" s="202">
        <f t="shared" si="6"/>
        <v>0</v>
      </c>
      <c r="AE66" s="203"/>
      <c r="AF66" s="203"/>
      <c r="AG66" s="203"/>
    </row>
    <row r="67" spans="1:33" ht="31.5">
      <c r="A67" s="82"/>
      <c r="B67" s="76" t="s">
        <v>182</v>
      </c>
      <c r="C67" s="77"/>
      <c r="D67" s="78" t="s">
        <v>180</v>
      </c>
      <c r="E67" s="79" t="s">
        <v>181</v>
      </c>
      <c r="F67" s="80">
        <v>45499</v>
      </c>
      <c r="G67" s="80">
        <v>45535</v>
      </c>
      <c r="H67" s="81">
        <f t="shared" si="29"/>
        <v>36</v>
      </c>
      <c r="I67" s="128"/>
      <c r="J67" s="129">
        <f t="shared" si="30"/>
        <v>0</v>
      </c>
      <c r="K67" s="140"/>
      <c r="L67" s="131">
        <f t="shared" si="31"/>
        <v>0</v>
      </c>
      <c r="M67" s="132">
        <f t="shared" si="32"/>
        <v>0</v>
      </c>
      <c r="N67" s="132">
        <f t="shared" si="33"/>
        <v>0</v>
      </c>
      <c r="O67" s="133">
        <f t="shared" si="34"/>
        <v>0</v>
      </c>
      <c r="P67" s="81"/>
      <c r="Q67" s="157"/>
      <c r="R67" s="69"/>
      <c r="S67" s="158"/>
      <c r="T67" s="959">
        <v>59</v>
      </c>
      <c r="U67" s="971" t="s">
        <v>424</v>
      </c>
      <c r="V67" s="195"/>
      <c r="W67" s="195"/>
      <c r="X67" s="176"/>
      <c r="Y67" s="176"/>
      <c r="Z67" s="176"/>
      <c r="AA67" s="176"/>
      <c r="AB67" s="176"/>
      <c r="AC67" s="176"/>
      <c r="AD67" s="202">
        <f t="shared" si="6"/>
        <v>0</v>
      </c>
      <c r="AE67" s="203"/>
      <c r="AF67" s="203"/>
      <c r="AG67" s="203"/>
    </row>
    <row r="68" spans="1:33" ht="31.5">
      <c r="A68" s="82"/>
      <c r="B68" s="76" t="s">
        <v>183</v>
      </c>
      <c r="C68" s="77"/>
      <c r="D68" s="78" t="s">
        <v>184</v>
      </c>
      <c r="E68" s="79" t="s">
        <v>181</v>
      </c>
      <c r="F68" s="80">
        <v>45499</v>
      </c>
      <c r="G68" s="80">
        <v>45535</v>
      </c>
      <c r="H68" s="81">
        <f t="shared" si="29"/>
        <v>36</v>
      </c>
      <c r="I68" s="128">
        <v>23.5</v>
      </c>
      <c r="J68" s="129">
        <f t="shared" si="30"/>
        <v>2091.5</v>
      </c>
      <c r="K68" s="140">
        <v>705.07</v>
      </c>
      <c r="L68" s="131">
        <f t="shared" si="31"/>
        <v>5640.56</v>
      </c>
      <c r="M68" s="132">
        <f t="shared" si="32"/>
        <v>7732.06</v>
      </c>
      <c r="N68" s="132">
        <f t="shared" si="33"/>
        <v>541.24420000000009</v>
      </c>
      <c r="O68" s="133">
        <f t="shared" si="34"/>
        <v>8273.3042000000005</v>
      </c>
      <c r="P68" s="81"/>
      <c r="Q68" s="157"/>
      <c r="R68" s="69"/>
      <c r="S68" s="158"/>
      <c r="T68" s="959">
        <v>60</v>
      </c>
      <c r="U68" s="971" t="s">
        <v>588</v>
      </c>
      <c r="V68" s="195"/>
      <c r="W68" s="195"/>
      <c r="X68" s="176"/>
      <c r="Y68" s="176"/>
      <c r="Z68" s="176"/>
      <c r="AA68" s="176"/>
      <c r="AB68" s="176"/>
      <c r="AC68" s="176"/>
      <c r="AD68" s="202">
        <f t="shared" si="6"/>
        <v>0</v>
      </c>
      <c r="AE68" s="203"/>
      <c r="AF68" s="203"/>
      <c r="AG68" s="203"/>
    </row>
    <row r="69" spans="1:33" ht="31.5">
      <c r="A69" s="82">
        <v>1</v>
      </c>
      <c r="B69" s="76" t="s">
        <v>8</v>
      </c>
      <c r="C69" s="77" t="s">
        <v>126</v>
      </c>
      <c r="D69" s="211" t="s">
        <v>105</v>
      </c>
      <c r="E69" s="212" t="s">
        <v>106</v>
      </c>
      <c r="F69" s="80">
        <v>45505</v>
      </c>
      <c r="G69" s="80">
        <v>45535</v>
      </c>
      <c r="H69" s="81">
        <f t="shared" si="29"/>
        <v>30</v>
      </c>
      <c r="I69" s="128">
        <v>0.1</v>
      </c>
      <c r="J69" s="129">
        <f t="shared" si="30"/>
        <v>8.9</v>
      </c>
      <c r="K69" s="140">
        <v>222.88</v>
      </c>
      <c r="L69" s="131">
        <f t="shared" si="31"/>
        <v>1783.04</v>
      </c>
      <c r="M69" s="132">
        <f t="shared" si="32"/>
        <v>1791.94</v>
      </c>
      <c r="N69" s="132">
        <f t="shared" si="33"/>
        <v>125.43580000000001</v>
      </c>
      <c r="O69" s="133">
        <f t="shared" si="34"/>
        <v>1917.3758</v>
      </c>
      <c r="P69" s="81" t="s">
        <v>185</v>
      </c>
      <c r="Q69" s="157"/>
      <c r="R69" s="69"/>
      <c r="S69" s="158"/>
      <c r="T69" s="959">
        <v>61</v>
      </c>
      <c r="U69" s="971" t="s">
        <v>432</v>
      </c>
      <c r="V69" s="195"/>
      <c r="W69" s="195"/>
      <c r="X69" s="176"/>
      <c r="Y69" s="176"/>
      <c r="Z69" s="176"/>
      <c r="AA69" s="176"/>
      <c r="AB69" s="176"/>
      <c r="AC69" s="176"/>
      <c r="AD69" s="202">
        <f t="shared" si="6"/>
        <v>0</v>
      </c>
      <c r="AE69" s="203"/>
      <c r="AF69" s="203"/>
      <c r="AG69" s="203"/>
    </row>
    <row r="70" spans="1:33" ht="31.5">
      <c r="A70" s="82">
        <v>4</v>
      </c>
      <c r="B70" s="76" t="s">
        <v>186</v>
      </c>
      <c r="C70" s="77" t="s">
        <v>130</v>
      </c>
      <c r="D70" s="213" t="s">
        <v>187</v>
      </c>
      <c r="E70" s="214" t="s">
        <v>188</v>
      </c>
      <c r="F70" s="80">
        <v>45510</v>
      </c>
      <c r="G70" s="80">
        <v>45535</v>
      </c>
      <c r="H70" s="81">
        <f t="shared" ref="H70:H75" si="35">DATEDIF(F70,G70,"D")</f>
        <v>25</v>
      </c>
      <c r="I70" s="128">
        <v>0.2</v>
      </c>
      <c r="J70" s="129">
        <f t="shared" si="30"/>
        <v>17.8</v>
      </c>
      <c r="K70" s="140">
        <v>48.12</v>
      </c>
      <c r="L70" s="131">
        <f t="shared" si="31"/>
        <v>384.96</v>
      </c>
      <c r="M70" s="132">
        <f t="shared" si="32"/>
        <v>402.76</v>
      </c>
      <c r="N70" s="132">
        <f t="shared" si="33"/>
        <v>28.193200000000001</v>
      </c>
      <c r="O70" s="133">
        <f t="shared" si="34"/>
        <v>430.95319999999998</v>
      </c>
      <c r="P70" s="81" t="s">
        <v>189</v>
      </c>
      <c r="Q70" s="157"/>
      <c r="R70" s="69"/>
      <c r="S70" s="158"/>
      <c r="T70" s="959">
        <v>62</v>
      </c>
      <c r="U70" s="971" t="s">
        <v>434</v>
      </c>
      <c r="V70" s="195"/>
      <c r="W70" s="195"/>
      <c r="X70" s="176"/>
      <c r="Y70" s="176"/>
      <c r="Z70" s="176"/>
      <c r="AA70" s="176"/>
      <c r="AB70" s="176"/>
      <c r="AC70" s="176"/>
      <c r="AD70" s="202">
        <f t="shared" si="6"/>
        <v>0</v>
      </c>
      <c r="AE70" s="203"/>
      <c r="AF70" s="203"/>
      <c r="AG70" s="203"/>
    </row>
    <row r="71" spans="1:33" ht="31.5">
      <c r="A71" s="82">
        <v>10</v>
      </c>
      <c r="B71" s="76" t="s">
        <v>197</v>
      </c>
      <c r="C71" s="77" t="s">
        <v>137</v>
      </c>
      <c r="D71" s="215" t="s">
        <v>198</v>
      </c>
      <c r="E71" s="216" t="s">
        <v>199</v>
      </c>
      <c r="F71" s="80">
        <v>45512</v>
      </c>
      <c r="G71" s="80">
        <v>45535</v>
      </c>
      <c r="H71" s="81">
        <f t="shared" si="35"/>
        <v>23</v>
      </c>
      <c r="I71" s="128">
        <v>0.1</v>
      </c>
      <c r="J71" s="129">
        <f t="shared" si="30"/>
        <v>8.9</v>
      </c>
      <c r="K71" s="140">
        <v>22.35</v>
      </c>
      <c r="L71" s="131">
        <f t="shared" si="31"/>
        <v>178.8</v>
      </c>
      <c r="M71" s="132">
        <f t="shared" si="32"/>
        <v>187.70000000000002</v>
      </c>
      <c r="N71" s="132">
        <f t="shared" si="33"/>
        <v>13.139000000000003</v>
      </c>
      <c r="O71" s="133">
        <f t="shared" si="34"/>
        <v>200.83900000000003</v>
      </c>
      <c r="P71" s="81" t="s">
        <v>189</v>
      </c>
      <c r="Q71" s="157"/>
      <c r="R71" s="69"/>
      <c r="S71" s="158"/>
      <c r="T71" s="959">
        <v>63</v>
      </c>
      <c r="U71" s="971" t="s">
        <v>436</v>
      </c>
      <c r="V71" s="195"/>
      <c r="W71" s="195"/>
      <c r="X71" s="176"/>
      <c r="Y71" s="176"/>
      <c r="Z71" s="176"/>
      <c r="AA71" s="176"/>
      <c r="AB71" s="176"/>
      <c r="AC71" s="176"/>
      <c r="AD71" s="202">
        <f t="shared" si="6"/>
        <v>0</v>
      </c>
      <c r="AE71" s="203"/>
      <c r="AF71" s="203"/>
      <c r="AG71" s="203"/>
    </row>
    <row r="72" spans="1:33" ht="31.5">
      <c r="A72" s="82">
        <v>12</v>
      </c>
      <c r="B72" s="76" t="s">
        <v>42</v>
      </c>
      <c r="C72" s="77" t="s">
        <v>130</v>
      </c>
      <c r="D72" s="211" t="s">
        <v>174</v>
      </c>
      <c r="E72" s="217" t="s">
        <v>200</v>
      </c>
      <c r="F72" s="80">
        <v>45505</v>
      </c>
      <c r="G72" s="80">
        <v>45535</v>
      </c>
      <c r="H72" s="81">
        <f t="shared" si="35"/>
        <v>30</v>
      </c>
      <c r="I72" s="128">
        <v>0.1</v>
      </c>
      <c r="J72" s="129">
        <f t="shared" si="30"/>
        <v>8.9</v>
      </c>
      <c r="K72" s="140">
        <v>57.78</v>
      </c>
      <c r="L72" s="131">
        <f t="shared" si="31"/>
        <v>462.24</v>
      </c>
      <c r="M72" s="132">
        <f t="shared" si="32"/>
        <v>471.14</v>
      </c>
      <c r="N72" s="132">
        <f t="shared" si="33"/>
        <v>32.979800000000004</v>
      </c>
      <c r="O72" s="133">
        <f t="shared" si="34"/>
        <v>504.1198</v>
      </c>
      <c r="P72" s="81" t="s">
        <v>189</v>
      </c>
      <c r="Q72" s="157"/>
      <c r="R72" s="69"/>
      <c r="S72" s="158"/>
      <c r="T72" s="961">
        <v>64</v>
      </c>
      <c r="U72" s="971" t="s">
        <v>524</v>
      </c>
      <c r="V72" s="189"/>
      <c r="W72" s="171"/>
      <c r="X72" s="172"/>
      <c r="Y72" s="172"/>
      <c r="Z72" s="172"/>
      <c r="AA72" s="172"/>
      <c r="AB72" s="172"/>
      <c r="AC72" s="172"/>
      <c r="AD72" s="202">
        <f t="shared" si="6"/>
        <v>0</v>
      </c>
      <c r="AE72" s="203"/>
      <c r="AF72" s="203"/>
      <c r="AG72" s="203"/>
    </row>
    <row r="73" spans="1:33" ht="31.5">
      <c r="A73" s="82">
        <v>13</v>
      </c>
      <c r="B73" s="76" t="s">
        <v>45</v>
      </c>
      <c r="C73" s="77" t="s">
        <v>130</v>
      </c>
      <c r="D73" s="211" t="s">
        <v>174</v>
      </c>
      <c r="E73" s="217" t="s">
        <v>200</v>
      </c>
      <c r="F73" s="80">
        <v>45505</v>
      </c>
      <c r="G73" s="80">
        <v>45535</v>
      </c>
      <c r="H73" s="81">
        <f t="shared" si="35"/>
        <v>30</v>
      </c>
      <c r="I73" s="128">
        <v>0.1</v>
      </c>
      <c r="J73" s="129">
        <f t="shared" si="30"/>
        <v>8.9</v>
      </c>
      <c r="K73" s="140">
        <v>52.45</v>
      </c>
      <c r="L73" s="131">
        <f t="shared" si="31"/>
        <v>419.6</v>
      </c>
      <c r="M73" s="132">
        <f t="shared" si="32"/>
        <v>428.5</v>
      </c>
      <c r="N73" s="132">
        <f t="shared" si="33"/>
        <v>29.995000000000005</v>
      </c>
      <c r="O73" s="133">
        <f t="shared" si="34"/>
        <v>458.495</v>
      </c>
      <c r="P73" s="81" t="s">
        <v>189</v>
      </c>
      <c r="Q73" s="157"/>
      <c r="R73" s="69"/>
      <c r="S73" s="158"/>
      <c r="T73" s="960">
        <v>65</v>
      </c>
      <c r="U73" s="971" t="s">
        <v>359</v>
      </c>
      <c r="V73" s="171"/>
      <c r="W73" s="180"/>
      <c r="X73" s="172"/>
      <c r="Y73" s="172"/>
      <c r="Z73" s="172"/>
      <c r="AA73" s="172"/>
      <c r="AB73" s="172"/>
      <c r="AC73" s="172"/>
      <c r="AD73" s="958">
        <f t="shared" si="6"/>
        <v>0</v>
      </c>
      <c r="AE73" s="252"/>
      <c r="AF73" s="203"/>
      <c r="AG73" s="203"/>
    </row>
    <row r="74" spans="1:33" ht="31.5">
      <c r="A74" s="82">
        <v>14</v>
      </c>
      <c r="B74" s="76" t="s">
        <v>47</v>
      </c>
      <c r="C74" s="77" t="s">
        <v>137</v>
      </c>
      <c r="D74" s="211" t="s">
        <v>48</v>
      </c>
      <c r="E74" s="218" t="s">
        <v>150</v>
      </c>
      <c r="F74" s="80">
        <v>45505</v>
      </c>
      <c r="G74" s="80">
        <v>45535</v>
      </c>
      <c r="H74" s="81">
        <f t="shared" si="35"/>
        <v>30</v>
      </c>
      <c r="I74" s="128">
        <v>0.1</v>
      </c>
      <c r="J74" s="129">
        <f t="shared" si="30"/>
        <v>8.9</v>
      </c>
      <c r="K74" s="140">
        <v>43.87</v>
      </c>
      <c r="L74" s="131">
        <f t="shared" si="31"/>
        <v>350.96</v>
      </c>
      <c r="M74" s="132">
        <f t="shared" si="32"/>
        <v>359.85999999999996</v>
      </c>
      <c r="N74" s="132">
        <f t="shared" si="33"/>
        <v>25.190200000000001</v>
      </c>
      <c r="O74" s="133">
        <f t="shared" si="34"/>
        <v>385.05019999999996</v>
      </c>
      <c r="P74" s="81" t="s">
        <v>192</v>
      </c>
      <c r="Q74" s="157"/>
      <c r="R74" s="69"/>
      <c r="S74" s="158"/>
      <c r="T74" s="959">
        <v>66</v>
      </c>
      <c r="U74" s="971" t="s">
        <v>362</v>
      </c>
      <c r="V74" s="195"/>
      <c r="W74" s="195"/>
      <c r="X74" s="176"/>
      <c r="Y74" s="176"/>
      <c r="Z74" s="176"/>
      <c r="AA74" s="176"/>
      <c r="AB74" s="176"/>
      <c r="AC74" s="176"/>
      <c r="AD74" s="202">
        <f t="shared" si="6"/>
        <v>0</v>
      </c>
      <c r="AE74" s="203"/>
      <c r="AF74" s="203"/>
      <c r="AG74" s="203"/>
    </row>
    <row r="75" spans="1:33" ht="31.5">
      <c r="A75" s="82">
        <v>15</v>
      </c>
      <c r="B75" s="76" t="s">
        <v>53</v>
      </c>
      <c r="C75" s="77" t="s">
        <v>130</v>
      </c>
      <c r="D75" s="211" t="s">
        <v>54</v>
      </c>
      <c r="E75" s="219" t="s">
        <v>151</v>
      </c>
      <c r="F75" s="80">
        <v>45505</v>
      </c>
      <c r="G75" s="80">
        <v>45535</v>
      </c>
      <c r="H75" s="81">
        <f t="shared" si="35"/>
        <v>30</v>
      </c>
      <c r="I75" s="128">
        <v>0.1</v>
      </c>
      <c r="J75" s="129">
        <f t="shared" si="30"/>
        <v>8.9</v>
      </c>
      <c r="K75" s="140">
        <v>93.18</v>
      </c>
      <c r="L75" s="131">
        <f t="shared" si="31"/>
        <v>745.44</v>
      </c>
      <c r="M75" s="132">
        <f t="shared" si="32"/>
        <v>754.34</v>
      </c>
      <c r="N75" s="132">
        <f t="shared" si="33"/>
        <v>52.80380000000001</v>
      </c>
      <c r="O75" s="133">
        <f t="shared" si="34"/>
        <v>807.14380000000006</v>
      </c>
      <c r="P75" s="81" t="s">
        <v>192</v>
      </c>
      <c r="Q75" s="157"/>
      <c r="R75" s="69"/>
      <c r="S75" s="158"/>
      <c r="T75" s="961">
        <v>67</v>
      </c>
      <c r="U75" s="971" t="s">
        <v>441</v>
      </c>
      <c r="V75" s="171"/>
      <c r="W75" s="171"/>
      <c r="X75" s="172"/>
      <c r="Y75" s="172"/>
      <c r="Z75" s="172"/>
      <c r="AA75" s="172"/>
      <c r="AB75" s="172"/>
      <c r="AC75" s="172"/>
      <c r="AD75" s="202">
        <f t="shared" si="6"/>
        <v>0</v>
      </c>
      <c r="AE75" s="203"/>
      <c r="AF75" s="203"/>
      <c r="AG75" s="203"/>
    </row>
    <row r="76" spans="1:33" ht="31.5">
      <c r="A76" s="82">
        <v>16</v>
      </c>
      <c r="B76" s="76" t="s">
        <v>55</v>
      </c>
      <c r="C76" s="77" t="s">
        <v>130</v>
      </c>
      <c r="D76" s="220" t="s">
        <v>56</v>
      </c>
      <c r="E76" s="218" t="s">
        <v>152</v>
      </c>
      <c r="F76" s="80">
        <v>45505</v>
      </c>
      <c r="G76" s="80">
        <v>45535</v>
      </c>
      <c r="H76" s="81">
        <v>69</v>
      </c>
      <c r="I76" s="129">
        <v>0.1</v>
      </c>
      <c r="J76" s="129">
        <f t="shared" si="30"/>
        <v>8.9</v>
      </c>
      <c r="K76" s="230">
        <v>57.03</v>
      </c>
      <c r="L76" s="131">
        <f t="shared" si="31"/>
        <v>456.24</v>
      </c>
      <c r="M76" s="132">
        <f t="shared" si="32"/>
        <v>465.14</v>
      </c>
      <c r="N76" s="132">
        <f t="shared" si="33"/>
        <v>32.559800000000003</v>
      </c>
      <c r="O76" s="133">
        <f t="shared" si="34"/>
        <v>497.69979999999998</v>
      </c>
      <c r="P76" s="81" t="s">
        <v>192</v>
      </c>
      <c r="Q76" s="157"/>
      <c r="R76" s="69"/>
      <c r="S76" s="158"/>
      <c r="T76" s="961">
        <v>68</v>
      </c>
      <c r="U76" s="971" t="s">
        <v>260</v>
      </c>
      <c r="V76" s="189"/>
      <c r="W76" s="171"/>
      <c r="X76" s="172"/>
      <c r="Y76" s="172"/>
      <c r="Z76" s="172"/>
      <c r="AA76" s="172"/>
      <c r="AB76" s="172"/>
      <c r="AC76" s="172"/>
      <c r="AD76" s="202">
        <f t="shared" si="6"/>
        <v>0</v>
      </c>
      <c r="AE76" s="203"/>
      <c r="AF76" s="203"/>
      <c r="AG76" s="203"/>
    </row>
    <row r="77" spans="1:33" ht="26.25" customHeight="1">
      <c r="A77" s="82">
        <v>19</v>
      </c>
      <c r="B77" s="112" t="s">
        <v>63</v>
      </c>
      <c r="C77" s="77" t="s">
        <v>156</v>
      </c>
      <c r="D77" s="211" t="s">
        <v>64</v>
      </c>
      <c r="E77" s="212" t="s">
        <v>116</v>
      </c>
      <c r="F77" s="80">
        <v>45505</v>
      </c>
      <c r="G77" s="80">
        <v>45535</v>
      </c>
      <c r="H77" s="81">
        <f t="shared" ref="H77:H79" si="36">DATEDIF(F77,G77,"D")</f>
        <v>30</v>
      </c>
      <c r="I77" s="128">
        <v>2.2000000000000002</v>
      </c>
      <c r="J77" s="129">
        <f t="shared" si="30"/>
        <v>195.8</v>
      </c>
      <c r="K77" s="140">
        <v>0.3</v>
      </c>
      <c r="L77" s="131">
        <f t="shared" si="31"/>
        <v>2.4</v>
      </c>
      <c r="M77" s="132">
        <f t="shared" si="32"/>
        <v>198.20000000000002</v>
      </c>
      <c r="N77" s="132">
        <f t="shared" si="33"/>
        <v>13.874000000000002</v>
      </c>
      <c r="O77" s="133">
        <f t="shared" si="34"/>
        <v>212.07400000000001</v>
      </c>
      <c r="P77" s="81" t="s">
        <v>192</v>
      </c>
      <c r="Q77" s="157"/>
      <c r="R77" s="69"/>
      <c r="S77" s="158"/>
      <c r="T77" s="1061">
        <v>69</v>
      </c>
      <c r="U77" s="1059" t="s">
        <v>444</v>
      </c>
      <c r="V77" s="957"/>
      <c r="W77" s="171"/>
      <c r="X77" s="172"/>
      <c r="Y77" s="172"/>
      <c r="Z77" s="172"/>
      <c r="AA77" s="172"/>
      <c r="AB77" s="172"/>
      <c r="AC77" s="172"/>
      <c r="AD77" s="202">
        <f t="shared" si="6"/>
        <v>0</v>
      </c>
      <c r="AE77" s="203"/>
      <c r="AF77" s="203"/>
      <c r="AG77" s="203"/>
    </row>
    <row r="78" spans="1:33" ht="27" customHeight="1">
      <c r="A78" s="82">
        <v>20</v>
      </c>
      <c r="B78" s="87" t="s">
        <v>201</v>
      </c>
      <c r="C78" s="94"/>
      <c r="D78" s="94" t="s">
        <v>202</v>
      </c>
      <c r="E78" s="221" t="s">
        <v>203</v>
      </c>
      <c r="F78" s="121">
        <v>45514</v>
      </c>
      <c r="G78" s="121">
        <v>45535</v>
      </c>
      <c r="H78" s="81">
        <f t="shared" si="36"/>
        <v>21</v>
      </c>
      <c r="I78" s="128">
        <v>0</v>
      </c>
      <c r="J78" s="129">
        <f t="shared" si="30"/>
        <v>0</v>
      </c>
      <c r="K78" s="140">
        <v>0</v>
      </c>
      <c r="L78" s="131">
        <f t="shared" si="31"/>
        <v>0</v>
      </c>
      <c r="M78" s="132">
        <f t="shared" si="32"/>
        <v>0</v>
      </c>
      <c r="N78" s="132">
        <f t="shared" si="33"/>
        <v>0</v>
      </c>
      <c r="O78" s="133">
        <f t="shared" si="34"/>
        <v>0</v>
      </c>
      <c r="P78" s="81" t="s">
        <v>30</v>
      </c>
      <c r="Q78" s="157"/>
      <c r="R78" s="69"/>
      <c r="S78" s="158"/>
      <c r="T78" s="1062"/>
      <c r="U78" s="1060"/>
      <c r="V78" s="957"/>
      <c r="W78" s="171"/>
      <c r="X78" s="172"/>
      <c r="Y78" s="172"/>
      <c r="Z78" s="172"/>
      <c r="AA78" s="172"/>
      <c r="AB78" s="172"/>
      <c r="AC78" s="172"/>
      <c r="AD78" s="202">
        <f t="shared" si="6"/>
        <v>0</v>
      </c>
      <c r="AE78" s="203"/>
      <c r="AF78" s="203"/>
      <c r="AG78" s="203"/>
    </row>
    <row r="79" spans="1:33" ht="27" customHeight="1">
      <c r="A79" s="105">
        <v>21</v>
      </c>
      <c r="B79" s="90" t="s">
        <v>204</v>
      </c>
      <c r="C79" s="91"/>
      <c r="D79" s="222" t="s">
        <v>205</v>
      </c>
      <c r="E79" s="223" t="s">
        <v>206</v>
      </c>
      <c r="F79" s="224">
        <v>45515</v>
      </c>
      <c r="G79" s="224">
        <v>45535</v>
      </c>
      <c r="H79" s="119">
        <f t="shared" si="36"/>
        <v>20</v>
      </c>
      <c r="I79" s="151">
        <v>0</v>
      </c>
      <c r="J79" s="152">
        <f t="shared" si="30"/>
        <v>0</v>
      </c>
      <c r="K79" s="153">
        <v>0</v>
      </c>
      <c r="L79" s="154">
        <f t="shared" si="31"/>
        <v>0</v>
      </c>
      <c r="M79" s="155">
        <f t="shared" si="32"/>
        <v>0</v>
      </c>
      <c r="N79" s="155">
        <f t="shared" si="33"/>
        <v>0</v>
      </c>
      <c r="O79" s="147">
        <f t="shared" si="34"/>
        <v>0</v>
      </c>
      <c r="P79" s="119" t="s">
        <v>30</v>
      </c>
      <c r="Q79" s="190"/>
      <c r="R79" s="116"/>
      <c r="S79" s="183"/>
      <c r="T79" s="965">
        <v>70</v>
      </c>
      <c r="U79" s="971" t="s">
        <v>450</v>
      </c>
      <c r="V79" s="178"/>
      <c r="W79" s="178"/>
      <c r="X79" s="172"/>
      <c r="Y79" s="172"/>
      <c r="Z79" s="172"/>
      <c r="AA79" s="172"/>
      <c r="AB79" s="172"/>
      <c r="AC79" s="172"/>
      <c r="AD79" s="202">
        <f t="shared" si="6"/>
        <v>0</v>
      </c>
      <c r="AE79" s="203"/>
      <c r="AF79" s="203"/>
      <c r="AG79" s="203"/>
    </row>
    <row r="80" spans="1:33" ht="29.25" customHeight="1">
      <c r="A80" s="102"/>
      <c r="B80" s="103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69"/>
      <c r="S80" s="158"/>
      <c r="T80" s="961">
        <v>71</v>
      </c>
      <c r="U80" s="971" t="s">
        <v>447</v>
      </c>
      <c r="V80" s="171"/>
      <c r="W80" s="171"/>
      <c r="X80" s="172"/>
      <c r="Y80" s="172"/>
      <c r="Z80" s="172"/>
      <c r="AA80" s="172">
        <v>1055.0842000000002</v>
      </c>
      <c r="AB80" s="172"/>
      <c r="AC80" s="172"/>
      <c r="AD80" s="975">
        <f t="shared" si="6"/>
        <v>1055.0842000000002</v>
      </c>
      <c r="AE80" s="203"/>
      <c r="AF80" s="203"/>
      <c r="AG80" s="203"/>
    </row>
    <row r="81" spans="1:33" ht="30" customHeight="1">
      <c r="A81" s="1063" t="s">
        <v>168</v>
      </c>
      <c r="B81" s="993"/>
      <c r="C81" s="993"/>
      <c r="D81" s="993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245"/>
      <c r="T81" s="967">
        <v>72</v>
      </c>
      <c r="U81" s="970" t="s">
        <v>204</v>
      </c>
      <c r="V81" s="172"/>
      <c r="W81" s="172"/>
      <c r="X81" s="172"/>
      <c r="Y81" s="171"/>
      <c r="Z81" s="172"/>
      <c r="AA81" s="172"/>
      <c r="AB81" s="172"/>
      <c r="AC81" s="172"/>
      <c r="AD81" s="202">
        <f t="shared" si="6"/>
        <v>0</v>
      </c>
      <c r="AE81" s="209"/>
      <c r="AF81" s="171"/>
      <c r="AG81" s="209"/>
    </row>
    <row r="82" spans="1:33" ht="36">
      <c r="A82" s="1025" t="s">
        <v>120</v>
      </c>
      <c r="B82" s="1026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244"/>
      <c r="R82" s="69"/>
      <c r="S82" s="158"/>
      <c r="T82" s="960">
        <v>73</v>
      </c>
      <c r="U82" s="971" t="s">
        <v>455</v>
      </c>
      <c r="V82" s="957"/>
      <c r="W82" s="171"/>
      <c r="X82" s="171"/>
      <c r="Y82" s="171"/>
      <c r="Z82" s="171"/>
      <c r="AA82" s="172"/>
      <c r="AB82" s="172"/>
      <c r="AC82" s="172"/>
      <c r="AD82" s="974">
        <f t="shared" si="6"/>
        <v>0</v>
      </c>
      <c r="AE82" s="203"/>
      <c r="AF82" s="203"/>
      <c r="AG82" s="203"/>
    </row>
    <row r="83" spans="1:33" ht="31.5">
      <c r="A83" s="82">
        <v>5</v>
      </c>
      <c r="B83" s="76" t="s">
        <v>136</v>
      </c>
      <c r="C83" s="77" t="s">
        <v>137</v>
      </c>
      <c r="D83" s="225" t="s">
        <v>138</v>
      </c>
      <c r="E83" s="212" t="s">
        <v>139</v>
      </c>
      <c r="F83" s="80">
        <v>45474</v>
      </c>
      <c r="G83" s="80">
        <v>45504</v>
      </c>
      <c r="H83" s="81">
        <f t="shared" ref="H83:H89" si="37">DATEDIF(F83,G83,"D")</f>
        <v>30</v>
      </c>
      <c r="I83" s="128">
        <v>1.2</v>
      </c>
      <c r="J83" s="129">
        <f t="shared" ref="J83:J85" si="38">89*I83</f>
        <v>106.8</v>
      </c>
      <c r="K83" s="140">
        <v>71.11</v>
      </c>
      <c r="L83" s="131">
        <f t="shared" ref="L83:L85" si="39">8*K83</f>
        <v>568.88</v>
      </c>
      <c r="M83" s="132">
        <f t="shared" ref="M83:M89" si="40">J83+L83</f>
        <v>675.68</v>
      </c>
      <c r="N83" s="132">
        <f t="shared" ref="N83:N89" si="41">M83*7%</f>
        <v>47.297600000000003</v>
      </c>
      <c r="O83" s="133">
        <f t="shared" ref="O83:O89" si="42">M83+N83</f>
        <v>722.97759999999994</v>
      </c>
      <c r="P83" s="81" t="s">
        <v>99</v>
      </c>
      <c r="Q83" s="157"/>
      <c r="R83" s="69"/>
      <c r="S83" s="158"/>
      <c r="T83" s="961">
        <v>74</v>
      </c>
      <c r="U83" s="971" t="s">
        <v>207</v>
      </c>
      <c r="V83" s="171"/>
      <c r="W83" s="171"/>
      <c r="X83" s="171"/>
      <c r="Y83" s="171"/>
      <c r="Z83" s="171"/>
      <c r="AA83" s="172"/>
      <c r="AB83" s="172"/>
      <c r="AC83" s="172"/>
      <c r="AD83" s="202">
        <f t="shared" si="6"/>
        <v>0</v>
      </c>
      <c r="AE83" s="203"/>
      <c r="AF83" s="203"/>
      <c r="AG83" s="203"/>
    </row>
    <row r="84" spans="1:33" ht="31.5">
      <c r="A84" s="82"/>
      <c r="B84" s="76"/>
      <c r="C84" s="77"/>
      <c r="D84" s="225"/>
      <c r="E84" s="212"/>
      <c r="F84" s="80"/>
      <c r="G84" s="80"/>
      <c r="H84" s="81"/>
      <c r="I84" s="128"/>
      <c r="J84" s="129"/>
      <c r="K84" s="140"/>
      <c r="L84" s="131"/>
      <c r="M84" s="132"/>
      <c r="N84" s="132"/>
      <c r="O84" s="133"/>
      <c r="P84" s="81"/>
      <c r="Q84" s="157"/>
      <c r="R84" s="69"/>
      <c r="S84" s="158"/>
      <c r="T84" s="961">
        <v>75</v>
      </c>
      <c r="U84" s="971" t="s">
        <v>808</v>
      </c>
      <c r="V84" s="171"/>
      <c r="W84" s="171"/>
      <c r="X84" s="171"/>
      <c r="Y84" s="171"/>
      <c r="Z84" s="171"/>
      <c r="AA84" s="172">
        <v>451.6469999999988</v>
      </c>
      <c r="AB84" s="172"/>
      <c r="AC84" s="172"/>
      <c r="AD84" s="975">
        <f t="shared" ref="AD84" si="43">SUM(V84:AC84)</f>
        <v>451.6469999999988</v>
      </c>
      <c r="AE84" s="203"/>
      <c r="AF84" s="203"/>
      <c r="AG84" s="203"/>
    </row>
    <row r="85" spans="1:33" ht="31.5">
      <c r="A85" s="82">
        <v>8</v>
      </c>
      <c r="B85" s="76" t="s">
        <v>23</v>
      </c>
      <c r="C85" s="77" t="s">
        <v>130</v>
      </c>
      <c r="D85" s="211" t="s">
        <v>111</v>
      </c>
      <c r="E85" s="212" t="s">
        <v>146</v>
      </c>
      <c r="F85" s="80">
        <v>45474</v>
      </c>
      <c r="G85" s="80">
        <v>45504</v>
      </c>
      <c r="H85" s="81">
        <f t="shared" si="37"/>
        <v>30</v>
      </c>
      <c r="I85" s="128">
        <v>0</v>
      </c>
      <c r="J85" s="129">
        <f t="shared" si="38"/>
        <v>0</v>
      </c>
      <c r="K85" s="140">
        <v>40.93</v>
      </c>
      <c r="L85" s="131">
        <f t="shared" si="39"/>
        <v>327.44</v>
      </c>
      <c r="M85" s="132">
        <f t="shared" si="40"/>
        <v>327.44</v>
      </c>
      <c r="N85" s="132">
        <f t="shared" si="41"/>
        <v>22.920800000000003</v>
      </c>
      <c r="O85" s="133">
        <f t="shared" si="42"/>
        <v>350.36079999999998</v>
      </c>
      <c r="P85" s="81" t="s">
        <v>170</v>
      </c>
      <c r="Q85" s="157"/>
      <c r="R85" s="69"/>
      <c r="S85" s="158"/>
      <c r="T85" s="961">
        <v>76</v>
      </c>
      <c r="U85" s="971" t="s">
        <v>459</v>
      </c>
      <c r="V85" s="189"/>
      <c r="W85" s="171"/>
      <c r="X85" s="172"/>
      <c r="Y85" s="171"/>
      <c r="Z85" s="172"/>
      <c r="AA85" s="171">
        <v>5948.59</v>
      </c>
      <c r="AB85" s="172"/>
      <c r="AC85" s="172"/>
      <c r="AD85" s="975">
        <f t="shared" si="6"/>
        <v>5948.59</v>
      </c>
      <c r="AE85" s="158"/>
      <c r="AF85" s="158"/>
      <c r="AG85" s="158"/>
    </row>
    <row r="86" spans="1:33" ht="31.5">
      <c r="A86" s="82">
        <v>13</v>
      </c>
      <c r="B86" s="76" t="s">
        <v>47</v>
      </c>
      <c r="C86" s="77" t="s">
        <v>137</v>
      </c>
      <c r="D86" s="211" t="s">
        <v>48</v>
      </c>
      <c r="E86" s="218" t="s">
        <v>150</v>
      </c>
      <c r="F86" s="80">
        <v>45474</v>
      </c>
      <c r="G86" s="80">
        <v>45504</v>
      </c>
      <c r="H86" s="81">
        <f t="shared" si="37"/>
        <v>30</v>
      </c>
      <c r="I86" s="128">
        <v>0</v>
      </c>
      <c r="J86" s="129">
        <v>0</v>
      </c>
      <c r="K86" s="140">
        <v>0</v>
      </c>
      <c r="L86" s="131">
        <v>40.049999999999997</v>
      </c>
      <c r="M86" s="132">
        <f t="shared" si="40"/>
        <v>40.049999999999997</v>
      </c>
      <c r="N86" s="132">
        <f t="shared" si="41"/>
        <v>2.8035000000000001</v>
      </c>
      <c r="O86" s="133">
        <f t="shared" si="42"/>
        <v>42.853499999999997</v>
      </c>
      <c r="P86" s="81" t="s">
        <v>170</v>
      </c>
      <c r="Q86" s="157"/>
      <c r="R86" s="69"/>
      <c r="S86" s="158"/>
      <c r="T86" s="961">
        <v>77</v>
      </c>
      <c r="U86" s="971" t="s">
        <v>463</v>
      </c>
      <c r="V86" s="178"/>
      <c r="W86" s="171"/>
      <c r="X86" s="172"/>
      <c r="Y86" s="171"/>
      <c r="Z86" s="172"/>
      <c r="AA86" s="172">
        <v>1475.2945999999993</v>
      </c>
      <c r="AB86" s="172">
        <v>347.21500000000054</v>
      </c>
      <c r="AC86" s="172"/>
      <c r="AD86" s="975">
        <f t="shared" si="6"/>
        <v>1822.5095999999999</v>
      </c>
      <c r="AE86" s="158"/>
      <c r="AF86" s="158"/>
      <c r="AG86" s="158"/>
    </row>
    <row r="87" spans="1:33" ht="31.5">
      <c r="A87" s="82">
        <v>14</v>
      </c>
      <c r="B87" s="76" t="s">
        <v>53</v>
      </c>
      <c r="C87" s="77" t="s">
        <v>130</v>
      </c>
      <c r="D87" s="211" t="s">
        <v>54</v>
      </c>
      <c r="E87" s="226" t="s">
        <v>151</v>
      </c>
      <c r="F87" s="80">
        <v>45474</v>
      </c>
      <c r="G87" s="80">
        <v>45504</v>
      </c>
      <c r="H87" s="81">
        <f t="shared" si="37"/>
        <v>30</v>
      </c>
      <c r="I87" s="128">
        <v>0.3</v>
      </c>
      <c r="J87" s="129">
        <f t="shared" ref="J87:J89" si="44">89*I87</f>
        <v>26.7</v>
      </c>
      <c r="K87" s="140">
        <v>57.94</v>
      </c>
      <c r="L87" s="131">
        <f t="shared" ref="L87:L89" si="45">8*K87</f>
        <v>463.52</v>
      </c>
      <c r="M87" s="132">
        <f t="shared" si="40"/>
        <v>490.21999999999997</v>
      </c>
      <c r="N87" s="132">
        <f t="shared" si="41"/>
        <v>34.315400000000004</v>
      </c>
      <c r="O87" s="133">
        <f t="shared" si="42"/>
        <v>524.53539999999998</v>
      </c>
      <c r="P87" s="81" t="s">
        <v>170</v>
      </c>
      <c r="Q87" s="157"/>
      <c r="R87" s="69"/>
      <c r="S87" s="158"/>
      <c r="T87" s="961">
        <v>78</v>
      </c>
      <c r="U87" s="971" t="s">
        <v>466</v>
      </c>
      <c r="V87" s="178"/>
      <c r="W87" s="171"/>
      <c r="X87" s="172"/>
      <c r="Y87" s="172"/>
      <c r="Z87" s="172"/>
      <c r="AA87" s="172"/>
      <c r="AB87" s="172"/>
      <c r="AC87" s="172"/>
      <c r="AD87" s="202">
        <f t="shared" si="6"/>
        <v>0</v>
      </c>
      <c r="AE87" s="158"/>
      <c r="AF87" s="158"/>
      <c r="AG87" s="158"/>
    </row>
    <row r="88" spans="1:33" ht="31.5">
      <c r="A88" s="82">
        <v>15</v>
      </c>
      <c r="B88" s="76" t="s">
        <v>55</v>
      </c>
      <c r="C88" s="77" t="s">
        <v>130</v>
      </c>
      <c r="D88" s="220" t="s">
        <v>56</v>
      </c>
      <c r="E88" s="218" t="s">
        <v>152</v>
      </c>
      <c r="F88" s="80">
        <v>45474</v>
      </c>
      <c r="G88" s="80">
        <v>45504</v>
      </c>
      <c r="H88" s="81">
        <f t="shared" si="37"/>
        <v>30</v>
      </c>
      <c r="I88" s="129">
        <v>0.3</v>
      </c>
      <c r="J88" s="129">
        <f t="shared" si="44"/>
        <v>26.7</v>
      </c>
      <c r="K88" s="230">
        <v>59.08</v>
      </c>
      <c r="L88" s="131">
        <f t="shared" si="45"/>
        <v>472.64</v>
      </c>
      <c r="M88" s="132">
        <f t="shared" si="40"/>
        <v>499.34</v>
      </c>
      <c r="N88" s="132">
        <f t="shared" si="41"/>
        <v>34.953800000000001</v>
      </c>
      <c r="O88" s="133">
        <f t="shared" si="42"/>
        <v>534.29379999999992</v>
      </c>
      <c r="P88" s="81" t="s">
        <v>170</v>
      </c>
      <c r="Q88" s="157"/>
      <c r="R88" s="69"/>
      <c r="S88" s="158"/>
      <c r="T88" s="246"/>
      <c r="U88" s="160"/>
      <c r="V88" s="161"/>
      <c r="W88" s="161"/>
      <c r="X88" s="161"/>
      <c r="Y88" s="161"/>
      <c r="Z88" s="161"/>
      <c r="AA88" s="161"/>
      <c r="AE88" s="158"/>
      <c r="AF88" s="158"/>
      <c r="AG88" s="158"/>
    </row>
    <row r="89" spans="1:33" ht="27.75">
      <c r="A89" s="82">
        <v>18</v>
      </c>
      <c r="B89" s="112" t="s">
        <v>63</v>
      </c>
      <c r="C89" s="77" t="s">
        <v>156</v>
      </c>
      <c r="D89" s="211" t="s">
        <v>64</v>
      </c>
      <c r="E89" s="212" t="s">
        <v>116</v>
      </c>
      <c r="F89" s="80">
        <v>45474</v>
      </c>
      <c r="G89" s="80">
        <v>45504</v>
      </c>
      <c r="H89" s="81">
        <f t="shared" si="37"/>
        <v>30</v>
      </c>
      <c r="I89" s="128">
        <v>0.6</v>
      </c>
      <c r="J89" s="129">
        <f t="shared" si="44"/>
        <v>53.4</v>
      </c>
      <c r="K89" s="140">
        <v>0</v>
      </c>
      <c r="L89" s="131">
        <f t="shared" si="45"/>
        <v>0</v>
      </c>
      <c r="M89" s="132">
        <f t="shared" si="40"/>
        <v>53.4</v>
      </c>
      <c r="N89" s="132">
        <f t="shared" si="41"/>
        <v>3.7380000000000004</v>
      </c>
      <c r="O89" s="133">
        <f t="shared" si="42"/>
        <v>57.137999999999998</v>
      </c>
      <c r="P89" s="81" t="s">
        <v>170</v>
      </c>
      <c r="Q89" s="157"/>
      <c r="R89" s="69"/>
      <c r="S89" s="158"/>
      <c r="T89" s="247"/>
      <c r="U89" s="160"/>
      <c r="V89" s="161"/>
      <c r="W89" s="161"/>
      <c r="X89" s="161"/>
      <c r="Y89" s="161"/>
      <c r="Z89" s="161"/>
      <c r="AA89" s="161"/>
      <c r="AE89" s="158"/>
      <c r="AF89" s="158"/>
      <c r="AG89" s="158"/>
    </row>
    <row r="90" spans="1:33" ht="27.75">
      <c r="A90" s="102"/>
      <c r="B90" s="103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69"/>
      <c r="S90" s="158"/>
      <c r="T90" s="247"/>
      <c r="U90" s="160"/>
      <c r="V90" s="161"/>
      <c r="W90" s="954"/>
      <c r="X90" s="161"/>
      <c r="Y90" s="161"/>
      <c r="Z90" s="161"/>
      <c r="AA90" s="161"/>
      <c r="AE90" s="158"/>
      <c r="AF90" s="158"/>
      <c r="AG90" s="158"/>
    </row>
    <row r="91" spans="1:33" ht="32.25">
      <c r="A91" s="1063" t="s">
        <v>157</v>
      </c>
      <c r="B91" s="993"/>
      <c r="C91" s="993"/>
      <c r="D91" s="993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245"/>
      <c r="T91" s="248"/>
      <c r="U91" s="249"/>
      <c r="V91" s="250"/>
      <c r="W91" s="250"/>
      <c r="X91" s="250"/>
      <c r="Y91" s="250"/>
      <c r="Z91" s="250"/>
      <c r="AA91" s="250"/>
      <c r="AB91" s="253"/>
      <c r="AC91" s="253"/>
      <c r="AD91" s="253"/>
      <c r="AE91" s="245"/>
      <c r="AF91" s="245"/>
      <c r="AG91" s="245"/>
    </row>
    <row r="92" spans="1:33" ht="32.25">
      <c r="A92" s="1025" t="s">
        <v>120</v>
      </c>
      <c r="B92" s="1026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69"/>
      <c r="S92" s="158"/>
      <c r="T92" s="247"/>
      <c r="U92" s="160"/>
      <c r="V92" s="161"/>
      <c r="W92" s="161"/>
      <c r="X92" s="161"/>
      <c r="Y92" s="161"/>
      <c r="Z92" s="161"/>
      <c r="AA92" s="161"/>
      <c r="AE92" s="158"/>
      <c r="AF92" s="158"/>
      <c r="AG92" s="158"/>
    </row>
    <row r="93" spans="1:33" ht="27.75">
      <c r="A93" s="82">
        <v>3</v>
      </c>
      <c r="B93" s="76" t="s">
        <v>14</v>
      </c>
      <c r="C93" s="77" t="s">
        <v>130</v>
      </c>
      <c r="D93" s="211" t="s">
        <v>15</v>
      </c>
      <c r="E93" s="212" t="s">
        <v>109</v>
      </c>
      <c r="F93" s="80">
        <v>45444</v>
      </c>
      <c r="G93" s="80">
        <v>45473</v>
      </c>
      <c r="H93" s="81">
        <f t="shared" ref="H93:H101" si="46">DATEDIF(F93,G93,"D")</f>
        <v>29</v>
      </c>
      <c r="I93" s="128">
        <f>6.8+8.2</f>
        <v>15</v>
      </c>
      <c r="J93" s="129">
        <f t="shared" ref="J93:J101" si="47">89*I93</f>
        <v>1335</v>
      </c>
      <c r="K93" s="231">
        <v>100.96</v>
      </c>
      <c r="L93" s="131">
        <f t="shared" ref="L93:L101" si="48">8*K93</f>
        <v>807.68</v>
      </c>
      <c r="M93" s="132">
        <f t="shared" ref="M93:M101" si="49">J93+L93</f>
        <v>2142.6799999999998</v>
      </c>
      <c r="N93" s="132">
        <f t="shared" ref="N93:N101" si="50">M93*7%</f>
        <v>149.98760000000001</v>
      </c>
      <c r="O93" s="133">
        <f t="shared" ref="O93:O101" si="51">M93+N93</f>
        <v>2292.6675999999998</v>
      </c>
      <c r="P93" s="81" t="s">
        <v>160</v>
      </c>
      <c r="Q93" s="157"/>
      <c r="R93" s="69"/>
      <c r="S93" s="158"/>
      <c r="T93" s="247"/>
      <c r="U93" s="160"/>
      <c r="V93" s="161"/>
      <c r="W93" s="161"/>
      <c r="X93" s="161"/>
      <c r="Y93" s="161"/>
      <c r="Z93" s="161"/>
      <c r="AA93" s="161"/>
      <c r="AE93" s="158"/>
      <c r="AF93" s="158"/>
      <c r="AG93" s="158"/>
    </row>
    <row r="94" spans="1:33" ht="27.75">
      <c r="A94" s="82">
        <v>4</v>
      </c>
      <c r="B94" s="76" t="s">
        <v>136</v>
      </c>
      <c r="C94" s="77" t="s">
        <v>137</v>
      </c>
      <c r="D94" s="225" t="s">
        <v>138</v>
      </c>
      <c r="E94" s="212" t="s">
        <v>139</v>
      </c>
      <c r="F94" s="80">
        <v>45444</v>
      </c>
      <c r="G94" s="80">
        <v>45473</v>
      </c>
      <c r="H94" s="81">
        <f t="shared" si="46"/>
        <v>29</v>
      </c>
      <c r="I94" s="128">
        <f>2.5+0.9</f>
        <v>3.4</v>
      </c>
      <c r="J94" s="129">
        <f t="shared" si="47"/>
        <v>302.59999999999997</v>
      </c>
      <c r="K94" s="231">
        <v>43.38</v>
      </c>
      <c r="L94" s="131">
        <f t="shared" si="48"/>
        <v>347.04</v>
      </c>
      <c r="M94" s="132">
        <f t="shared" si="49"/>
        <v>649.64</v>
      </c>
      <c r="N94" s="132">
        <f t="shared" si="50"/>
        <v>45.474800000000002</v>
      </c>
      <c r="O94" s="133">
        <f t="shared" si="51"/>
        <v>695.11479999999995</v>
      </c>
      <c r="P94" s="81" t="s">
        <v>162</v>
      </c>
      <c r="Q94" s="157"/>
      <c r="R94" s="69"/>
      <c r="S94" s="158"/>
      <c r="T94" s="247"/>
      <c r="U94" s="160"/>
      <c r="V94" s="161"/>
      <c r="W94" s="161"/>
      <c r="X94" s="161"/>
      <c r="Y94" s="161"/>
      <c r="Z94" s="161"/>
      <c r="AA94" s="161"/>
      <c r="AE94" s="158"/>
      <c r="AF94" s="158"/>
      <c r="AG94" s="158"/>
    </row>
    <row r="95" spans="1:33" ht="27.75">
      <c r="A95" s="82">
        <v>7</v>
      </c>
      <c r="B95" s="76" t="s">
        <v>23</v>
      </c>
      <c r="C95" s="77" t="s">
        <v>130</v>
      </c>
      <c r="D95" s="211" t="s">
        <v>111</v>
      </c>
      <c r="E95" s="212" t="s">
        <v>146</v>
      </c>
      <c r="F95" s="80">
        <v>45444</v>
      </c>
      <c r="G95" s="80">
        <v>45473</v>
      </c>
      <c r="H95" s="81">
        <f t="shared" si="46"/>
        <v>29</v>
      </c>
      <c r="I95" s="128">
        <v>2.1</v>
      </c>
      <c r="J95" s="129">
        <f t="shared" si="47"/>
        <v>186.9</v>
      </c>
      <c r="K95" s="231">
        <v>43.7</v>
      </c>
      <c r="L95" s="131">
        <f t="shared" si="48"/>
        <v>349.6</v>
      </c>
      <c r="M95" s="132">
        <f t="shared" si="49"/>
        <v>536.5</v>
      </c>
      <c r="N95" s="132">
        <f t="shared" si="50"/>
        <v>37.555000000000007</v>
      </c>
      <c r="O95" s="133">
        <f t="shared" si="51"/>
        <v>574.05500000000006</v>
      </c>
      <c r="P95" s="81" t="s">
        <v>160</v>
      </c>
      <c r="Q95" s="157"/>
      <c r="R95" s="69"/>
      <c r="S95" s="158"/>
      <c r="T95" s="247"/>
      <c r="U95" s="160"/>
      <c r="V95" s="161"/>
      <c r="W95" s="161"/>
      <c r="X95" s="161"/>
      <c r="Y95" s="161"/>
      <c r="Z95" s="161"/>
      <c r="AA95" s="161"/>
      <c r="AE95" s="158"/>
      <c r="AF95" s="158"/>
      <c r="AG95" s="158"/>
    </row>
    <row r="96" spans="1:33" ht="27.75">
      <c r="A96" s="82">
        <v>9</v>
      </c>
      <c r="B96" s="76" t="s">
        <v>35</v>
      </c>
      <c r="C96" s="77" t="s">
        <v>137</v>
      </c>
      <c r="D96" s="211" t="s">
        <v>36</v>
      </c>
      <c r="E96" s="218" t="s">
        <v>149</v>
      </c>
      <c r="F96" s="80">
        <v>45444</v>
      </c>
      <c r="G96" s="80">
        <v>45473</v>
      </c>
      <c r="H96" s="81">
        <f t="shared" si="46"/>
        <v>29</v>
      </c>
      <c r="I96" s="128">
        <f>1.9+1.3</f>
        <v>3.2</v>
      </c>
      <c r="J96" s="129">
        <f t="shared" si="47"/>
        <v>284.8</v>
      </c>
      <c r="K96" s="231">
        <v>48.53</v>
      </c>
      <c r="L96" s="131">
        <f t="shared" si="48"/>
        <v>388.24</v>
      </c>
      <c r="M96" s="132">
        <f t="shared" si="49"/>
        <v>673.04</v>
      </c>
      <c r="N96" s="132">
        <f t="shared" si="50"/>
        <v>47.1128</v>
      </c>
      <c r="O96" s="133">
        <f t="shared" si="51"/>
        <v>720.15279999999996</v>
      </c>
      <c r="P96" s="81" t="s">
        <v>99</v>
      </c>
      <c r="Q96" s="157"/>
      <c r="R96" s="69"/>
      <c r="S96" s="158"/>
      <c r="T96" s="247"/>
      <c r="U96" s="160"/>
      <c r="V96" s="161"/>
      <c r="W96" s="161"/>
      <c r="X96" s="161"/>
      <c r="Y96" s="161"/>
      <c r="Z96" s="161"/>
      <c r="AA96" s="161"/>
      <c r="AE96" s="158"/>
      <c r="AF96" s="158"/>
      <c r="AG96" s="158"/>
    </row>
    <row r="97" spans="1:33" ht="27.75">
      <c r="A97" s="82">
        <v>10</v>
      </c>
      <c r="B97" s="76" t="s">
        <v>47</v>
      </c>
      <c r="C97" s="77" t="s">
        <v>137</v>
      </c>
      <c r="D97" s="211" t="s">
        <v>48</v>
      </c>
      <c r="E97" s="218" t="s">
        <v>150</v>
      </c>
      <c r="F97" s="80">
        <v>45444</v>
      </c>
      <c r="G97" s="80">
        <v>45473</v>
      </c>
      <c r="H97" s="81">
        <f t="shared" si="46"/>
        <v>29</v>
      </c>
      <c r="I97" s="128">
        <v>2.6</v>
      </c>
      <c r="J97" s="129">
        <f t="shared" si="47"/>
        <v>231.4</v>
      </c>
      <c r="K97" s="231">
        <v>35.5</v>
      </c>
      <c r="L97" s="131">
        <f t="shared" si="48"/>
        <v>284</v>
      </c>
      <c r="M97" s="132">
        <f t="shared" si="49"/>
        <v>515.4</v>
      </c>
      <c r="N97" s="132">
        <f t="shared" si="50"/>
        <v>36.078000000000003</v>
      </c>
      <c r="O97" s="133">
        <f t="shared" si="51"/>
        <v>551.47799999999995</v>
      </c>
      <c r="P97" s="81" t="s">
        <v>160</v>
      </c>
      <c r="Q97" s="157"/>
      <c r="R97" s="69"/>
      <c r="S97" s="158"/>
      <c r="T97" s="247"/>
      <c r="U97" s="160"/>
      <c r="V97" s="161"/>
      <c r="W97" s="161"/>
      <c r="X97" s="161"/>
      <c r="Y97" s="161"/>
      <c r="Z97" s="161"/>
      <c r="AA97" s="161"/>
      <c r="AE97" s="158"/>
      <c r="AF97" s="158"/>
      <c r="AG97" s="158"/>
    </row>
    <row r="98" spans="1:33" ht="27.75">
      <c r="A98" s="82">
        <v>11</v>
      </c>
      <c r="B98" s="76" t="s">
        <v>53</v>
      </c>
      <c r="C98" s="77" t="s">
        <v>130</v>
      </c>
      <c r="D98" s="211" t="s">
        <v>54</v>
      </c>
      <c r="E98" s="226" t="s">
        <v>151</v>
      </c>
      <c r="F98" s="80">
        <v>45444</v>
      </c>
      <c r="G98" s="80">
        <v>45473</v>
      </c>
      <c r="H98" s="81">
        <f t="shared" si="46"/>
        <v>29</v>
      </c>
      <c r="I98" s="128">
        <v>6.4</v>
      </c>
      <c r="J98" s="129">
        <f t="shared" si="47"/>
        <v>569.6</v>
      </c>
      <c r="K98" s="231">
        <v>86.87</v>
      </c>
      <c r="L98" s="131">
        <f t="shared" si="48"/>
        <v>694.96</v>
      </c>
      <c r="M98" s="132">
        <f t="shared" si="49"/>
        <v>1264.56</v>
      </c>
      <c r="N98" s="132">
        <f t="shared" si="50"/>
        <v>88.519199999999998</v>
      </c>
      <c r="O98" s="133">
        <f t="shared" si="51"/>
        <v>1353.0791999999999</v>
      </c>
      <c r="P98" s="81" t="s">
        <v>160</v>
      </c>
      <c r="Q98" s="157"/>
      <c r="R98" s="69"/>
      <c r="S98" s="158"/>
      <c r="T98" s="247"/>
      <c r="U98" s="160"/>
      <c r="V98" s="161"/>
      <c r="W98" s="161"/>
      <c r="X98" s="161"/>
      <c r="Y98" s="161"/>
      <c r="Z98" s="161"/>
      <c r="AA98" s="161"/>
      <c r="AE98" s="158"/>
      <c r="AF98" s="158"/>
      <c r="AG98" s="158"/>
    </row>
    <row r="99" spans="1:33" ht="27.75">
      <c r="A99" s="82">
        <v>12</v>
      </c>
      <c r="B99" s="76" t="s">
        <v>55</v>
      </c>
      <c r="C99" s="77" t="s">
        <v>130</v>
      </c>
      <c r="D99" s="220" t="s">
        <v>56</v>
      </c>
      <c r="E99" s="218" t="s">
        <v>152</v>
      </c>
      <c r="F99" s="80">
        <v>45444</v>
      </c>
      <c r="G99" s="80">
        <v>45473</v>
      </c>
      <c r="H99" s="81">
        <f t="shared" si="46"/>
        <v>29</v>
      </c>
      <c r="I99" s="129">
        <f t="shared" ref="I99:I100" si="52">0.7</f>
        <v>0.7</v>
      </c>
      <c r="J99" s="129">
        <f t="shared" si="47"/>
        <v>62.3</v>
      </c>
      <c r="K99" s="232">
        <v>57.48</v>
      </c>
      <c r="L99" s="131">
        <f t="shared" si="48"/>
        <v>459.84</v>
      </c>
      <c r="M99" s="132">
        <f t="shared" si="49"/>
        <v>522.14</v>
      </c>
      <c r="N99" s="132">
        <f t="shared" si="50"/>
        <v>36.549800000000005</v>
      </c>
      <c r="O99" s="133">
        <f t="shared" si="51"/>
        <v>558.68979999999999</v>
      </c>
      <c r="P99" s="81" t="s">
        <v>99</v>
      </c>
      <c r="Q99" s="157"/>
      <c r="R99" s="69"/>
      <c r="S99" s="158"/>
      <c r="T99" s="247"/>
      <c r="U99" s="160"/>
      <c r="V99" s="161"/>
      <c r="W99" s="161"/>
      <c r="X99" s="161"/>
      <c r="Y99" s="161"/>
      <c r="Z99" s="161"/>
      <c r="AA99" s="161"/>
      <c r="AE99" s="158"/>
      <c r="AF99" s="158"/>
      <c r="AG99" s="158"/>
    </row>
    <row r="100" spans="1:33" ht="27.75">
      <c r="A100" s="82">
        <v>13</v>
      </c>
      <c r="B100" s="76" t="s">
        <v>57</v>
      </c>
      <c r="C100" s="77" t="s">
        <v>154</v>
      </c>
      <c r="D100" s="211" t="s">
        <v>113</v>
      </c>
      <c r="E100" s="212" t="s">
        <v>114</v>
      </c>
      <c r="F100" s="80">
        <v>45444</v>
      </c>
      <c r="G100" s="80">
        <v>45473</v>
      </c>
      <c r="H100" s="81">
        <f t="shared" si="46"/>
        <v>29</v>
      </c>
      <c r="I100" s="129">
        <f t="shared" si="52"/>
        <v>0.7</v>
      </c>
      <c r="J100" s="129">
        <f t="shared" si="47"/>
        <v>62.3</v>
      </c>
      <c r="K100" s="231">
        <v>69.069999999999993</v>
      </c>
      <c r="L100" s="131">
        <f t="shared" si="48"/>
        <v>552.55999999999995</v>
      </c>
      <c r="M100" s="132">
        <f t="shared" si="49"/>
        <v>614.8599999999999</v>
      </c>
      <c r="N100" s="132">
        <f t="shared" si="50"/>
        <v>43.040199999999999</v>
      </c>
      <c r="O100" s="133">
        <f t="shared" si="51"/>
        <v>657.90019999999993</v>
      </c>
      <c r="P100" s="81" t="s">
        <v>99</v>
      </c>
      <c r="Q100" s="157"/>
      <c r="R100" s="69"/>
      <c r="S100" s="158"/>
      <c r="T100" s="247"/>
      <c r="U100" s="160"/>
      <c r="V100" s="161"/>
      <c r="W100" s="161"/>
      <c r="X100" s="161"/>
      <c r="Y100" s="161"/>
      <c r="Z100" s="161"/>
      <c r="AA100" s="161"/>
      <c r="AE100" s="158"/>
      <c r="AF100" s="158"/>
      <c r="AG100" s="158"/>
    </row>
    <row r="101" spans="1:33" ht="27.75">
      <c r="A101" s="82">
        <v>14</v>
      </c>
      <c r="B101" s="76" t="s">
        <v>60</v>
      </c>
      <c r="C101" s="77" t="s">
        <v>130</v>
      </c>
      <c r="D101" s="211" t="s">
        <v>61</v>
      </c>
      <c r="E101" s="218" t="s">
        <v>115</v>
      </c>
      <c r="F101" s="80">
        <v>45444</v>
      </c>
      <c r="G101" s="80">
        <v>45473</v>
      </c>
      <c r="H101" s="81">
        <f t="shared" si="46"/>
        <v>29</v>
      </c>
      <c r="I101" s="128">
        <v>3.4</v>
      </c>
      <c r="J101" s="129">
        <f t="shared" si="47"/>
        <v>302.59999999999997</v>
      </c>
      <c r="K101" s="231">
        <v>57.77</v>
      </c>
      <c r="L101" s="131">
        <f t="shared" si="48"/>
        <v>462.16</v>
      </c>
      <c r="M101" s="132">
        <f t="shared" si="49"/>
        <v>764.76</v>
      </c>
      <c r="N101" s="132">
        <f t="shared" si="50"/>
        <v>53.533200000000008</v>
      </c>
      <c r="O101" s="133">
        <f t="shared" si="51"/>
        <v>818.29319999999996</v>
      </c>
      <c r="P101" s="81" t="s">
        <v>99</v>
      </c>
      <c r="Q101" s="157"/>
      <c r="R101" s="69"/>
      <c r="S101" s="158"/>
      <c r="T101" s="159"/>
      <c r="U101" s="160"/>
      <c r="V101" s="161"/>
      <c r="W101" s="161"/>
      <c r="X101" s="161"/>
      <c r="Y101" s="161"/>
      <c r="Z101" s="161"/>
      <c r="AA101" s="161"/>
      <c r="AE101" s="158"/>
      <c r="AF101" s="158"/>
      <c r="AG101" s="158"/>
    </row>
    <row r="102" spans="1:33" ht="27.75">
      <c r="A102" s="70"/>
      <c r="B102" s="227"/>
      <c r="C102" s="69"/>
      <c r="D102" s="69"/>
      <c r="E102" s="69"/>
      <c r="F102" s="70"/>
      <c r="G102" s="70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158"/>
      <c r="T102" s="159"/>
      <c r="U102" s="160"/>
      <c r="V102" s="161"/>
      <c r="W102" s="161"/>
      <c r="X102" s="161"/>
      <c r="Y102" s="161"/>
      <c r="Z102" s="161"/>
      <c r="AA102" s="161"/>
      <c r="AE102" s="158"/>
      <c r="AF102" s="158"/>
      <c r="AG102" s="158"/>
    </row>
    <row r="103" spans="1:33" ht="27.75">
      <c r="A103" s="70"/>
      <c r="B103" s="227"/>
      <c r="C103" s="69"/>
      <c r="D103" s="69"/>
      <c r="E103" s="69"/>
      <c r="F103" s="70"/>
      <c r="G103" s="70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158"/>
      <c r="T103" s="159"/>
      <c r="U103" s="160"/>
      <c r="V103" s="161"/>
      <c r="W103" s="161"/>
      <c r="X103" s="161"/>
      <c r="Y103" s="161"/>
      <c r="Z103" s="161"/>
      <c r="AA103" s="161"/>
      <c r="AE103" s="158"/>
      <c r="AF103" s="158"/>
      <c r="AG103" s="158"/>
    </row>
    <row r="104" spans="1:33" ht="27.75">
      <c r="A104" s="70"/>
      <c r="B104" s="227"/>
      <c r="C104" s="69"/>
      <c r="D104" s="69"/>
      <c r="E104" s="69"/>
      <c r="F104" s="70"/>
      <c r="G104" s="70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158"/>
      <c r="T104" s="159"/>
      <c r="U104" s="160"/>
      <c r="V104" s="161"/>
      <c r="W104" s="161"/>
      <c r="X104" s="161"/>
      <c r="Y104" s="161"/>
      <c r="Z104" s="161"/>
      <c r="AA104" s="161"/>
      <c r="AE104" s="158"/>
      <c r="AF104" s="158"/>
      <c r="AG104" s="158"/>
    </row>
    <row r="105" spans="1:33" ht="27.75">
      <c r="A105" s="70"/>
      <c r="B105" s="227"/>
      <c r="C105" s="69"/>
      <c r="D105" s="69"/>
      <c r="E105" s="69"/>
      <c r="F105" s="70"/>
      <c r="G105" s="70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158"/>
      <c r="T105" s="159"/>
      <c r="U105" s="160"/>
      <c r="V105" s="161"/>
      <c r="W105" s="161"/>
      <c r="X105" s="161"/>
      <c r="Y105" s="161"/>
      <c r="Z105" s="161"/>
      <c r="AA105" s="161"/>
      <c r="AE105" s="158"/>
      <c r="AF105" s="158"/>
      <c r="AG105" s="158"/>
    </row>
    <row r="106" spans="1:33" ht="27.75">
      <c r="A106" s="70"/>
      <c r="B106" s="227"/>
      <c r="C106" s="69"/>
      <c r="D106" s="69"/>
      <c r="E106" s="69"/>
      <c r="F106" s="70"/>
      <c r="G106" s="70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158"/>
      <c r="T106" s="159"/>
      <c r="U106" s="160"/>
      <c r="V106" s="161"/>
      <c r="W106" s="161"/>
      <c r="X106" s="161"/>
      <c r="Y106" s="161"/>
      <c r="Z106" s="161"/>
      <c r="AA106" s="161"/>
      <c r="AE106" s="158"/>
      <c r="AF106" s="158"/>
      <c r="AG106" s="158"/>
    </row>
    <row r="107" spans="1:33" ht="25.5" customHeight="1">
      <c r="A107" s="228"/>
      <c r="B107" s="229"/>
      <c r="C107" s="116"/>
      <c r="D107" s="116"/>
      <c r="E107" s="116"/>
      <c r="F107" s="228"/>
      <c r="G107" s="228"/>
      <c r="H107" s="116"/>
      <c r="I107" s="116"/>
      <c r="J107" s="233"/>
      <c r="K107" s="204"/>
      <c r="L107" s="116"/>
      <c r="M107" s="234"/>
      <c r="N107" s="235"/>
      <c r="O107" s="228"/>
      <c r="P107" s="236"/>
      <c r="Q107" s="251"/>
      <c r="R107" s="116"/>
      <c r="S107" s="158"/>
      <c r="T107" s="159"/>
      <c r="U107" s="160"/>
      <c r="V107" s="161"/>
      <c r="W107" s="161"/>
      <c r="X107" s="161"/>
      <c r="Y107" s="161"/>
      <c r="Z107" s="161"/>
      <c r="AA107" s="161"/>
      <c r="AE107" s="158"/>
      <c r="AF107" s="158"/>
      <c r="AG107" s="158"/>
    </row>
    <row r="108" spans="1:33" ht="27.75">
      <c r="A108" s="228"/>
      <c r="B108" s="229"/>
      <c r="C108" s="116"/>
      <c r="D108" s="116"/>
      <c r="E108" s="116"/>
      <c r="F108" s="228"/>
      <c r="G108" s="228"/>
      <c r="H108" s="116"/>
      <c r="I108" s="233"/>
      <c r="J108" s="204"/>
      <c r="K108" s="204"/>
      <c r="L108" s="116"/>
      <c r="M108" s="116"/>
      <c r="N108" s="235"/>
      <c r="O108" s="228"/>
      <c r="P108" s="236"/>
      <c r="Q108" s="251"/>
      <c r="R108" s="116"/>
      <c r="S108" s="158"/>
      <c r="T108" s="159"/>
      <c r="U108" s="160"/>
      <c r="V108" s="161"/>
      <c r="W108" s="161"/>
      <c r="X108" s="161"/>
      <c r="Y108" s="161"/>
      <c r="Z108" s="161"/>
      <c r="AA108" s="161"/>
      <c r="AE108" s="158"/>
      <c r="AF108" s="158"/>
      <c r="AG108" s="158"/>
    </row>
    <row r="109" spans="1:33" ht="27.75">
      <c r="A109" s="228"/>
      <c r="B109" s="229"/>
      <c r="C109" s="116"/>
      <c r="D109" s="116"/>
      <c r="E109" s="116"/>
      <c r="F109" s="228"/>
      <c r="G109" s="228"/>
      <c r="H109" s="116"/>
      <c r="I109" s="228"/>
      <c r="J109" s="204"/>
      <c r="K109" s="204"/>
      <c r="L109" s="237"/>
      <c r="M109" s="235"/>
      <c r="N109" s="235"/>
      <c r="O109" s="228"/>
      <c r="P109" s="236"/>
      <c r="Q109" s="251"/>
      <c r="R109" s="116"/>
      <c r="S109" s="158"/>
      <c r="T109" s="159"/>
      <c r="U109" s="160"/>
      <c r="V109" s="161"/>
      <c r="W109" s="161"/>
      <c r="X109" s="161"/>
      <c r="Y109" s="161"/>
      <c r="Z109" s="161"/>
      <c r="AA109" s="161"/>
      <c r="AE109" s="158"/>
      <c r="AF109" s="158"/>
      <c r="AG109" s="158"/>
    </row>
    <row r="110" spans="1:33" ht="27.75">
      <c r="A110" s="228"/>
      <c r="B110" s="229"/>
      <c r="C110" s="116"/>
      <c r="D110" s="116"/>
      <c r="E110" s="116"/>
      <c r="F110" s="228"/>
      <c r="G110" s="228"/>
      <c r="H110" s="116"/>
      <c r="I110" s="228"/>
      <c r="J110" s="204"/>
      <c r="K110" s="204"/>
      <c r="L110" s="237"/>
      <c r="M110" s="235"/>
      <c r="N110" s="235"/>
      <c r="O110" s="228"/>
      <c r="P110" s="236"/>
      <c r="Q110" s="251"/>
      <c r="R110" s="116"/>
      <c r="S110" s="158"/>
      <c r="T110" s="159"/>
      <c r="U110" s="160"/>
      <c r="V110" s="161"/>
      <c r="W110" s="161"/>
      <c r="X110" s="161"/>
      <c r="Y110" s="161"/>
      <c r="Z110" s="161"/>
      <c r="AA110" s="161"/>
      <c r="AE110" s="158"/>
      <c r="AF110" s="158"/>
      <c r="AG110" s="158"/>
    </row>
    <row r="111" spans="1:33" ht="27.75">
      <c r="A111" s="228"/>
      <c r="B111" s="229"/>
      <c r="C111" s="116"/>
      <c r="D111" s="116"/>
      <c r="E111" s="116"/>
      <c r="F111" s="228"/>
      <c r="G111" s="228"/>
      <c r="H111" s="116"/>
      <c r="I111" s="228"/>
      <c r="J111" s="204"/>
      <c r="K111" s="204"/>
      <c r="L111" s="237"/>
      <c r="M111" s="235"/>
      <c r="N111" s="235"/>
      <c r="O111" s="228"/>
      <c r="P111" s="236"/>
      <c r="Q111" s="251"/>
      <c r="R111" s="116"/>
      <c r="S111" s="158"/>
      <c r="T111" s="159"/>
      <c r="U111" s="160"/>
      <c r="V111" s="161"/>
      <c r="W111" s="161"/>
      <c r="X111" s="161"/>
      <c r="Y111" s="161"/>
      <c r="Z111" s="161"/>
      <c r="AA111" s="161"/>
      <c r="AE111" s="158"/>
      <c r="AF111" s="158"/>
      <c r="AG111" s="158"/>
    </row>
    <row r="112" spans="1:33" ht="27.75">
      <c r="A112" s="228"/>
      <c r="B112" s="229"/>
      <c r="C112" s="116"/>
      <c r="D112" s="116"/>
      <c r="E112" s="116"/>
      <c r="F112" s="228"/>
      <c r="G112" s="228"/>
      <c r="H112" s="116"/>
      <c r="I112" s="228"/>
      <c r="J112" s="204"/>
      <c r="K112" s="204"/>
      <c r="L112" s="237"/>
      <c r="M112" s="235"/>
      <c r="N112" s="235"/>
      <c r="O112" s="228"/>
      <c r="P112" s="236"/>
      <c r="Q112" s="251"/>
      <c r="R112" s="116"/>
      <c r="S112" s="158"/>
      <c r="T112" s="159"/>
      <c r="U112" s="160"/>
      <c r="V112" s="161"/>
      <c r="W112" s="161"/>
      <c r="X112" s="161"/>
      <c r="Y112" s="161"/>
      <c r="Z112" s="161"/>
      <c r="AA112" s="161"/>
      <c r="AE112" s="158"/>
      <c r="AF112" s="158"/>
      <c r="AG112" s="158"/>
    </row>
    <row r="113" spans="1:33" ht="27.75">
      <c r="A113" s="228"/>
      <c r="B113" s="229"/>
      <c r="C113" s="116"/>
      <c r="D113" s="116"/>
      <c r="E113" s="116"/>
      <c r="F113" s="228"/>
      <c r="G113" s="228"/>
      <c r="H113" s="116"/>
      <c r="I113" s="228"/>
      <c r="J113" s="204"/>
      <c r="K113" s="204"/>
      <c r="L113" s="237"/>
      <c r="M113" s="235"/>
      <c r="N113" s="235"/>
      <c r="O113" s="228"/>
      <c r="P113" s="236"/>
      <c r="Q113" s="251"/>
      <c r="R113" s="116"/>
      <c r="S113" s="158"/>
      <c r="T113" s="159"/>
      <c r="U113" s="160"/>
      <c r="V113" s="161"/>
      <c r="W113" s="161"/>
      <c r="X113" s="161"/>
      <c r="Y113" s="161"/>
      <c r="Z113" s="161"/>
      <c r="AA113" s="161"/>
      <c r="AE113" s="158"/>
      <c r="AF113" s="158"/>
      <c r="AG113" s="158"/>
    </row>
    <row r="114" spans="1:33" ht="27.75">
      <c r="A114" s="228"/>
      <c r="B114" s="229"/>
      <c r="C114" s="116"/>
      <c r="D114" s="116"/>
      <c r="E114" s="116"/>
      <c r="F114" s="228"/>
      <c r="G114" s="228"/>
      <c r="H114" s="116"/>
      <c r="I114" s="228"/>
      <c r="J114" s="204"/>
      <c r="K114" s="204"/>
      <c r="L114" s="237"/>
      <c r="M114" s="235"/>
      <c r="N114" s="235"/>
      <c r="O114" s="228"/>
      <c r="P114" s="236"/>
      <c r="Q114" s="251"/>
      <c r="R114" s="116"/>
      <c r="S114" s="158"/>
      <c r="T114" s="159"/>
      <c r="U114" s="160"/>
      <c r="V114" s="161"/>
      <c r="W114" s="161"/>
      <c r="X114" s="161"/>
      <c r="Y114" s="161"/>
      <c r="Z114" s="161"/>
      <c r="AA114" s="161"/>
      <c r="AE114" s="158"/>
      <c r="AF114" s="158"/>
      <c r="AG114" s="158"/>
    </row>
    <row r="115" spans="1:33" ht="27.75">
      <c r="A115" s="228"/>
      <c r="B115" s="229"/>
      <c r="C115" s="116"/>
      <c r="D115" s="116"/>
      <c r="E115" s="116"/>
      <c r="F115" s="228"/>
      <c r="G115" s="228"/>
      <c r="H115" s="116"/>
      <c r="I115" s="228"/>
      <c r="J115" s="204"/>
      <c r="K115" s="204"/>
      <c r="L115" s="237"/>
      <c r="M115" s="235"/>
      <c r="N115" s="235"/>
      <c r="O115" s="228"/>
      <c r="P115" s="236"/>
      <c r="Q115" s="251"/>
      <c r="R115" s="116"/>
      <c r="S115" s="158"/>
      <c r="T115" s="159"/>
      <c r="U115" s="160"/>
      <c r="V115" s="161"/>
      <c r="W115" s="161"/>
      <c r="X115" s="161"/>
      <c r="Y115" s="161"/>
      <c r="Z115" s="161"/>
      <c r="AA115" s="161"/>
      <c r="AE115" s="158"/>
      <c r="AF115" s="158"/>
      <c r="AG115" s="158"/>
    </row>
    <row r="116" spans="1:33" ht="27.75">
      <c r="A116" s="228"/>
      <c r="B116" s="229"/>
      <c r="C116" s="116"/>
      <c r="D116" s="116"/>
      <c r="E116" s="116"/>
      <c r="F116" s="228"/>
      <c r="G116" s="228"/>
      <c r="H116" s="116"/>
      <c r="I116" s="228"/>
      <c r="J116" s="204"/>
      <c r="K116" s="204"/>
      <c r="L116" s="237"/>
      <c r="M116" s="235"/>
      <c r="N116" s="235"/>
      <c r="O116" s="183"/>
      <c r="P116" s="236"/>
      <c r="Q116" s="251"/>
      <c r="R116" s="235"/>
      <c r="S116" s="158"/>
      <c r="T116" s="159"/>
      <c r="U116" s="160"/>
      <c r="V116" s="161"/>
      <c r="W116" s="161"/>
      <c r="X116" s="161"/>
      <c r="Y116" s="161"/>
      <c r="Z116" s="161"/>
      <c r="AA116" s="161"/>
      <c r="AE116" s="158"/>
      <c r="AF116" s="158"/>
      <c r="AG116" s="158"/>
    </row>
    <row r="117" spans="1:33" ht="27.75">
      <c r="A117" s="228"/>
      <c r="B117" s="229"/>
      <c r="C117" s="116"/>
      <c r="D117" s="116"/>
      <c r="E117" s="116"/>
      <c r="F117" s="228"/>
      <c r="G117" s="228"/>
      <c r="H117" s="116"/>
      <c r="I117" s="116"/>
      <c r="J117" s="228"/>
      <c r="K117" s="204"/>
      <c r="L117" s="238"/>
      <c r="M117" s="235"/>
      <c r="N117" s="235"/>
      <c r="O117" s="183"/>
      <c r="P117" s="236"/>
      <c r="Q117" s="251"/>
      <c r="R117" s="235"/>
      <c r="S117" s="158"/>
      <c r="T117" s="159"/>
      <c r="U117" s="160"/>
      <c r="V117" s="161"/>
      <c r="W117" s="161"/>
      <c r="X117" s="161"/>
      <c r="Y117" s="161"/>
      <c r="Z117" s="161"/>
      <c r="AA117" s="161"/>
      <c r="AE117" s="158"/>
      <c r="AF117" s="158"/>
      <c r="AG117" s="158"/>
    </row>
    <row r="118" spans="1:33" ht="27.75">
      <c r="A118" s="228"/>
      <c r="B118" s="229"/>
      <c r="C118" s="116"/>
      <c r="D118" s="116"/>
      <c r="E118" s="116"/>
      <c r="F118" s="228"/>
      <c r="G118" s="228"/>
      <c r="H118" s="116"/>
      <c r="I118" s="116"/>
      <c r="J118" s="228"/>
      <c r="K118" s="204"/>
      <c r="L118" s="238"/>
      <c r="M118" s="235"/>
      <c r="N118" s="235"/>
      <c r="O118" s="183"/>
      <c r="P118" s="236"/>
      <c r="Q118" s="251"/>
      <c r="R118" s="235"/>
      <c r="S118" s="158"/>
      <c r="T118" s="159"/>
      <c r="U118" s="160"/>
      <c r="V118" s="161"/>
      <c r="W118" s="161"/>
      <c r="X118" s="161"/>
      <c r="Y118" s="161"/>
      <c r="Z118" s="161"/>
      <c r="AA118" s="161"/>
      <c r="AE118" s="158"/>
      <c r="AF118" s="158"/>
      <c r="AG118" s="158"/>
    </row>
    <row r="119" spans="1:33" ht="27.75">
      <c r="A119" s="228"/>
      <c r="B119" s="229"/>
      <c r="C119" s="116"/>
      <c r="D119" s="116"/>
      <c r="E119" s="116"/>
      <c r="F119" s="228"/>
      <c r="G119" s="228"/>
      <c r="H119" s="116"/>
      <c r="I119" s="116"/>
      <c r="J119" s="228"/>
      <c r="K119" s="204"/>
      <c r="L119" s="238"/>
      <c r="M119" s="235"/>
      <c r="N119" s="235"/>
      <c r="O119" s="183"/>
      <c r="P119" s="239"/>
      <c r="Q119" s="251"/>
      <c r="R119" s="235"/>
      <c r="S119" s="158"/>
      <c r="T119" s="159"/>
      <c r="U119" s="160"/>
      <c r="V119" s="161"/>
      <c r="W119" s="161"/>
      <c r="X119" s="161"/>
      <c r="Y119" s="161"/>
      <c r="Z119" s="161"/>
      <c r="AA119" s="161"/>
      <c r="AE119" s="158"/>
      <c r="AF119" s="158"/>
      <c r="AG119" s="158"/>
    </row>
    <row r="120" spans="1:33" ht="29.25">
      <c r="A120" s="228"/>
      <c r="B120" s="229"/>
      <c r="C120" s="116"/>
      <c r="D120" s="116"/>
      <c r="E120" s="116"/>
      <c r="F120" s="228"/>
      <c r="G120" s="228"/>
      <c r="H120" s="116"/>
      <c r="I120" s="116"/>
      <c r="J120" s="228"/>
      <c r="K120" s="204"/>
      <c r="L120" s="240"/>
      <c r="M120" s="235"/>
      <c r="N120" s="235"/>
      <c r="O120" s="183"/>
      <c r="P120" s="241"/>
      <c r="Q120" s="251"/>
      <c r="R120" s="235"/>
      <c r="S120" s="158"/>
      <c r="T120" s="159"/>
      <c r="U120" s="160"/>
      <c r="V120" s="161"/>
      <c r="W120" s="161"/>
      <c r="X120" s="161"/>
      <c r="Y120" s="161"/>
      <c r="Z120" s="161"/>
      <c r="AA120" s="161"/>
      <c r="AE120" s="158"/>
      <c r="AF120" s="158"/>
      <c r="AG120" s="158"/>
    </row>
    <row r="121" spans="1:33" ht="29.25">
      <c r="A121" s="228"/>
      <c r="B121" s="229"/>
      <c r="C121" s="116"/>
      <c r="D121" s="116"/>
      <c r="E121" s="116"/>
      <c r="F121" s="228"/>
      <c r="G121" s="228"/>
      <c r="H121" s="116"/>
      <c r="I121" s="116"/>
      <c r="J121" s="228"/>
      <c r="K121" s="204"/>
      <c r="L121" s="240"/>
      <c r="M121" s="235"/>
      <c r="N121" s="235"/>
      <c r="O121" s="183"/>
      <c r="P121" s="241"/>
      <c r="Q121" s="251"/>
      <c r="R121" s="235"/>
      <c r="S121" s="158"/>
      <c r="T121" s="159"/>
      <c r="U121" s="160"/>
      <c r="V121" s="161"/>
      <c r="W121" s="161"/>
      <c r="X121" s="161"/>
      <c r="Y121" s="161"/>
      <c r="Z121" s="161"/>
      <c r="AA121" s="161"/>
      <c r="AE121" s="158"/>
      <c r="AF121" s="158"/>
      <c r="AG121" s="158"/>
    </row>
    <row r="122" spans="1:33" ht="29.25">
      <c r="A122" s="228"/>
      <c r="B122" s="229"/>
      <c r="C122" s="116"/>
      <c r="D122" s="116"/>
      <c r="E122" s="116"/>
      <c r="F122" s="228"/>
      <c r="G122" s="228"/>
      <c r="H122" s="116"/>
      <c r="I122" s="116"/>
      <c r="J122" s="228"/>
      <c r="K122" s="204"/>
      <c r="L122" s="240"/>
      <c r="M122" s="235"/>
      <c r="N122" s="235"/>
      <c r="O122" s="183"/>
      <c r="P122" s="241"/>
      <c r="Q122" s="251"/>
      <c r="R122" s="235"/>
      <c r="S122" s="158"/>
      <c r="T122" s="159"/>
      <c r="U122" s="160"/>
      <c r="V122" s="161"/>
      <c r="W122" s="161"/>
      <c r="X122" s="161"/>
      <c r="Y122" s="161"/>
      <c r="Z122" s="161"/>
      <c r="AA122" s="161"/>
      <c r="AE122" s="158"/>
      <c r="AF122" s="158"/>
      <c r="AG122" s="158"/>
    </row>
    <row r="123" spans="1:33" ht="27.75">
      <c r="A123" s="228"/>
      <c r="B123" s="229"/>
      <c r="C123" s="116"/>
      <c r="D123" s="116"/>
      <c r="E123" s="116"/>
      <c r="F123" s="228"/>
      <c r="G123" s="228"/>
      <c r="H123" s="116"/>
      <c r="I123" s="116"/>
      <c r="J123" s="228"/>
      <c r="K123" s="204"/>
      <c r="L123" s="240"/>
      <c r="M123" s="235"/>
      <c r="N123" s="235"/>
      <c r="O123" s="235"/>
      <c r="P123" s="242"/>
      <c r="Q123" s="203"/>
      <c r="R123" s="235"/>
      <c r="S123" s="158"/>
      <c r="T123" s="159"/>
      <c r="U123" s="160"/>
      <c r="V123" s="161"/>
      <c r="W123" s="161"/>
      <c r="X123" s="161"/>
      <c r="Y123" s="161"/>
      <c r="Z123" s="161"/>
      <c r="AA123" s="161"/>
      <c r="AE123" s="158"/>
      <c r="AF123" s="158"/>
      <c r="AG123" s="158"/>
    </row>
    <row r="124" spans="1:33" ht="27.75">
      <c r="A124" s="228"/>
      <c r="B124" s="229"/>
      <c r="C124" s="116"/>
      <c r="D124" s="116"/>
      <c r="E124" s="116"/>
      <c r="F124" s="228"/>
      <c r="G124" s="228"/>
      <c r="H124" s="116"/>
      <c r="I124" s="116"/>
      <c r="J124" s="228"/>
      <c r="K124" s="243"/>
      <c r="L124" s="240"/>
      <c r="M124" s="235"/>
      <c r="N124" s="235"/>
      <c r="O124" s="235"/>
      <c r="P124" s="242"/>
      <c r="Q124" s="203"/>
      <c r="R124" s="235"/>
      <c r="S124" s="158"/>
      <c r="T124" s="159"/>
      <c r="U124" s="160"/>
      <c r="V124" s="161"/>
      <c r="W124" s="161"/>
      <c r="X124" s="161"/>
      <c r="Y124" s="161"/>
      <c r="Z124" s="161"/>
      <c r="AA124" s="161"/>
      <c r="AE124" s="158"/>
      <c r="AF124" s="158"/>
      <c r="AG124" s="158"/>
    </row>
    <row r="125" spans="1:33" ht="27.75">
      <c r="A125" s="228"/>
      <c r="B125" s="229"/>
      <c r="C125" s="116"/>
      <c r="D125" s="116"/>
      <c r="E125" s="116"/>
      <c r="F125" s="228"/>
      <c r="G125" s="228"/>
      <c r="H125" s="116"/>
      <c r="I125" s="116"/>
      <c r="J125" s="228"/>
      <c r="K125" s="243"/>
      <c r="L125" s="240"/>
      <c r="M125" s="235"/>
      <c r="N125" s="235"/>
      <c r="O125" s="235"/>
      <c r="P125" s="242"/>
      <c r="Q125" s="203"/>
      <c r="R125" s="235"/>
      <c r="S125" s="158"/>
      <c r="T125" s="159"/>
      <c r="U125" s="160"/>
      <c r="V125" s="161"/>
      <c r="W125" s="161"/>
      <c r="X125" s="161"/>
      <c r="Y125" s="161"/>
      <c r="Z125" s="161"/>
      <c r="AA125" s="161"/>
      <c r="AE125" s="158"/>
      <c r="AF125" s="158"/>
      <c r="AG125" s="158"/>
    </row>
    <row r="126" spans="1:33" ht="27.75">
      <c r="A126" s="228"/>
      <c r="B126" s="229"/>
      <c r="C126" s="116"/>
      <c r="D126" s="116"/>
      <c r="E126" s="116"/>
      <c r="F126" s="228"/>
      <c r="G126" s="228"/>
      <c r="H126" s="116"/>
      <c r="I126" s="116"/>
      <c r="J126" s="228"/>
      <c r="K126" s="243"/>
      <c r="L126" s="240"/>
      <c r="M126" s="235"/>
      <c r="N126" s="235"/>
      <c r="O126" s="235"/>
      <c r="P126" s="242"/>
      <c r="Q126" s="203"/>
      <c r="R126" s="235"/>
      <c r="S126" s="158"/>
      <c r="T126" s="159"/>
      <c r="U126" s="160"/>
      <c r="V126" s="161"/>
      <c r="W126" s="161"/>
      <c r="X126" s="161"/>
      <c r="Y126" s="161"/>
      <c r="Z126" s="161"/>
      <c r="AA126" s="161"/>
      <c r="AE126" s="158"/>
      <c r="AF126" s="158"/>
      <c r="AG126" s="158"/>
    </row>
    <row r="127" spans="1:33" ht="27.75">
      <c r="A127" s="228"/>
      <c r="B127" s="229"/>
      <c r="C127" s="116"/>
      <c r="D127" s="116"/>
      <c r="E127" s="116"/>
      <c r="F127" s="228"/>
      <c r="G127" s="228"/>
      <c r="H127" s="116"/>
      <c r="I127" s="116"/>
      <c r="J127" s="228"/>
      <c r="K127" s="242"/>
      <c r="L127" s="240"/>
      <c r="M127" s="235"/>
      <c r="N127" s="235"/>
      <c r="O127" s="235"/>
      <c r="P127" s="235"/>
      <c r="Q127" s="235"/>
      <c r="R127" s="235"/>
      <c r="S127" s="158"/>
      <c r="T127" s="159"/>
      <c r="U127" s="160"/>
      <c r="V127" s="161"/>
      <c r="W127" s="161"/>
      <c r="X127" s="161"/>
      <c r="Y127" s="161"/>
      <c r="Z127" s="161"/>
      <c r="AA127" s="161"/>
      <c r="AE127" s="158"/>
      <c r="AF127" s="158"/>
      <c r="AG127" s="158"/>
    </row>
    <row r="128" spans="1:33" ht="27.75">
      <c r="A128" s="228"/>
      <c r="B128" s="229"/>
      <c r="C128" s="116"/>
      <c r="D128" s="116"/>
      <c r="E128" s="116"/>
      <c r="F128" s="228"/>
      <c r="G128" s="228"/>
      <c r="H128" s="116"/>
      <c r="I128" s="116"/>
      <c r="J128" s="228"/>
      <c r="K128" s="242"/>
      <c r="L128" s="240"/>
      <c r="M128" s="235"/>
      <c r="N128" s="235"/>
      <c r="O128" s="235"/>
      <c r="P128" s="235"/>
      <c r="Q128" s="235"/>
      <c r="R128" s="235"/>
      <c r="S128" s="158"/>
      <c r="T128" s="159"/>
      <c r="U128" s="160"/>
      <c r="V128" s="161"/>
      <c r="W128" s="161"/>
      <c r="X128" s="161"/>
      <c r="Y128" s="161"/>
      <c r="Z128" s="161"/>
      <c r="AA128" s="161"/>
      <c r="AE128" s="158"/>
      <c r="AF128" s="158"/>
      <c r="AG128" s="158"/>
    </row>
    <row r="129" spans="1:33" ht="27.75">
      <c r="A129" s="228"/>
      <c r="B129" s="229"/>
      <c r="C129" s="116"/>
      <c r="D129" s="116"/>
      <c r="E129" s="116"/>
      <c r="F129" s="228"/>
      <c r="G129" s="228"/>
      <c r="H129" s="116"/>
      <c r="I129" s="116"/>
      <c r="J129" s="228"/>
      <c r="K129" s="242"/>
      <c r="L129" s="240"/>
      <c r="M129" s="235"/>
      <c r="N129" s="235"/>
      <c r="O129" s="235"/>
      <c r="P129" s="235"/>
      <c r="Q129" s="235"/>
      <c r="R129" s="235"/>
      <c r="S129" s="158"/>
      <c r="T129" s="159"/>
      <c r="U129" s="160"/>
      <c r="V129" s="161"/>
      <c r="W129" s="161"/>
      <c r="X129" s="161"/>
      <c r="Y129" s="161"/>
      <c r="Z129" s="161"/>
      <c r="AA129" s="161"/>
      <c r="AE129" s="158"/>
      <c r="AF129" s="158"/>
      <c r="AG129" s="158"/>
    </row>
    <row r="130" spans="1:33" ht="27.75">
      <c r="A130" s="228"/>
      <c r="B130" s="229"/>
      <c r="C130" s="116"/>
      <c r="D130" s="116"/>
      <c r="E130" s="116"/>
      <c r="F130" s="228"/>
      <c r="G130" s="228"/>
      <c r="H130" s="116"/>
      <c r="I130" s="116"/>
      <c r="J130" s="228"/>
      <c r="K130" s="242"/>
      <c r="L130" s="240"/>
      <c r="M130" s="235"/>
      <c r="N130" s="235"/>
      <c r="O130" s="235"/>
      <c r="P130" s="235"/>
      <c r="Q130" s="235"/>
      <c r="R130" s="235"/>
      <c r="S130" s="158"/>
      <c r="T130" s="159"/>
      <c r="U130" s="160"/>
      <c r="V130" s="161"/>
      <c r="W130" s="161"/>
      <c r="X130" s="161"/>
      <c r="Y130" s="161"/>
      <c r="Z130" s="161"/>
      <c r="AA130" s="161"/>
      <c r="AE130" s="158"/>
      <c r="AF130" s="158"/>
      <c r="AG130" s="158"/>
    </row>
    <row r="131" spans="1:33" ht="27.75">
      <c r="A131" s="228"/>
      <c r="B131" s="229"/>
      <c r="C131" s="116"/>
      <c r="D131" s="116"/>
      <c r="E131" s="116"/>
      <c r="F131" s="228"/>
      <c r="G131" s="228"/>
      <c r="H131" s="116"/>
      <c r="I131" s="116"/>
      <c r="J131" s="228"/>
      <c r="K131" s="242"/>
      <c r="L131" s="240"/>
      <c r="M131" s="235"/>
      <c r="N131" s="235"/>
      <c r="O131" s="235"/>
      <c r="P131" s="235"/>
      <c r="Q131" s="235"/>
      <c r="R131" s="235"/>
      <c r="S131" s="158"/>
      <c r="T131" s="159"/>
      <c r="U131" s="160"/>
      <c r="V131" s="161"/>
      <c r="W131" s="161"/>
      <c r="X131" s="161"/>
      <c r="Y131" s="161"/>
      <c r="Z131" s="161"/>
      <c r="AA131" s="161"/>
      <c r="AE131" s="158"/>
      <c r="AF131" s="158"/>
      <c r="AG131" s="158"/>
    </row>
    <row r="132" spans="1:33" ht="27.75">
      <c r="A132" s="228"/>
      <c r="B132" s="229"/>
      <c r="C132" s="116"/>
      <c r="D132" s="116"/>
      <c r="E132" s="116"/>
      <c r="F132" s="228"/>
      <c r="G132" s="228"/>
      <c r="H132" s="116"/>
      <c r="I132" s="116"/>
      <c r="J132" s="228"/>
      <c r="K132" s="242"/>
      <c r="L132" s="240"/>
      <c r="M132" s="235"/>
      <c r="N132" s="235"/>
      <c r="O132" s="235"/>
      <c r="P132" s="235"/>
      <c r="Q132" s="235"/>
      <c r="R132" s="235"/>
      <c r="S132" s="158"/>
      <c r="T132" s="159"/>
      <c r="U132" s="160"/>
      <c r="V132" s="161"/>
      <c r="W132" s="161"/>
      <c r="X132" s="161"/>
      <c r="Y132" s="161"/>
      <c r="Z132" s="161"/>
      <c r="AA132" s="161"/>
      <c r="AE132" s="158"/>
      <c r="AF132" s="158"/>
      <c r="AG132" s="158"/>
    </row>
    <row r="133" spans="1:33" ht="27.75">
      <c r="A133" s="228"/>
      <c r="B133" s="229"/>
      <c r="C133" s="116"/>
      <c r="D133" s="116"/>
      <c r="E133" s="116"/>
      <c r="F133" s="228"/>
      <c r="G133" s="228"/>
      <c r="H133" s="116"/>
      <c r="I133" s="116"/>
      <c r="J133" s="116"/>
      <c r="K133" s="116"/>
      <c r="L133" s="254"/>
      <c r="M133" s="116"/>
      <c r="N133" s="235"/>
      <c r="O133" s="235"/>
      <c r="P133" s="235"/>
      <c r="Q133" s="235"/>
      <c r="R133" s="235"/>
      <c r="S133" s="158"/>
      <c r="T133" s="159"/>
      <c r="U133" s="160"/>
      <c r="V133" s="161"/>
      <c r="W133" s="161"/>
      <c r="X133" s="161"/>
      <c r="Y133" s="161"/>
      <c r="Z133" s="161"/>
      <c r="AA133" s="161"/>
      <c r="AE133" s="158"/>
      <c r="AF133" s="158"/>
      <c r="AG133" s="158"/>
    </row>
    <row r="134" spans="1:33" ht="27.75">
      <c r="A134" s="228"/>
      <c r="B134" s="229"/>
      <c r="C134" s="116"/>
      <c r="D134" s="116"/>
      <c r="E134" s="116"/>
      <c r="F134" s="228"/>
      <c r="G134" s="228"/>
      <c r="H134" s="116"/>
      <c r="I134" s="116"/>
      <c r="J134" s="116"/>
      <c r="K134" s="116"/>
      <c r="L134" s="116"/>
      <c r="M134" s="116"/>
      <c r="N134" s="235"/>
      <c r="O134" s="235"/>
      <c r="P134" s="235"/>
      <c r="Q134" s="235"/>
      <c r="R134" s="235"/>
      <c r="S134" s="158"/>
      <c r="T134" s="159"/>
      <c r="U134" s="160"/>
      <c r="V134" s="161"/>
      <c r="W134" s="161"/>
      <c r="X134" s="161"/>
      <c r="Y134" s="161"/>
      <c r="Z134" s="161"/>
      <c r="AA134" s="161"/>
      <c r="AE134" s="158"/>
      <c r="AF134" s="158"/>
      <c r="AG134" s="158"/>
    </row>
    <row r="135" spans="1:33" ht="27.75">
      <c r="A135" s="228"/>
      <c r="B135" s="229"/>
      <c r="C135" s="116"/>
      <c r="D135" s="116"/>
      <c r="E135" s="116"/>
      <c r="F135" s="228"/>
      <c r="G135" s="228"/>
      <c r="H135" s="116"/>
      <c r="I135" s="116"/>
      <c r="J135" s="116"/>
      <c r="K135" s="116"/>
      <c r="L135" s="116"/>
      <c r="M135" s="116"/>
      <c r="N135" s="235"/>
      <c r="O135" s="235"/>
      <c r="P135" s="235"/>
      <c r="Q135" s="235"/>
      <c r="R135" s="235"/>
      <c r="S135" s="158"/>
      <c r="T135" s="159"/>
      <c r="U135" s="160"/>
      <c r="V135" s="161"/>
      <c r="W135" s="161"/>
      <c r="X135" s="161"/>
      <c r="Y135" s="161"/>
      <c r="Z135" s="161"/>
      <c r="AA135" s="161"/>
      <c r="AE135" s="158"/>
      <c r="AF135" s="158"/>
      <c r="AG135" s="158"/>
    </row>
    <row r="136" spans="1:33" ht="27.75">
      <c r="A136" s="228"/>
      <c r="B136" s="229"/>
      <c r="C136" s="116"/>
      <c r="D136" s="116"/>
      <c r="E136" s="116"/>
      <c r="F136" s="228"/>
      <c r="G136" s="228"/>
      <c r="H136" s="116"/>
      <c r="I136" s="116"/>
      <c r="J136" s="116"/>
      <c r="K136" s="116"/>
      <c r="L136" s="116"/>
      <c r="M136" s="116"/>
      <c r="N136" s="235"/>
      <c r="O136" s="235"/>
      <c r="P136" s="235"/>
      <c r="Q136" s="235"/>
      <c r="R136" s="235"/>
      <c r="S136" s="158"/>
      <c r="T136" s="159"/>
      <c r="U136" s="160"/>
      <c r="V136" s="161"/>
      <c r="W136" s="161"/>
      <c r="X136" s="161"/>
      <c r="Y136" s="161"/>
      <c r="Z136" s="161"/>
      <c r="AA136" s="161"/>
      <c r="AE136" s="158"/>
      <c r="AF136" s="158"/>
      <c r="AG136" s="158"/>
    </row>
    <row r="137" spans="1:33" ht="27.75">
      <c r="A137" s="228"/>
      <c r="B137" s="229"/>
      <c r="C137" s="116"/>
      <c r="D137" s="116"/>
      <c r="E137" s="116"/>
      <c r="F137" s="228"/>
      <c r="G137" s="228"/>
      <c r="H137" s="116"/>
      <c r="I137" s="116"/>
      <c r="J137" s="116"/>
      <c r="K137" s="116"/>
      <c r="L137" s="116"/>
      <c r="M137" s="116"/>
      <c r="N137" s="235"/>
      <c r="O137" s="235"/>
      <c r="P137" s="235"/>
      <c r="Q137" s="235"/>
      <c r="R137" s="235"/>
      <c r="S137" s="158"/>
      <c r="T137" s="159"/>
      <c r="U137" s="160"/>
      <c r="V137" s="161"/>
      <c r="W137" s="161"/>
      <c r="X137" s="161"/>
      <c r="Y137" s="161"/>
      <c r="Z137" s="161"/>
      <c r="AA137" s="161"/>
      <c r="AE137" s="158"/>
      <c r="AF137" s="158"/>
      <c r="AG137" s="158"/>
    </row>
    <row r="138" spans="1:33" ht="27.75">
      <c r="A138" s="228"/>
      <c r="B138" s="229"/>
      <c r="C138" s="116"/>
      <c r="D138" s="116"/>
      <c r="E138" s="116"/>
      <c r="F138" s="228"/>
      <c r="G138" s="228"/>
      <c r="H138" s="116"/>
      <c r="I138" s="116"/>
      <c r="J138" s="116"/>
      <c r="K138" s="116"/>
      <c r="L138" s="116"/>
      <c r="M138" s="116"/>
      <c r="N138" s="235"/>
      <c r="O138" s="235"/>
      <c r="P138" s="235"/>
      <c r="Q138" s="235"/>
      <c r="R138" s="235"/>
      <c r="S138" s="158"/>
      <c r="T138" s="159"/>
      <c r="U138" s="160"/>
      <c r="V138" s="161"/>
      <c r="W138" s="161"/>
      <c r="X138" s="161"/>
      <c r="Y138" s="161"/>
      <c r="Z138" s="161"/>
      <c r="AA138" s="161"/>
      <c r="AE138" s="158"/>
      <c r="AF138" s="158"/>
      <c r="AG138" s="158"/>
    </row>
    <row r="139" spans="1:33" ht="27.75">
      <c r="A139" s="228"/>
      <c r="B139" s="229"/>
      <c r="C139" s="116"/>
      <c r="D139" s="116"/>
      <c r="E139" s="116"/>
      <c r="F139" s="228"/>
      <c r="G139" s="228"/>
      <c r="H139" s="116"/>
      <c r="I139" s="116"/>
      <c r="J139" s="116"/>
      <c r="K139" s="116"/>
      <c r="L139" s="116"/>
      <c r="M139" s="116"/>
      <c r="N139" s="235"/>
      <c r="O139" s="235"/>
      <c r="P139" s="235"/>
      <c r="Q139" s="235"/>
      <c r="R139" s="235"/>
      <c r="S139" s="158"/>
      <c r="T139" s="159"/>
      <c r="U139" s="160"/>
      <c r="V139" s="161"/>
      <c r="W139" s="161"/>
      <c r="X139" s="161"/>
      <c r="Y139" s="161"/>
      <c r="Z139" s="161"/>
      <c r="AA139" s="161"/>
      <c r="AE139" s="158"/>
      <c r="AF139" s="158"/>
      <c r="AG139" s="158"/>
    </row>
    <row r="140" spans="1:33" ht="27.75">
      <c r="A140" s="228"/>
      <c r="B140" s="229"/>
      <c r="C140" s="116"/>
      <c r="D140" s="116"/>
      <c r="E140" s="116"/>
      <c r="F140" s="228"/>
      <c r="G140" s="228"/>
      <c r="H140" s="116"/>
      <c r="I140" s="116"/>
      <c r="J140" s="116"/>
      <c r="K140" s="116"/>
      <c r="L140" s="116"/>
      <c r="M140" s="116"/>
      <c r="N140" s="235"/>
      <c r="O140" s="235"/>
      <c r="P140" s="235"/>
      <c r="Q140" s="235"/>
      <c r="R140" s="235"/>
      <c r="S140" s="158"/>
      <c r="T140" s="159"/>
      <c r="U140" s="160"/>
      <c r="V140" s="161"/>
      <c r="W140" s="161"/>
      <c r="X140" s="161"/>
      <c r="Y140" s="161"/>
      <c r="Z140" s="161"/>
      <c r="AA140" s="161"/>
      <c r="AE140" s="158"/>
      <c r="AF140" s="158"/>
      <c r="AG140" s="158"/>
    </row>
    <row r="141" spans="1:33" ht="27.75">
      <c r="A141" s="228"/>
      <c r="B141" s="229"/>
      <c r="C141" s="116"/>
      <c r="D141" s="116"/>
      <c r="E141" s="116"/>
      <c r="F141" s="228"/>
      <c r="G141" s="228"/>
      <c r="H141" s="116"/>
      <c r="I141" s="116"/>
      <c r="J141" s="116"/>
      <c r="K141" s="116"/>
      <c r="L141" s="116"/>
      <c r="M141" s="116"/>
      <c r="N141" s="235"/>
      <c r="O141" s="235"/>
      <c r="P141" s="235"/>
      <c r="Q141" s="235"/>
      <c r="R141" s="235"/>
      <c r="S141" s="158"/>
      <c r="T141" s="159"/>
      <c r="U141" s="160"/>
      <c r="V141" s="161"/>
      <c r="W141" s="161"/>
      <c r="X141" s="161"/>
      <c r="Y141" s="161"/>
      <c r="Z141" s="161"/>
      <c r="AA141" s="161"/>
      <c r="AE141" s="158"/>
      <c r="AF141" s="158"/>
      <c r="AG141" s="158"/>
    </row>
    <row r="142" spans="1:33" ht="27.75">
      <c r="A142" s="228"/>
      <c r="B142" s="229"/>
      <c r="C142" s="116"/>
      <c r="D142" s="116"/>
      <c r="E142" s="116"/>
      <c r="F142" s="228"/>
      <c r="G142" s="228"/>
      <c r="H142" s="116"/>
      <c r="I142" s="116"/>
      <c r="J142" s="116"/>
      <c r="K142" s="116"/>
      <c r="L142" s="116"/>
      <c r="M142" s="116"/>
      <c r="N142" s="235"/>
      <c r="O142" s="235"/>
      <c r="P142" s="235"/>
      <c r="Q142" s="235"/>
      <c r="R142" s="235"/>
      <c r="S142" s="158"/>
      <c r="T142" s="159"/>
      <c r="U142" s="160"/>
      <c r="V142" s="161"/>
      <c r="W142" s="161"/>
      <c r="X142" s="161"/>
      <c r="Y142" s="161"/>
      <c r="Z142" s="161"/>
      <c r="AA142" s="161"/>
      <c r="AE142" s="158"/>
      <c r="AF142" s="158"/>
      <c r="AG142" s="158"/>
    </row>
    <row r="143" spans="1:33" ht="27.75">
      <c r="A143" s="228"/>
      <c r="B143" s="229"/>
      <c r="C143" s="116"/>
      <c r="D143" s="116"/>
      <c r="E143" s="116"/>
      <c r="F143" s="228"/>
      <c r="G143" s="228"/>
      <c r="H143" s="116"/>
      <c r="I143" s="116"/>
      <c r="J143" s="116"/>
      <c r="K143" s="116"/>
      <c r="L143" s="116"/>
      <c r="M143" s="116"/>
      <c r="N143" s="235"/>
      <c r="O143" s="235"/>
      <c r="P143" s="235"/>
      <c r="Q143" s="235"/>
      <c r="R143" s="235"/>
      <c r="S143" s="158"/>
      <c r="T143" s="159"/>
      <c r="U143" s="160"/>
      <c r="V143" s="161"/>
      <c r="W143" s="161"/>
      <c r="X143" s="161"/>
      <c r="Y143" s="161"/>
      <c r="Z143" s="161"/>
      <c r="AA143" s="161"/>
      <c r="AE143" s="158"/>
      <c r="AF143" s="158"/>
      <c r="AG143" s="158"/>
    </row>
    <row r="144" spans="1:33" ht="27.75">
      <c r="A144" s="228"/>
      <c r="B144" s="229"/>
      <c r="C144" s="116"/>
      <c r="D144" s="116"/>
      <c r="E144" s="116"/>
      <c r="F144" s="228"/>
      <c r="G144" s="228"/>
      <c r="H144" s="116"/>
      <c r="I144" s="116"/>
      <c r="J144" s="116"/>
      <c r="K144" s="116"/>
      <c r="L144" s="116"/>
      <c r="M144" s="116"/>
      <c r="N144" s="235"/>
      <c r="O144" s="235"/>
      <c r="P144" s="235"/>
      <c r="Q144" s="235"/>
      <c r="R144" s="235"/>
      <c r="S144" s="158"/>
      <c r="T144" s="159"/>
      <c r="U144" s="160"/>
      <c r="V144" s="161"/>
      <c r="W144" s="161"/>
      <c r="X144" s="161"/>
      <c r="Y144" s="161"/>
      <c r="Z144" s="161"/>
      <c r="AA144" s="161"/>
      <c r="AE144" s="158"/>
      <c r="AF144" s="158"/>
      <c r="AG144" s="158"/>
    </row>
    <row r="145" spans="1:33" ht="27.75">
      <c r="A145" s="228"/>
      <c r="B145" s="229"/>
      <c r="C145" s="116"/>
      <c r="D145" s="116"/>
      <c r="E145" s="116"/>
      <c r="F145" s="228"/>
      <c r="G145" s="228"/>
      <c r="H145" s="116"/>
      <c r="I145" s="116"/>
      <c r="J145" s="116"/>
      <c r="K145" s="116"/>
      <c r="L145" s="116"/>
      <c r="M145" s="116"/>
      <c r="N145" s="116"/>
      <c r="O145" s="235"/>
      <c r="P145" s="235"/>
      <c r="Q145" s="235"/>
      <c r="R145" s="235"/>
      <c r="S145" s="183"/>
      <c r="T145" s="159"/>
      <c r="U145" s="160"/>
      <c r="V145" s="161"/>
      <c r="W145" s="161"/>
      <c r="X145" s="161"/>
      <c r="Y145" s="161"/>
      <c r="Z145" s="161"/>
      <c r="AA145" s="161"/>
      <c r="AE145" s="183"/>
      <c r="AF145" s="183"/>
      <c r="AG145" s="183"/>
    </row>
    <row r="146" spans="1:33" ht="27.75">
      <c r="A146" s="228"/>
      <c r="B146" s="229"/>
      <c r="C146" s="116"/>
      <c r="D146" s="116"/>
      <c r="E146" s="116"/>
      <c r="F146" s="228"/>
      <c r="G146" s="228"/>
      <c r="H146" s="116"/>
      <c r="I146" s="116"/>
      <c r="J146" s="116"/>
      <c r="K146" s="116"/>
      <c r="L146" s="116"/>
      <c r="M146" s="116"/>
      <c r="N146" s="116"/>
      <c r="O146" s="235"/>
      <c r="P146" s="235"/>
      <c r="Q146" s="235"/>
      <c r="R146" s="235"/>
      <c r="S146" s="183"/>
      <c r="T146" s="159"/>
      <c r="U146" s="160"/>
      <c r="V146" s="161"/>
      <c r="W146" s="161"/>
      <c r="X146" s="161"/>
      <c r="Y146" s="161"/>
      <c r="Z146" s="161"/>
      <c r="AA146" s="161"/>
      <c r="AE146" s="183"/>
      <c r="AF146" s="183"/>
      <c r="AG146" s="183"/>
    </row>
    <row r="147" spans="1:33" ht="27.75">
      <c r="A147" s="228"/>
      <c r="B147" s="229"/>
      <c r="C147" s="116"/>
      <c r="D147" s="116"/>
      <c r="E147" s="116"/>
      <c r="F147" s="228"/>
      <c r="G147" s="228"/>
      <c r="H147" s="116"/>
      <c r="I147" s="116"/>
      <c r="J147" s="116"/>
      <c r="K147" s="116"/>
      <c r="L147" s="116"/>
      <c r="M147" s="116"/>
      <c r="N147" s="116"/>
      <c r="O147" s="235"/>
      <c r="P147" s="235"/>
      <c r="Q147" s="235"/>
      <c r="R147" s="235"/>
      <c r="S147" s="183"/>
      <c r="T147" s="255"/>
      <c r="U147" s="164"/>
      <c r="AE147" s="183"/>
      <c r="AF147" s="183"/>
      <c r="AG147" s="183"/>
    </row>
    <row r="148" spans="1:33" ht="27.75">
      <c r="A148" s="228"/>
      <c r="B148" s="229"/>
      <c r="C148" s="116"/>
      <c r="D148" s="116"/>
      <c r="E148" s="116"/>
      <c r="F148" s="228"/>
      <c r="G148" s="228"/>
      <c r="H148" s="116"/>
      <c r="I148" s="116"/>
      <c r="J148" s="116"/>
      <c r="K148" s="116"/>
      <c r="L148" s="116"/>
      <c r="M148" s="116"/>
      <c r="N148" s="116"/>
      <c r="O148" s="235"/>
      <c r="P148" s="235"/>
      <c r="Q148" s="235"/>
      <c r="R148" s="235"/>
      <c r="S148" s="183"/>
      <c r="T148" s="255"/>
      <c r="U148" s="164"/>
      <c r="AC148" s="235"/>
      <c r="AD148" s="235"/>
      <c r="AE148" s="183"/>
      <c r="AF148" s="183"/>
      <c r="AG148" s="183"/>
    </row>
    <row r="149" spans="1:33" ht="27.75">
      <c r="A149" s="228"/>
      <c r="B149" s="229"/>
      <c r="C149" s="116"/>
      <c r="D149" s="116"/>
      <c r="E149" s="116"/>
      <c r="F149" s="228"/>
      <c r="G149" s="228"/>
      <c r="H149" s="116"/>
      <c r="I149" s="116"/>
      <c r="J149" s="116"/>
      <c r="K149" s="116"/>
      <c r="L149" s="116"/>
      <c r="M149" s="116"/>
      <c r="N149" s="116"/>
      <c r="O149" s="235"/>
      <c r="P149" s="235"/>
      <c r="Q149" s="235"/>
      <c r="R149" s="235"/>
      <c r="S149" s="183"/>
      <c r="T149" s="255"/>
      <c r="U149" s="164"/>
      <c r="AC149" s="235"/>
      <c r="AD149" s="235"/>
      <c r="AE149" s="183"/>
      <c r="AF149" s="183"/>
      <c r="AG149" s="183"/>
    </row>
    <row r="150" spans="1:33" ht="27.75">
      <c r="A150" s="228"/>
      <c r="B150" s="229"/>
      <c r="C150" s="116"/>
      <c r="D150" s="116"/>
      <c r="E150" s="116"/>
      <c r="F150" s="228"/>
      <c r="G150" s="228"/>
      <c r="H150" s="116"/>
      <c r="I150" s="116"/>
      <c r="J150" s="116"/>
      <c r="K150" s="116"/>
      <c r="L150" s="116"/>
      <c r="M150" s="116"/>
      <c r="N150" s="116"/>
      <c r="O150" s="235"/>
      <c r="P150" s="235"/>
      <c r="Q150" s="235"/>
      <c r="R150" s="235"/>
      <c r="S150" s="183"/>
      <c r="T150" s="255"/>
      <c r="U150" s="164"/>
      <c r="AC150" s="235"/>
      <c r="AD150" s="235"/>
      <c r="AE150" s="183"/>
      <c r="AF150" s="183"/>
      <c r="AG150" s="183"/>
    </row>
    <row r="151" spans="1:33" ht="27.75">
      <c r="A151" s="228"/>
      <c r="B151" s="229"/>
      <c r="C151" s="116"/>
      <c r="D151" s="116"/>
      <c r="E151" s="116"/>
      <c r="F151" s="228"/>
      <c r="G151" s="228"/>
      <c r="H151" s="116"/>
      <c r="I151" s="116"/>
      <c r="J151" s="116"/>
      <c r="K151" s="116"/>
      <c r="L151" s="116"/>
      <c r="M151" s="116"/>
      <c r="N151" s="116"/>
      <c r="O151" s="235"/>
      <c r="P151" s="235"/>
      <c r="Q151" s="235"/>
      <c r="R151" s="235"/>
      <c r="S151" s="183"/>
      <c r="T151" s="255"/>
      <c r="U151" s="164"/>
      <c r="AC151" s="235"/>
      <c r="AD151" s="235"/>
      <c r="AE151" s="183"/>
      <c r="AF151" s="183"/>
      <c r="AG151" s="183"/>
    </row>
    <row r="152" spans="1:33" ht="27.75">
      <c r="A152" s="228"/>
      <c r="B152" s="229"/>
      <c r="C152" s="116"/>
      <c r="D152" s="116"/>
      <c r="E152" s="116"/>
      <c r="F152" s="228"/>
      <c r="G152" s="228"/>
      <c r="H152" s="116"/>
      <c r="I152" s="116"/>
      <c r="J152" s="116"/>
      <c r="K152" s="116"/>
      <c r="L152" s="116"/>
      <c r="M152" s="116"/>
      <c r="N152" s="116"/>
      <c r="O152" s="235"/>
      <c r="P152" s="235"/>
      <c r="Q152" s="235"/>
      <c r="R152" s="235"/>
      <c r="S152" s="183"/>
      <c r="T152" s="255"/>
      <c r="U152" s="164"/>
      <c r="AC152" s="235"/>
      <c r="AD152" s="235"/>
      <c r="AE152" s="183"/>
      <c r="AF152" s="183"/>
      <c r="AG152" s="183"/>
    </row>
    <row r="153" spans="1:33" ht="27.75">
      <c r="A153" s="228"/>
      <c r="B153" s="229"/>
      <c r="C153" s="116"/>
      <c r="D153" s="116"/>
      <c r="E153" s="116"/>
      <c r="F153" s="228"/>
      <c r="G153" s="228"/>
      <c r="H153" s="116"/>
      <c r="I153" s="116"/>
      <c r="J153" s="116"/>
      <c r="K153" s="116"/>
      <c r="L153" s="116"/>
      <c r="M153" s="116"/>
      <c r="N153" s="116"/>
      <c r="O153" s="235"/>
      <c r="P153" s="235"/>
      <c r="Q153" s="235"/>
      <c r="R153" s="235"/>
      <c r="S153" s="183"/>
      <c r="T153" s="255"/>
      <c r="U153" s="164"/>
      <c r="AC153" s="235"/>
      <c r="AD153" s="235"/>
      <c r="AE153" s="183"/>
      <c r="AF153" s="183"/>
      <c r="AG153" s="183"/>
    </row>
    <row r="154" spans="1:33" ht="27.75">
      <c r="A154" s="228"/>
      <c r="B154" s="229"/>
      <c r="C154" s="116"/>
      <c r="D154" s="116"/>
      <c r="E154" s="116"/>
      <c r="F154" s="228"/>
      <c r="G154" s="228"/>
      <c r="H154" s="116"/>
      <c r="I154" s="116"/>
      <c r="J154" s="116"/>
      <c r="K154" s="116"/>
      <c r="L154" s="116"/>
      <c r="M154" s="116"/>
      <c r="N154" s="116"/>
      <c r="O154" s="235"/>
      <c r="P154" s="235"/>
      <c r="Q154" s="235"/>
      <c r="R154" s="235"/>
      <c r="S154" s="183"/>
      <c r="T154" s="255"/>
      <c r="U154" s="164"/>
      <c r="AC154" s="235"/>
      <c r="AD154" s="235"/>
      <c r="AE154" s="183"/>
      <c r="AF154" s="183"/>
      <c r="AG154" s="183"/>
    </row>
    <row r="155" spans="1:33" ht="27.75">
      <c r="A155" s="228"/>
      <c r="B155" s="229"/>
      <c r="C155" s="116"/>
      <c r="D155" s="116"/>
      <c r="E155" s="116"/>
      <c r="F155" s="228"/>
      <c r="G155" s="228"/>
      <c r="H155" s="116"/>
      <c r="I155" s="116"/>
      <c r="J155" s="116"/>
      <c r="K155" s="116"/>
      <c r="L155" s="116"/>
      <c r="M155" s="116"/>
      <c r="N155" s="116"/>
      <c r="O155" s="235"/>
      <c r="P155" s="235"/>
      <c r="Q155" s="235"/>
      <c r="R155" s="235"/>
      <c r="S155" s="183"/>
      <c r="T155" s="255"/>
      <c r="U155" s="164"/>
      <c r="AC155" s="235"/>
      <c r="AD155" s="235"/>
      <c r="AE155" s="183"/>
      <c r="AF155" s="183"/>
      <c r="AG155" s="183"/>
    </row>
    <row r="156" spans="1:33" ht="27.75">
      <c r="A156" s="228"/>
      <c r="B156" s="229"/>
      <c r="C156" s="116"/>
      <c r="D156" s="116"/>
      <c r="E156" s="116"/>
      <c r="F156" s="228"/>
      <c r="G156" s="228"/>
      <c r="H156" s="116"/>
      <c r="I156" s="116"/>
      <c r="J156" s="116"/>
      <c r="K156" s="116"/>
      <c r="L156" s="116"/>
      <c r="M156" s="116"/>
      <c r="N156" s="116"/>
      <c r="O156" s="235"/>
      <c r="P156" s="235"/>
      <c r="Q156" s="235"/>
      <c r="R156" s="235"/>
      <c r="S156" s="183"/>
      <c r="T156" s="255"/>
      <c r="U156" s="164"/>
      <c r="AC156" s="235"/>
      <c r="AD156" s="235"/>
      <c r="AE156" s="183"/>
      <c r="AF156" s="183"/>
      <c r="AG156" s="183"/>
    </row>
    <row r="157" spans="1:33" ht="27.75">
      <c r="A157" s="228"/>
      <c r="B157" s="229"/>
      <c r="C157" s="116"/>
      <c r="D157" s="116"/>
      <c r="E157" s="116"/>
      <c r="F157" s="228"/>
      <c r="G157" s="228"/>
      <c r="H157" s="116"/>
      <c r="I157" s="116"/>
      <c r="J157" s="116"/>
      <c r="K157" s="116"/>
      <c r="L157" s="116"/>
      <c r="M157" s="116"/>
      <c r="N157" s="116"/>
      <c r="O157" s="235"/>
      <c r="P157" s="235"/>
      <c r="Q157" s="235"/>
      <c r="R157" s="235"/>
      <c r="S157" s="183"/>
      <c r="T157" s="255"/>
      <c r="U157" s="164"/>
      <c r="AC157" s="235"/>
      <c r="AD157" s="235"/>
      <c r="AE157" s="183"/>
      <c r="AF157" s="183"/>
      <c r="AG157" s="183"/>
    </row>
    <row r="158" spans="1:33" ht="27.75">
      <c r="A158" s="228"/>
      <c r="B158" s="229"/>
      <c r="C158" s="116"/>
      <c r="D158" s="116"/>
      <c r="E158" s="116"/>
      <c r="F158" s="228"/>
      <c r="G158" s="228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83"/>
      <c r="T158" s="255"/>
      <c r="U158" s="164"/>
      <c r="AC158" s="235"/>
      <c r="AD158" s="235"/>
      <c r="AE158" s="183"/>
      <c r="AF158" s="183"/>
      <c r="AG158" s="183"/>
    </row>
    <row r="159" spans="1:33" ht="27.75">
      <c r="A159" s="228"/>
      <c r="B159" s="229"/>
      <c r="C159" s="116"/>
      <c r="D159" s="116"/>
      <c r="E159" s="116"/>
      <c r="F159" s="228"/>
      <c r="G159" s="228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83"/>
      <c r="T159" s="255"/>
      <c r="U159" s="164"/>
      <c r="AC159" s="235"/>
      <c r="AD159" s="235"/>
      <c r="AE159" s="183"/>
      <c r="AF159" s="183"/>
      <c r="AG159" s="183"/>
    </row>
    <row r="160" spans="1:33" ht="27.75">
      <c r="A160" s="228"/>
      <c r="B160" s="229"/>
      <c r="C160" s="116"/>
      <c r="D160" s="116"/>
      <c r="E160" s="116"/>
      <c r="F160" s="228"/>
      <c r="G160" s="228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83"/>
      <c r="T160" s="255"/>
      <c r="U160" s="164"/>
      <c r="AC160" s="235"/>
      <c r="AD160" s="235"/>
      <c r="AE160" s="183"/>
      <c r="AF160" s="183"/>
      <c r="AG160" s="183"/>
    </row>
    <row r="161" spans="1:33" ht="27.75">
      <c r="A161" s="228"/>
      <c r="B161" s="229"/>
      <c r="C161" s="116"/>
      <c r="D161" s="116"/>
      <c r="E161" s="116"/>
      <c r="F161" s="228"/>
      <c r="G161" s="228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83"/>
      <c r="T161" s="255"/>
      <c r="U161" s="164"/>
      <c r="AC161" s="235"/>
      <c r="AD161" s="235"/>
      <c r="AE161" s="183"/>
      <c r="AF161" s="183"/>
      <c r="AG161" s="183"/>
    </row>
    <row r="162" spans="1:33" ht="27.75">
      <c r="A162" s="228"/>
      <c r="B162" s="229"/>
      <c r="C162" s="116"/>
      <c r="D162" s="116"/>
      <c r="E162" s="116"/>
      <c r="F162" s="228"/>
      <c r="G162" s="228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58"/>
      <c r="T162" s="255"/>
      <c r="U162" s="164"/>
      <c r="AC162" s="235"/>
      <c r="AD162" s="235"/>
      <c r="AE162" s="183"/>
      <c r="AF162" s="183"/>
      <c r="AG162" s="183"/>
    </row>
    <row r="163" spans="1:33" ht="27.75">
      <c r="A163" s="70"/>
      <c r="B163" s="227"/>
      <c r="C163" s="69"/>
      <c r="D163" s="69"/>
      <c r="E163" s="69"/>
      <c r="F163" s="70"/>
      <c r="G163" s="70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158"/>
      <c r="T163" s="255"/>
      <c r="U163" s="164"/>
      <c r="AC163" s="235"/>
      <c r="AD163" s="235"/>
      <c r="AE163" s="183"/>
      <c r="AF163" s="183"/>
      <c r="AG163" s="183"/>
    </row>
    <row r="164" spans="1:33" ht="27.75">
      <c r="A164" s="70"/>
      <c r="B164" s="227"/>
      <c r="C164" s="69"/>
      <c r="D164" s="69"/>
      <c r="E164" s="69"/>
      <c r="F164" s="70"/>
      <c r="G164" s="70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158"/>
      <c r="T164" s="159"/>
      <c r="U164" s="164"/>
      <c r="AC164" s="235"/>
      <c r="AD164" s="235"/>
      <c r="AE164" s="183"/>
      <c r="AF164" s="183"/>
      <c r="AG164" s="183"/>
    </row>
    <row r="165" spans="1:33" ht="27.75">
      <c r="A165" s="70"/>
      <c r="B165" s="227"/>
      <c r="C165" s="69"/>
      <c r="D165" s="69"/>
      <c r="E165" s="69"/>
      <c r="F165" s="70"/>
      <c r="G165" s="70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158"/>
      <c r="T165" s="159"/>
      <c r="U165" s="164"/>
      <c r="AC165" s="235"/>
      <c r="AD165" s="235"/>
      <c r="AE165" s="183"/>
      <c r="AF165" s="183"/>
      <c r="AG165" s="183"/>
    </row>
    <row r="166" spans="1:33" ht="27.75">
      <c r="A166" s="70"/>
      <c r="B166" s="227"/>
      <c r="C166" s="69"/>
      <c r="D166" s="69"/>
      <c r="E166" s="69"/>
      <c r="F166" s="70"/>
      <c r="G166" s="70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158"/>
      <c r="T166" s="159"/>
      <c r="U166" s="164"/>
      <c r="AC166" s="235"/>
      <c r="AD166" s="235"/>
      <c r="AE166" s="183"/>
      <c r="AF166" s="183"/>
      <c r="AG166" s="183"/>
    </row>
    <row r="167" spans="1:33" ht="27.75">
      <c r="A167" s="70"/>
      <c r="B167" s="227"/>
      <c r="C167" s="69"/>
      <c r="D167" s="69"/>
      <c r="E167" s="69"/>
      <c r="F167" s="70"/>
      <c r="G167" s="70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158"/>
      <c r="T167" s="159"/>
      <c r="U167" s="164"/>
      <c r="AC167" s="235"/>
      <c r="AD167" s="235"/>
      <c r="AE167" s="183"/>
      <c r="AF167" s="183"/>
      <c r="AG167" s="183"/>
    </row>
    <row r="168" spans="1:33" ht="27.75">
      <c r="A168" s="70"/>
      <c r="B168" s="227"/>
      <c r="C168" s="69"/>
      <c r="D168" s="69"/>
      <c r="E168" s="69"/>
      <c r="F168" s="70"/>
      <c r="G168" s="70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158"/>
      <c r="T168" s="159"/>
      <c r="U168" s="164"/>
      <c r="AC168" s="235"/>
      <c r="AD168" s="235"/>
      <c r="AE168" s="183"/>
      <c r="AF168" s="183"/>
      <c r="AG168" s="183"/>
    </row>
    <row r="169" spans="1:33" ht="27.75">
      <c r="A169" s="70"/>
      <c r="B169" s="227"/>
      <c r="C169" s="69"/>
      <c r="D169" s="69"/>
      <c r="E169" s="69"/>
      <c r="F169" s="70"/>
      <c r="G169" s="70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158"/>
      <c r="T169" s="159"/>
      <c r="U169" s="164"/>
      <c r="AC169" s="235"/>
      <c r="AD169" s="235"/>
      <c r="AE169" s="183"/>
      <c r="AF169" s="183"/>
      <c r="AG169" s="183"/>
    </row>
    <row r="170" spans="1:33" ht="27.75">
      <c r="A170" s="70"/>
      <c r="B170" s="227"/>
      <c r="C170" s="69"/>
      <c r="D170" s="69"/>
      <c r="E170" s="69"/>
      <c r="F170" s="70"/>
      <c r="G170" s="70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158"/>
      <c r="T170" s="159"/>
      <c r="U170" s="164"/>
      <c r="AC170" s="235"/>
      <c r="AD170" s="235"/>
      <c r="AE170" s="183"/>
      <c r="AF170" s="183"/>
      <c r="AG170" s="183"/>
    </row>
    <row r="171" spans="1:33" ht="27.75">
      <c r="A171" s="70"/>
      <c r="B171" s="227"/>
      <c r="C171" s="69"/>
      <c r="D171" s="69"/>
      <c r="E171" s="69"/>
      <c r="F171" s="70"/>
      <c r="G171" s="70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158"/>
      <c r="T171" s="159"/>
      <c r="U171" s="164"/>
      <c r="AC171" s="235"/>
      <c r="AD171" s="235"/>
      <c r="AE171" s="183"/>
      <c r="AF171" s="183"/>
      <c r="AG171" s="183"/>
    </row>
    <row r="172" spans="1:33" ht="27.75">
      <c r="A172" s="70"/>
      <c r="B172" s="227"/>
      <c r="C172" s="69"/>
      <c r="D172" s="69"/>
      <c r="E172" s="69"/>
      <c r="F172" s="70"/>
      <c r="G172" s="70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158"/>
      <c r="T172" s="159"/>
      <c r="U172" s="164"/>
      <c r="AC172" s="235"/>
      <c r="AD172" s="235"/>
      <c r="AE172" s="183"/>
      <c r="AF172" s="183"/>
      <c r="AG172" s="183"/>
    </row>
    <row r="173" spans="1:33" ht="27.75">
      <c r="A173" s="70"/>
      <c r="B173" s="227"/>
      <c r="C173" s="69"/>
      <c r="D173" s="69"/>
      <c r="E173" s="69"/>
      <c r="F173" s="70"/>
      <c r="G173" s="70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158"/>
      <c r="T173" s="159"/>
      <c r="U173" s="164"/>
      <c r="AC173" s="235"/>
      <c r="AD173" s="235"/>
      <c r="AE173" s="183"/>
      <c r="AF173" s="183"/>
      <c r="AG173" s="183"/>
    </row>
    <row r="174" spans="1:33" ht="27.75">
      <c r="A174" s="70"/>
      <c r="B174" s="227"/>
      <c r="C174" s="69"/>
      <c r="D174" s="69"/>
      <c r="E174" s="69"/>
      <c r="F174" s="70"/>
      <c r="G174" s="70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158"/>
      <c r="T174" s="159"/>
      <c r="U174" s="164"/>
      <c r="AC174" s="235"/>
      <c r="AD174" s="235"/>
      <c r="AE174" s="183"/>
      <c r="AF174" s="183"/>
      <c r="AG174" s="183"/>
    </row>
    <row r="175" spans="1:33" ht="27.75">
      <c r="A175" s="70"/>
      <c r="B175" s="227"/>
      <c r="C175" s="69"/>
      <c r="D175" s="69"/>
      <c r="E175" s="69"/>
      <c r="F175" s="70"/>
      <c r="G175" s="70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158"/>
      <c r="T175" s="159"/>
      <c r="U175" s="164"/>
      <c r="AC175" s="235"/>
      <c r="AD175" s="235"/>
      <c r="AE175" s="183"/>
      <c r="AF175" s="183"/>
      <c r="AG175" s="183"/>
    </row>
    <row r="176" spans="1:33" ht="27.75">
      <c r="A176" s="70"/>
      <c r="B176" s="227"/>
      <c r="C176" s="69"/>
      <c r="D176" s="69"/>
      <c r="E176" s="69"/>
      <c r="F176" s="70"/>
      <c r="G176" s="70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158"/>
      <c r="T176" s="159"/>
      <c r="U176" s="164"/>
      <c r="AC176" s="235"/>
      <c r="AD176" s="235"/>
      <c r="AE176" s="183"/>
      <c r="AF176" s="183"/>
      <c r="AG176" s="183"/>
    </row>
    <row r="177" spans="1:33" ht="27.75">
      <c r="A177" s="70"/>
      <c r="B177" s="227"/>
      <c r="C177" s="69"/>
      <c r="D177" s="69"/>
      <c r="E177" s="69"/>
      <c r="F177" s="70"/>
      <c r="G177" s="70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158"/>
      <c r="T177" s="159"/>
      <c r="U177" s="164"/>
      <c r="AC177" s="235"/>
      <c r="AD177" s="235"/>
      <c r="AE177" s="183"/>
      <c r="AF177" s="183"/>
      <c r="AG177" s="183"/>
    </row>
    <row r="178" spans="1:33" ht="27.75">
      <c r="A178" s="70"/>
      <c r="B178" s="227"/>
      <c r="C178" s="69"/>
      <c r="D178" s="69"/>
      <c r="E178" s="69"/>
      <c r="F178" s="70"/>
      <c r="G178" s="70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158"/>
      <c r="T178" s="159"/>
      <c r="U178" s="164"/>
      <c r="AC178" s="235"/>
      <c r="AD178" s="235"/>
      <c r="AE178" s="183"/>
      <c r="AF178" s="183"/>
      <c r="AG178" s="183"/>
    </row>
    <row r="179" spans="1:33" ht="27.75">
      <c r="A179" s="70"/>
      <c r="B179" s="227"/>
      <c r="C179" s="69"/>
      <c r="D179" s="69"/>
      <c r="E179" s="69"/>
      <c r="F179" s="70"/>
      <c r="G179" s="70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158"/>
      <c r="T179" s="159"/>
      <c r="U179" s="164"/>
      <c r="AC179" s="235"/>
      <c r="AD179" s="235"/>
      <c r="AE179" s="183"/>
      <c r="AF179" s="183"/>
      <c r="AG179" s="183"/>
    </row>
    <row r="180" spans="1:33" ht="27.75">
      <c r="A180" s="70"/>
      <c r="B180" s="227"/>
      <c r="C180" s="69"/>
      <c r="D180" s="69"/>
      <c r="E180" s="69"/>
      <c r="F180" s="70"/>
      <c r="G180" s="70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158"/>
      <c r="T180" s="159"/>
      <c r="U180" s="164"/>
      <c r="AC180" s="235"/>
      <c r="AD180" s="235"/>
      <c r="AE180" s="183"/>
      <c r="AF180" s="183"/>
      <c r="AG180" s="183"/>
    </row>
    <row r="181" spans="1:33" ht="27.75">
      <c r="A181" s="70"/>
      <c r="B181" s="227"/>
      <c r="C181" s="69"/>
      <c r="D181" s="69"/>
      <c r="E181" s="69"/>
      <c r="F181" s="70"/>
      <c r="G181" s="70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158"/>
      <c r="T181" s="159"/>
      <c r="U181" s="164"/>
      <c r="AC181" s="235"/>
      <c r="AD181" s="235"/>
      <c r="AE181" s="183"/>
      <c r="AF181" s="183"/>
      <c r="AG181" s="183"/>
    </row>
    <row r="182" spans="1:33" ht="27.75">
      <c r="A182" s="70"/>
      <c r="B182" s="227"/>
      <c r="C182" s="69"/>
      <c r="D182" s="69"/>
      <c r="E182" s="69"/>
      <c r="F182" s="70"/>
      <c r="G182" s="70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158"/>
      <c r="T182" s="159"/>
      <c r="U182" s="164"/>
      <c r="AC182" s="235"/>
      <c r="AD182" s="235"/>
      <c r="AE182" s="183"/>
      <c r="AF182" s="183"/>
      <c r="AG182" s="183"/>
    </row>
    <row r="183" spans="1:33" ht="27.75">
      <c r="A183" s="70"/>
      <c r="B183" s="227"/>
      <c r="C183" s="69"/>
      <c r="D183" s="69"/>
      <c r="E183" s="69"/>
      <c r="F183" s="70"/>
      <c r="G183" s="70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158"/>
      <c r="T183" s="159"/>
      <c r="U183" s="164"/>
      <c r="AC183" s="235"/>
      <c r="AD183" s="235"/>
      <c r="AE183" s="183"/>
      <c r="AF183" s="183"/>
      <c r="AG183" s="183"/>
    </row>
    <row r="184" spans="1:33" ht="27.75">
      <c r="A184" s="70"/>
      <c r="B184" s="227"/>
      <c r="C184" s="69"/>
      <c r="D184" s="69"/>
      <c r="E184" s="69"/>
      <c r="F184" s="70"/>
      <c r="G184" s="70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158"/>
      <c r="T184" s="159"/>
      <c r="U184" s="164"/>
      <c r="AC184" s="235"/>
      <c r="AD184" s="235"/>
      <c r="AE184" s="183"/>
      <c r="AF184" s="183"/>
      <c r="AG184" s="183"/>
    </row>
    <row r="185" spans="1:33" ht="27.75">
      <c r="A185" s="70"/>
      <c r="B185" s="227"/>
      <c r="C185" s="69"/>
      <c r="D185" s="69"/>
      <c r="E185" s="69"/>
      <c r="F185" s="70"/>
      <c r="G185" s="70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158"/>
      <c r="T185" s="159"/>
      <c r="U185" s="164"/>
      <c r="AC185" s="235"/>
      <c r="AD185" s="235"/>
      <c r="AE185" s="183"/>
      <c r="AF185" s="183"/>
      <c r="AG185" s="183"/>
    </row>
    <row r="186" spans="1:33" ht="27.75">
      <c r="A186" s="70"/>
      <c r="B186" s="227"/>
      <c r="C186" s="69"/>
      <c r="D186" s="69"/>
      <c r="E186" s="69"/>
      <c r="F186" s="70"/>
      <c r="G186" s="70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158"/>
      <c r="T186" s="159"/>
      <c r="U186" s="164"/>
      <c r="AC186" s="235"/>
      <c r="AD186" s="235"/>
      <c r="AE186" s="183"/>
      <c r="AF186" s="183"/>
      <c r="AG186" s="183"/>
    </row>
    <row r="187" spans="1:33" ht="27.75">
      <c r="A187" s="70"/>
      <c r="B187" s="227"/>
      <c r="C187" s="69"/>
      <c r="D187" s="69"/>
      <c r="E187" s="69"/>
      <c r="F187" s="70"/>
      <c r="G187" s="70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158"/>
      <c r="T187" s="159"/>
      <c r="U187" s="160"/>
      <c r="V187" s="256"/>
      <c r="W187" s="256"/>
      <c r="X187" s="256"/>
      <c r="Y187" s="256"/>
      <c r="Z187" s="256"/>
      <c r="AA187" s="256"/>
      <c r="AB187" s="235"/>
      <c r="AC187" s="235"/>
      <c r="AD187" s="235"/>
      <c r="AE187" s="183"/>
      <c r="AF187" s="183"/>
      <c r="AG187" s="183"/>
    </row>
    <row r="188" spans="1:33" ht="27.75">
      <c r="A188" s="70"/>
      <c r="B188" s="227"/>
      <c r="C188" s="69"/>
      <c r="D188" s="69"/>
      <c r="E188" s="69"/>
      <c r="F188" s="70"/>
      <c r="G188" s="70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158"/>
      <c r="T188" s="159"/>
      <c r="U188" s="160"/>
      <c r="V188" s="256"/>
      <c r="W188" s="256"/>
      <c r="X188" s="256"/>
      <c r="Y188" s="256"/>
      <c r="Z188" s="256"/>
      <c r="AA188" s="256"/>
      <c r="AB188" s="235"/>
      <c r="AC188" s="235"/>
      <c r="AD188" s="235"/>
      <c r="AE188" s="183"/>
      <c r="AF188" s="183"/>
      <c r="AG188" s="183"/>
    </row>
    <row r="189" spans="1:33" ht="27.75">
      <c r="A189" s="70"/>
      <c r="B189" s="227"/>
      <c r="C189" s="69"/>
      <c r="D189" s="69"/>
      <c r="E189" s="69"/>
      <c r="F189" s="70"/>
      <c r="G189" s="70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158"/>
      <c r="T189" s="159"/>
      <c r="U189" s="160"/>
      <c r="V189" s="256"/>
      <c r="W189" s="256"/>
      <c r="X189" s="256"/>
      <c r="Y189" s="256"/>
      <c r="Z189" s="256"/>
      <c r="AA189" s="256"/>
      <c r="AB189" s="235"/>
      <c r="AC189" s="235"/>
      <c r="AD189" s="235"/>
      <c r="AE189" s="183"/>
      <c r="AF189" s="183"/>
      <c r="AG189" s="183"/>
    </row>
    <row r="190" spans="1:33" ht="27.75">
      <c r="A190" s="70"/>
      <c r="B190" s="227"/>
      <c r="C190" s="69"/>
      <c r="D190" s="69"/>
      <c r="E190" s="69"/>
      <c r="F190" s="70"/>
      <c r="G190" s="70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158"/>
      <c r="T190" s="159"/>
      <c r="U190" s="160"/>
      <c r="V190" s="256"/>
      <c r="W190" s="256"/>
      <c r="X190" s="256"/>
      <c r="Y190" s="256"/>
      <c r="Z190" s="256"/>
      <c r="AA190" s="256"/>
      <c r="AB190" s="235"/>
      <c r="AC190" s="235"/>
      <c r="AD190" s="235"/>
      <c r="AE190" s="183"/>
      <c r="AF190" s="183"/>
      <c r="AG190" s="183"/>
    </row>
    <row r="191" spans="1:33" ht="27.75">
      <c r="A191" s="70"/>
      <c r="B191" s="227"/>
      <c r="C191" s="69"/>
      <c r="D191" s="69"/>
      <c r="E191" s="69"/>
      <c r="F191" s="70"/>
      <c r="G191" s="70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158"/>
      <c r="T191" s="159"/>
      <c r="U191" s="160"/>
      <c r="V191" s="256"/>
      <c r="W191" s="256"/>
      <c r="X191" s="256"/>
      <c r="Y191" s="256"/>
      <c r="Z191" s="256"/>
      <c r="AA191" s="256"/>
      <c r="AB191" s="235"/>
      <c r="AC191" s="235"/>
      <c r="AD191" s="235"/>
      <c r="AE191" s="183"/>
      <c r="AF191" s="183"/>
      <c r="AG191" s="183"/>
    </row>
    <row r="192" spans="1:33" ht="27.75">
      <c r="A192" s="70"/>
      <c r="B192" s="227"/>
      <c r="C192" s="69"/>
      <c r="D192" s="69"/>
      <c r="E192" s="69"/>
      <c r="F192" s="70"/>
      <c r="G192" s="70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158"/>
      <c r="T192" s="159"/>
      <c r="U192" s="160"/>
      <c r="V192" s="256"/>
      <c r="W192" s="256"/>
      <c r="X192" s="256"/>
      <c r="Y192" s="256"/>
      <c r="Z192" s="256"/>
      <c r="AA192" s="256"/>
      <c r="AB192" s="235"/>
      <c r="AC192" s="235"/>
      <c r="AD192" s="235"/>
      <c r="AE192" s="183"/>
      <c r="AF192" s="183"/>
      <c r="AG192" s="183"/>
    </row>
    <row r="193" spans="1:33" ht="27.75">
      <c r="A193" s="70"/>
      <c r="B193" s="227"/>
      <c r="C193" s="69"/>
      <c r="D193" s="69"/>
      <c r="E193" s="69"/>
      <c r="F193" s="70"/>
      <c r="G193" s="70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158"/>
      <c r="T193" s="159"/>
      <c r="U193" s="160"/>
      <c r="V193" s="256"/>
      <c r="W193" s="256"/>
      <c r="X193" s="256"/>
      <c r="Y193" s="256"/>
      <c r="Z193" s="256"/>
      <c r="AA193" s="256"/>
      <c r="AB193" s="235"/>
      <c r="AC193" s="235"/>
      <c r="AD193" s="235"/>
      <c r="AE193" s="183"/>
      <c r="AF193" s="183"/>
      <c r="AG193" s="183"/>
    </row>
    <row r="194" spans="1:33" ht="27.75">
      <c r="A194" s="70"/>
      <c r="B194" s="227"/>
      <c r="C194" s="69"/>
      <c r="D194" s="69"/>
      <c r="E194" s="69"/>
      <c r="F194" s="70"/>
      <c r="G194" s="70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158"/>
      <c r="T194" s="159"/>
      <c r="U194" s="160"/>
      <c r="V194" s="256"/>
      <c r="W194" s="256"/>
      <c r="X194" s="256"/>
      <c r="Y194" s="256"/>
      <c r="Z194" s="256"/>
      <c r="AA194" s="256"/>
      <c r="AB194" s="235"/>
      <c r="AC194" s="235"/>
      <c r="AD194" s="235"/>
      <c r="AE194" s="183"/>
      <c r="AF194" s="183"/>
      <c r="AG194" s="183"/>
    </row>
    <row r="195" spans="1:33" ht="27.75">
      <c r="A195" s="70"/>
      <c r="B195" s="227"/>
      <c r="C195" s="69"/>
      <c r="D195" s="69"/>
      <c r="E195" s="69"/>
      <c r="F195" s="70"/>
      <c r="G195" s="70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158"/>
      <c r="T195" s="159"/>
      <c r="U195" s="160"/>
      <c r="V195" s="256"/>
      <c r="W195" s="256"/>
      <c r="X195" s="256"/>
      <c r="Y195" s="256"/>
      <c r="Z195" s="256"/>
      <c r="AA195" s="256"/>
      <c r="AB195" s="235"/>
      <c r="AC195" s="235"/>
      <c r="AD195" s="235"/>
      <c r="AE195" s="183"/>
      <c r="AF195" s="183"/>
      <c r="AG195" s="183"/>
    </row>
    <row r="196" spans="1:33" ht="27.75">
      <c r="A196" s="70"/>
      <c r="B196" s="227"/>
      <c r="C196" s="69"/>
      <c r="D196" s="69"/>
      <c r="E196" s="69"/>
      <c r="F196" s="70"/>
      <c r="G196" s="70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158"/>
      <c r="T196" s="159"/>
      <c r="U196" s="160"/>
      <c r="V196" s="256"/>
      <c r="W196" s="256"/>
      <c r="X196" s="256"/>
      <c r="Y196" s="256"/>
      <c r="Z196" s="256"/>
      <c r="AA196" s="256"/>
      <c r="AB196" s="235"/>
      <c r="AC196" s="235"/>
      <c r="AD196" s="235"/>
      <c r="AE196" s="183"/>
      <c r="AF196" s="183"/>
      <c r="AG196" s="183"/>
    </row>
    <row r="197" spans="1:33" ht="27.75">
      <c r="A197" s="70"/>
      <c r="B197" s="227"/>
      <c r="C197" s="69"/>
      <c r="D197" s="69"/>
      <c r="E197" s="69"/>
      <c r="F197" s="70"/>
      <c r="G197" s="70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158"/>
      <c r="T197" s="159"/>
      <c r="U197" s="160"/>
      <c r="V197" s="256"/>
      <c r="W197" s="256"/>
      <c r="X197" s="256"/>
      <c r="Y197" s="256"/>
      <c r="Z197" s="256"/>
      <c r="AA197" s="256"/>
      <c r="AB197" s="235"/>
      <c r="AC197" s="235"/>
      <c r="AD197" s="235"/>
      <c r="AE197" s="183"/>
      <c r="AF197" s="183"/>
      <c r="AG197" s="183"/>
    </row>
    <row r="198" spans="1:33" ht="27.75">
      <c r="A198" s="70"/>
      <c r="B198" s="227"/>
      <c r="C198" s="69"/>
      <c r="D198" s="69"/>
      <c r="E198" s="69"/>
      <c r="F198" s="70"/>
      <c r="G198" s="70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158"/>
      <c r="T198" s="159"/>
      <c r="U198" s="160"/>
      <c r="V198" s="256"/>
      <c r="W198" s="256"/>
      <c r="X198" s="256"/>
      <c r="Y198" s="256"/>
      <c r="Z198" s="256"/>
      <c r="AA198" s="256"/>
      <c r="AB198" s="235"/>
      <c r="AC198" s="235"/>
      <c r="AD198" s="235"/>
      <c r="AE198" s="183"/>
      <c r="AF198" s="183"/>
      <c r="AG198" s="183"/>
    </row>
    <row r="199" spans="1:33" ht="27.75">
      <c r="A199" s="70"/>
      <c r="B199" s="227"/>
      <c r="C199" s="69"/>
      <c r="D199" s="69"/>
      <c r="E199" s="69"/>
      <c r="F199" s="70"/>
      <c r="G199" s="70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158"/>
      <c r="T199" s="159"/>
      <c r="U199" s="160"/>
      <c r="V199" s="256"/>
      <c r="W199" s="256"/>
      <c r="X199" s="256"/>
      <c r="Y199" s="256"/>
      <c r="Z199" s="256"/>
      <c r="AA199" s="256"/>
      <c r="AB199" s="235"/>
      <c r="AC199" s="235"/>
      <c r="AD199" s="235"/>
      <c r="AE199" s="183"/>
      <c r="AF199" s="183"/>
      <c r="AG199" s="183"/>
    </row>
    <row r="200" spans="1:33" ht="27.75">
      <c r="A200" s="70"/>
      <c r="B200" s="227"/>
      <c r="C200" s="69"/>
      <c r="D200" s="69"/>
      <c r="E200" s="69"/>
      <c r="F200" s="70"/>
      <c r="G200" s="70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158"/>
      <c r="T200" s="159"/>
      <c r="U200" s="160"/>
      <c r="V200" s="256"/>
      <c r="W200" s="256"/>
      <c r="X200" s="256"/>
      <c r="Y200" s="256"/>
      <c r="Z200" s="256"/>
      <c r="AA200" s="256"/>
      <c r="AB200" s="235"/>
      <c r="AC200" s="235"/>
      <c r="AD200" s="235"/>
      <c r="AE200" s="183"/>
      <c r="AF200" s="183"/>
      <c r="AG200" s="183"/>
    </row>
    <row r="201" spans="1:33" ht="27.75">
      <c r="A201" s="70"/>
      <c r="B201" s="227"/>
      <c r="C201" s="69"/>
      <c r="D201" s="69"/>
      <c r="E201" s="69"/>
      <c r="F201" s="70"/>
      <c r="G201" s="70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158"/>
      <c r="T201" s="159"/>
      <c r="U201" s="160"/>
      <c r="V201" s="256"/>
      <c r="W201" s="256"/>
      <c r="X201" s="256"/>
      <c r="Y201" s="256"/>
      <c r="Z201" s="256"/>
      <c r="AA201" s="256"/>
      <c r="AB201" s="235"/>
      <c r="AC201" s="235"/>
      <c r="AD201" s="235"/>
      <c r="AE201" s="158"/>
      <c r="AF201" s="158"/>
      <c r="AG201" s="158"/>
    </row>
    <row r="202" spans="1:33" ht="27.75">
      <c r="A202" s="70"/>
      <c r="B202" s="227"/>
      <c r="C202" s="69"/>
      <c r="D202" s="69"/>
      <c r="E202" s="69"/>
      <c r="F202" s="70"/>
      <c r="G202" s="70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158"/>
      <c r="T202" s="159"/>
      <c r="U202" s="160"/>
      <c r="V202" s="256"/>
      <c r="W202" s="256"/>
      <c r="X202" s="256"/>
      <c r="Y202" s="256"/>
      <c r="Z202" s="256"/>
      <c r="AA202" s="256"/>
      <c r="AB202" s="235"/>
      <c r="AC202" s="235"/>
      <c r="AD202" s="235"/>
      <c r="AE202" s="158"/>
      <c r="AF202" s="158"/>
      <c r="AG202" s="158"/>
    </row>
    <row r="203" spans="1:33" ht="27.75">
      <c r="A203" s="70"/>
      <c r="B203" s="227"/>
      <c r="C203" s="69"/>
      <c r="D203" s="69"/>
      <c r="E203" s="69"/>
      <c r="F203" s="70"/>
      <c r="G203" s="70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158"/>
      <c r="T203" s="159"/>
      <c r="U203" s="160"/>
      <c r="V203" s="256"/>
      <c r="W203" s="256"/>
      <c r="X203" s="256"/>
      <c r="Y203" s="256"/>
      <c r="Z203" s="256"/>
      <c r="AA203" s="256"/>
      <c r="AB203" s="235"/>
      <c r="AC203" s="235"/>
      <c r="AD203" s="235"/>
      <c r="AE203" s="158"/>
      <c r="AF203" s="158"/>
      <c r="AG203" s="158"/>
    </row>
    <row r="204" spans="1:33" ht="27.75">
      <c r="A204" s="70"/>
      <c r="B204" s="227"/>
      <c r="C204" s="69"/>
      <c r="D204" s="69"/>
      <c r="E204" s="69"/>
      <c r="F204" s="70"/>
      <c r="G204" s="70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158"/>
      <c r="T204" s="159"/>
      <c r="U204" s="160"/>
      <c r="V204" s="161"/>
      <c r="W204" s="161"/>
      <c r="X204" s="161"/>
      <c r="Y204" s="161"/>
      <c r="Z204" s="161"/>
      <c r="AA204" s="161"/>
      <c r="AE204" s="158"/>
      <c r="AF204" s="158"/>
      <c r="AG204" s="158"/>
    </row>
    <row r="205" spans="1:33" ht="27.75">
      <c r="A205" s="70"/>
      <c r="B205" s="227"/>
      <c r="C205" s="69"/>
      <c r="D205" s="69"/>
      <c r="E205" s="69"/>
      <c r="F205" s="70"/>
      <c r="G205" s="70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158"/>
      <c r="T205" s="159"/>
      <c r="U205" s="160"/>
      <c r="V205" s="161"/>
      <c r="W205" s="161"/>
      <c r="X205" s="161"/>
      <c r="Y205" s="161"/>
      <c r="Z205" s="161"/>
      <c r="AA205" s="161"/>
      <c r="AE205" s="158"/>
      <c r="AF205" s="158"/>
      <c r="AG205" s="158"/>
    </row>
    <row r="206" spans="1:33" ht="27.75">
      <c r="A206" s="70"/>
      <c r="B206" s="227"/>
      <c r="C206" s="69"/>
      <c r="D206" s="69"/>
      <c r="E206" s="69"/>
      <c r="F206" s="70"/>
      <c r="G206" s="70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158"/>
      <c r="T206" s="159"/>
      <c r="U206" s="160"/>
      <c r="V206" s="161"/>
      <c r="W206" s="161"/>
      <c r="X206" s="161"/>
      <c r="Y206" s="161"/>
      <c r="Z206" s="161"/>
      <c r="AA206" s="161"/>
      <c r="AE206" s="158"/>
      <c r="AF206" s="158"/>
      <c r="AG206" s="158"/>
    </row>
    <row r="207" spans="1:33" ht="27.75">
      <c r="A207" s="70"/>
      <c r="B207" s="227"/>
      <c r="C207" s="69"/>
      <c r="D207" s="69"/>
      <c r="E207" s="69"/>
      <c r="F207" s="70"/>
      <c r="G207" s="70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158"/>
      <c r="T207" s="159"/>
      <c r="U207" s="160"/>
      <c r="V207" s="161"/>
      <c r="W207" s="161"/>
      <c r="X207" s="161"/>
      <c r="Y207" s="161"/>
      <c r="Z207" s="161"/>
      <c r="AA207" s="161"/>
      <c r="AE207" s="158"/>
      <c r="AF207" s="158"/>
      <c r="AG207" s="158"/>
    </row>
    <row r="208" spans="1:33" ht="27.75">
      <c r="A208" s="70"/>
      <c r="B208" s="227"/>
      <c r="C208" s="69"/>
      <c r="D208" s="69"/>
      <c r="E208" s="69"/>
      <c r="F208" s="70"/>
      <c r="G208" s="70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158"/>
      <c r="T208" s="159"/>
      <c r="U208" s="160"/>
      <c r="V208" s="161"/>
      <c r="W208" s="161"/>
      <c r="X208" s="161"/>
      <c r="Y208" s="161"/>
      <c r="Z208" s="161"/>
      <c r="AA208" s="161"/>
      <c r="AE208" s="158"/>
      <c r="AF208" s="158"/>
      <c r="AG208" s="158"/>
    </row>
    <row r="209" spans="1:33" ht="27.75">
      <c r="A209" s="70"/>
      <c r="B209" s="227"/>
      <c r="C209" s="69"/>
      <c r="D209" s="69"/>
      <c r="E209" s="69"/>
      <c r="F209" s="70"/>
      <c r="G209" s="70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158"/>
      <c r="T209" s="159"/>
      <c r="U209" s="160"/>
      <c r="V209" s="161"/>
      <c r="W209" s="161"/>
      <c r="X209" s="161"/>
      <c r="Y209" s="161"/>
      <c r="Z209" s="161"/>
      <c r="AA209" s="161"/>
      <c r="AE209" s="158"/>
      <c r="AF209" s="158"/>
      <c r="AG209" s="158"/>
    </row>
    <row r="210" spans="1:33" ht="27.75">
      <c r="A210" s="70"/>
      <c r="B210" s="227"/>
      <c r="C210" s="69"/>
      <c r="D210" s="69"/>
      <c r="E210" s="69"/>
      <c r="F210" s="70"/>
      <c r="G210" s="70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158"/>
      <c r="T210" s="159"/>
      <c r="U210" s="160"/>
      <c r="V210" s="161"/>
      <c r="W210" s="161"/>
      <c r="X210" s="161"/>
      <c r="Y210" s="161"/>
      <c r="Z210" s="161"/>
      <c r="AA210" s="161"/>
      <c r="AE210" s="158"/>
      <c r="AF210" s="158"/>
      <c r="AG210" s="158"/>
    </row>
    <row r="211" spans="1:33" ht="27.75">
      <c r="A211" s="70"/>
      <c r="B211" s="227"/>
      <c r="C211" s="69"/>
      <c r="D211" s="69"/>
      <c r="E211" s="69"/>
      <c r="F211" s="70"/>
      <c r="G211" s="70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158"/>
      <c r="T211" s="159"/>
      <c r="U211" s="160"/>
      <c r="V211" s="161"/>
      <c r="W211" s="161"/>
      <c r="X211" s="161"/>
      <c r="Y211" s="161"/>
      <c r="Z211" s="161"/>
      <c r="AA211" s="161"/>
      <c r="AE211" s="158"/>
      <c r="AF211" s="158"/>
      <c r="AG211" s="158"/>
    </row>
    <row r="212" spans="1:33" ht="27.75">
      <c r="A212" s="70"/>
      <c r="B212" s="227"/>
      <c r="C212" s="69"/>
      <c r="D212" s="69"/>
      <c r="E212" s="69"/>
      <c r="F212" s="70"/>
      <c r="G212" s="70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158"/>
      <c r="T212" s="159"/>
      <c r="U212" s="160"/>
      <c r="V212" s="161"/>
      <c r="W212" s="161"/>
      <c r="X212" s="161"/>
      <c r="Y212" s="161"/>
      <c r="Z212" s="161"/>
      <c r="AA212" s="161"/>
      <c r="AE212" s="158"/>
      <c r="AF212" s="158"/>
      <c r="AG212" s="158"/>
    </row>
    <row r="213" spans="1:33" ht="27.75">
      <c r="A213" s="70"/>
      <c r="B213" s="227"/>
      <c r="C213" s="69"/>
      <c r="D213" s="69"/>
      <c r="E213" s="69"/>
      <c r="F213" s="70"/>
      <c r="G213" s="70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158"/>
      <c r="T213" s="159"/>
      <c r="U213" s="160"/>
      <c r="V213" s="161"/>
      <c r="W213" s="161"/>
      <c r="X213" s="161"/>
      <c r="Y213" s="161"/>
      <c r="Z213" s="161"/>
      <c r="AA213" s="161"/>
      <c r="AE213" s="158"/>
      <c r="AF213" s="158"/>
      <c r="AG213" s="158"/>
    </row>
    <row r="214" spans="1:33" ht="27.75">
      <c r="A214" s="70"/>
      <c r="B214" s="227"/>
      <c r="C214" s="69"/>
      <c r="D214" s="69"/>
      <c r="E214" s="69"/>
      <c r="F214" s="70"/>
      <c r="G214" s="70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158"/>
      <c r="T214" s="159"/>
      <c r="U214" s="160"/>
      <c r="V214" s="161"/>
      <c r="W214" s="161"/>
      <c r="X214" s="161"/>
      <c r="Y214" s="161"/>
      <c r="Z214" s="161"/>
      <c r="AA214" s="161"/>
      <c r="AE214" s="158"/>
      <c r="AF214" s="158"/>
      <c r="AG214" s="158"/>
    </row>
    <row r="215" spans="1:33" ht="27.75">
      <c r="A215" s="70"/>
      <c r="B215" s="227"/>
      <c r="C215" s="69"/>
      <c r="D215" s="69"/>
      <c r="E215" s="69"/>
      <c r="F215" s="70"/>
      <c r="G215" s="70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158"/>
      <c r="T215" s="159"/>
      <c r="U215" s="160"/>
      <c r="V215" s="161"/>
      <c r="W215" s="161"/>
      <c r="X215" s="161"/>
      <c r="Y215" s="161"/>
      <c r="Z215" s="161"/>
      <c r="AA215" s="161"/>
      <c r="AE215" s="158"/>
      <c r="AF215" s="158"/>
      <c r="AG215" s="158"/>
    </row>
    <row r="216" spans="1:33" ht="27.75">
      <c r="A216" s="70"/>
      <c r="B216" s="227"/>
      <c r="C216" s="69"/>
      <c r="D216" s="69"/>
      <c r="E216" s="69"/>
      <c r="F216" s="70"/>
      <c r="G216" s="70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158"/>
      <c r="T216" s="159"/>
      <c r="U216" s="160"/>
      <c r="V216" s="161"/>
      <c r="W216" s="161"/>
      <c r="X216" s="161"/>
      <c r="Y216" s="161"/>
      <c r="Z216" s="161"/>
      <c r="AA216" s="161"/>
      <c r="AE216" s="158"/>
      <c r="AF216" s="158"/>
      <c r="AG216" s="158"/>
    </row>
    <row r="217" spans="1:33" ht="27.75">
      <c r="A217" s="70"/>
      <c r="B217" s="227"/>
      <c r="C217" s="69"/>
      <c r="D217" s="69"/>
      <c r="E217" s="69"/>
      <c r="F217" s="70"/>
      <c r="G217" s="70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158"/>
      <c r="T217" s="159"/>
      <c r="U217" s="160"/>
      <c r="V217" s="161"/>
      <c r="W217" s="161"/>
      <c r="X217" s="161"/>
      <c r="Y217" s="161"/>
      <c r="Z217" s="161"/>
      <c r="AA217" s="161"/>
      <c r="AE217" s="158"/>
      <c r="AF217" s="158"/>
      <c r="AG217" s="158"/>
    </row>
    <row r="218" spans="1:33" ht="27.75">
      <c r="A218" s="70"/>
      <c r="B218" s="227"/>
      <c r="C218" s="69"/>
      <c r="D218" s="69"/>
      <c r="E218" s="69"/>
      <c r="F218" s="70"/>
      <c r="G218" s="70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158"/>
      <c r="T218" s="159"/>
      <c r="U218" s="160"/>
      <c r="V218" s="161"/>
      <c r="W218" s="161"/>
      <c r="X218" s="161"/>
      <c r="Y218" s="161"/>
      <c r="Z218" s="161"/>
      <c r="AA218" s="161"/>
      <c r="AE218" s="158"/>
      <c r="AF218" s="158"/>
      <c r="AG218" s="158"/>
    </row>
    <row r="219" spans="1:33" ht="27.75">
      <c r="A219" s="70"/>
      <c r="B219" s="227"/>
      <c r="C219" s="69"/>
      <c r="D219" s="69"/>
      <c r="E219" s="69"/>
      <c r="F219" s="70"/>
      <c r="G219" s="70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158"/>
      <c r="T219" s="159"/>
      <c r="U219" s="160"/>
      <c r="V219" s="161"/>
      <c r="W219" s="161"/>
      <c r="X219" s="161"/>
      <c r="Y219" s="161"/>
      <c r="Z219" s="161"/>
      <c r="AA219" s="161"/>
      <c r="AE219" s="158"/>
      <c r="AF219" s="158"/>
      <c r="AG219" s="158"/>
    </row>
    <row r="220" spans="1:33" ht="27.75">
      <c r="A220" s="70"/>
      <c r="B220" s="227"/>
      <c r="C220" s="69"/>
      <c r="D220" s="69"/>
      <c r="E220" s="69"/>
      <c r="F220" s="70"/>
      <c r="G220" s="70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158"/>
      <c r="T220" s="159"/>
      <c r="U220" s="160"/>
      <c r="V220" s="161"/>
      <c r="W220" s="161"/>
      <c r="X220" s="161"/>
      <c r="Y220" s="161"/>
      <c r="Z220" s="161"/>
      <c r="AA220" s="161"/>
      <c r="AE220" s="158"/>
      <c r="AF220" s="158"/>
      <c r="AG220" s="158"/>
    </row>
    <row r="221" spans="1:33" ht="27.75">
      <c r="A221" s="70"/>
      <c r="B221" s="227"/>
      <c r="C221" s="69"/>
      <c r="D221" s="69"/>
      <c r="E221" s="69"/>
      <c r="F221" s="70"/>
      <c r="G221" s="70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158"/>
      <c r="T221" s="159"/>
      <c r="U221" s="160"/>
      <c r="V221" s="161"/>
      <c r="W221" s="161"/>
      <c r="X221" s="161"/>
      <c r="Y221" s="161"/>
      <c r="Z221" s="161"/>
      <c r="AA221" s="161"/>
      <c r="AE221" s="158"/>
      <c r="AF221" s="158"/>
      <c r="AG221" s="158"/>
    </row>
    <row r="222" spans="1:33" ht="27.75">
      <c r="A222" s="70"/>
      <c r="B222" s="227"/>
      <c r="C222" s="69"/>
      <c r="D222" s="69"/>
      <c r="E222" s="69"/>
      <c r="F222" s="70"/>
      <c r="G222" s="70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158"/>
      <c r="T222" s="159"/>
      <c r="U222" s="160"/>
      <c r="V222" s="161"/>
      <c r="W222" s="161"/>
      <c r="X222" s="161"/>
      <c r="Y222" s="161"/>
      <c r="Z222" s="161"/>
      <c r="AA222" s="161"/>
      <c r="AE222" s="158"/>
      <c r="AF222" s="158"/>
      <c r="AG222" s="158"/>
    </row>
    <row r="223" spans="1:33" ht="27.75">
      <c r="A223" s="70"/>
      <c r="B223" s="227"/>
      <c r="C223" s="69"/>
      <c r="D223" s="69"/>
      <c r="E223" s="69"/>
      <c r="F223" s="70"/>
      <c r="G223" s="70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158"/>
      <c r="T223" s="159"/>
      <c r="U223" s="160"/>
      <c r="V223" s="161"/>
      <c r="W223" s="161"/>
      <c r="X223" s="161"/>
      <c r="Y223" s="161"/>
      <c r="Z223" s="161"/>
      <c r="AA223" s="161"/>
      <c r="AE223" s="158"/>
      <c r="AF223" s="158"/>
      <c r="AG223" s="158"/>
    </row>
    <row r="224" spans="1:33" ht="27.75">
      <c r="A224" s="70"/>
      <c r="B224" s="227"/>
      <c r="C224" s="69"/>
      <c r="D224" s="69"/>
      <c r="E224" s="69"/>
      <c r="F224" s="70"/>
      <c r="G224" s="70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158"/>
      <c r="T224" s="159"/>
      <c r="U224" s="160"/>
      <c r="V224" s="161"/>
      <c r="W224" s="161"/>
      <c r="X224" s="161"/>
      <c r="Y224" s="161"/>
      <c r="Z224" s="161"/>
      <c r="AA224" s="161"/>
      <c r="AE224" s="158"/>
      <c r="AF224" s="158"/>
      <c r="AG224" s="158"/>
    </row>
    <row r="225" spans="1:33" ht="27.75">
      <c r="A225" s="70"/>
      <c r="B225" s="227"/>
      <c r="C225" s="69"/>
      <c r="D225" s="69"/>
      <c r="E225" s="69"/>
      <c r="F225" s="70"/>
      <c r="G225" s="70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158"/>
      <c r="T225" s="159"/>
      <c r="U225" s="160"/>
      <c r="V225" s="161"/>
      <c r="W225" s="161"/>
      <c r="X225" s="161"/>
      <c r="Y225" s="161"/>
      <c r="Z225" s="161"/>
      <c r="AA225" s="161"/>
      <c r="AE225" s="158"/>
      <c r="AF225" s="158"/>
      <c r="AG225" s="158"/>
    </row>
    <row r="226" spans="1:33" ht="27.75">
      <c r="A226" s="70"/>
      <c r="B226" s="227"/>
      <c r="C226" s="69"/>
      <c r="D226" s="69"/>
      <c r="E226" s="69"/>
      <c r="F226" s="70"/>
      <c r="G226" s="70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158"/>
      <c r="T226" s="159"/>
      <c r="U226" s="160"/>
      <c r="V226" s="161"/>
      <c r="W226" s="161"/>
      <c r="X226" s="161"/>
      <c r="Y226" s="161"/>
      <c r="Z226" s="161"/>
      <c r="AA226" s="161"/>
      <c r="AE226" s="158"/>
      <c r="AF226" s="158"/>
      <c r="AG226" s="158"/>
    </row>
    <row r="227" spans="1:33" ht="27.75">
      <c r="A227" s="70"/>
      <c r="B227" s="227"/>
      <c r="C227" s="69"/>
      <c r="D227" s="69"/>
      <c r="E227" s="69"/>
      <c r="F227" s="70"/>
      <c r="G227" s="70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158"/>
      <c r="T227" s="159"/>
      <c r="U227" s="160"/>
      <c r="V227" s="161"/>
      <c r="W227" s="161"/>
      <c r="X227" s="161"/>
      <c r="Y227" s="161"/>
      <c r="Z227" s="161"/>
      <c r="AA227" s="161"/>
      <c r="AE227" s="158"/>
      <c r="AF227" s="158"/>
      <c r="AG227" s="158"/>
    </row>
    <row r="228" spans="1:33" ht="27.75">
      <c r="A228" s="70"/>
      <c r="B228" s="227"/>
      <c r="C228" s="69"/>
      <c r="D228" s="69"/>
      <c r="E228" s="69"/>
      <c r="F228" s="70"/>
      <c r="G228" s="70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158"/>
      <c r="T228" s="159"/>
      <c r="U228" s="160"/>
      <c r="V228" s="161"/>
      <c r="W228" s="161"/>
      <c r="X228" s="161"/>
      <c r="Y228" s="161"/>
      <c r="Z228" s="161"/>
      <c r="AA228" s="161"/>
      <c r="AE228" s="158"/>
      <c r="AF228" s="158"/>
      <c r="AG228" s="158"/>
    </row>
    <row r="229" spans="1:33" ht="27.75">
      <c r="A229" s="70"/>
      <c r="B229" s="227"/>
      <c r="C229" s="69"/>
      <c r="D229" s="69"/>
      <c r="E229" s="69"/>
      <c r="F229" s="70"/>
      <c r="G229" s="70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158"/>
      <c r="T229" s="159"/>
      <c r="U229" s="160"/>
      <c r="V229" s="161"/>
      <c r="W229" s="161"/>
      <c r="X229" s="161"/>
      <c r="Y229" s="161"/>
      <c r="Z229" s="161"/>
      <c r="AA229" s="161"/>
      <c r="AE229" s="158"/>
      <c r="AF229" s="158"/>
      <c r="AG229" s="158"/>
    </row>
    <row r="230" spans="1:33" ht="27.75">
      <c r="A230" s="70"/>
      <c r="B230" s="227"/>
      <c r="C230" s="69"/>
      <c r="D230" s="69"/>
      <c r="E230" s="69"/>
      <c r="F230" s="70"/>
      <c r="G230" s="70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158"/>
      <c r="T230" s="159"/>
      <c r="U230" s="160"/>
      <c r="V230" s="161"/>
      <c r="W230" s="161"/>
      <c r="X230" s="161"/>
      <c r="Y230" s="161"/>
      <c r="Z230" s="161"/>
      <c r="AA230" s="161"/>
      <c r="AE230" s="158"/>
      <c r="AF230" s="158"/>
      <c r="AG230" s="158"/>
    </row>
    <row r="231" spans="1:33" ht="27.75">
      <c r="A231" s="70"/>
      <c r="B231" s="227"/>
      <c r="C231" s="69"/>
      <c r="D231" s="69"/>
      <c r="E231" s="69"/>
      <c r="F231" s="70"/>
      <c r="G231" s="70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158"/>
      <c r="T231" s="159"/>
      <c r="U231" s="160"/>
      <c r="V231" s="161"/>
      <c r="W231" s="161"/>
      <c r="X231" s="161"/>
      <c r="Y231" s="161"/>
      <c r="Z231" s="161"/>
      <c r="AA231" s="161"/>
      <c r="AE231" s="158"/>
      <c r="AF231" s="158"/>
      <c r="AG231" s="158"/>
    </row>
    <row r="232" spans="1:33" ht="27.75">
      <c r="A232" s="70"/>
      <c r="B232" s="227"/>
      <c r="C232" s="69"/>
      <c r="D232" s="69"/>
      <c r="E232" s="69"/>
      <c r="F232" s="70"/>
      <c r="G232" s="70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158"/>
      <c r="T232" s="159"/>
      <c r="U232" s="160"/>
      <c r="V232" s="161"/>
      <c r="W232" s="161"/>
      <c r="X232" s="161"/>
      <c r="Y232" s="161"/>
      <c r="Z232" s="161"/>
      <c r="AA232" s="161"/>
      <c r="AE232" s="158"/>
      <c r="AF232" s="158"/>
      <c r="AG232" s="158"/>
    </row>
    <row r="233" spans="1:33" ht="27.75">
      <c r="A233" s="70"/>
      <c r="B233" s="227"/>
      <c r="C233" s="69"/>
      <c r="D233" s="69"/>
      <c r="E233" s="69"/>
      <c r="F233" s="70"/>
      <c r="G233" s="70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158"/>
      <c r="T233" s="159"/>
      <c r="U233" s="160"/>
      <c r="V233" s="161"/>
      <c r="W233" s="161"/>
      <c r="X233" s="161"/>
      <c r="Y233" s="161"/>
      <c r="Z233" s="161"/>
      <c r="AA233" s="161"/>
      <c r="AE233" s="158"/>
      <c r="AF233" s="158"/>
      <c r="AG233" s="158"/>
    </row>
    <row r="234" spans="1:33" ht="27.75">
      <c r="A234" s="70"/>
      <c r="B234" s="227"/>
      <c r="C234" s="69"/>
      <c r="D234" s="69"/>
      <c r="E234" s="69"/>
      <c r="F234" s="70"/>
      <c r="G234" s="70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158"/>
      <c r="T234" s="159"/>
      <c r="U234" s="160"/>
      <c r="V234" s="161"/>
      <c r="W234" s="161"/>
      <c r="X234" s="161"/>
      <c r="Y234" s="161"/>
      <c r="Z234" s="161"/>
      <c r="AA234" s="161"/>
      <c r="AE234" s="158"/>
      <c r="AF234" s="158"/>
      <c r="AG234" s="158"/>
    </row>
    <row r="235" spans="1:33" ht="27.75">
      <c r="A235" s="70"/>
      <c r="B235" s="227"/>
      <c r="C235" s="69"/>
      <c r="D235" s="69"/>
      <c r="E235" s="69"/>
      <c r="F235" s="70"/>
      <c r="G235" s="70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158"/>
      <c r="T235" s="159"/>
      <c r="U235" s="160"/>
      <c r="V235" s="161"/>
      <c r="W235" s="161"/>
      <c r="X235" s="161"/>
      <c r="Y235" s="161"/>
      <c r="Z235" s="161"/>
      <c r="AA235" s="161"/>
      <c r="AE235" s="158"/>
      <c r="AF235" s="158"/>
      <c r="AG235" s="158"/>
    </row>
    <row r="236" spans="1:33" ht="27.75">
      <c r="A236" s="70"/>
      <c r="B236" s="227"/>
      <c r="C236" s="69"/>
      <c r="D236" s="69"/>
      <c r="E236" s="69"/>
      <c r="F236" s="70"/>
      <c r="G236" s="70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158"/>
      <c r="T236" s="159"/>
      <c r="U236" s="160"/>
      <c r="V236" s="161"/>
      <c r="W236" s="161"/>
      <c r="X236" s="161"/>
      <c r="Y236" s="161"/>
      <c r="Z236" s="161"/>
      <c r="AA236" s="161"/>
      <c r="AE236" s="158"/>
      <c r="AF236" s="158"/>
      <c r="AG236" s="158"/>
    </row>
    <row r="237" spans="1:33" ht="27.75">
      <c r="A237" s="70"/>
      <c r="B237" s="227"/>
      <c r="C237" s="69"/>
      <c r="D237" s="69"/>
      <c r="E237" s="69"/>
      <c r="F237" s="70"/>
      <c r="G237" s="70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158"/>
      <c r="T237" s="159"/>
      <c r="U237" s="160"/>
      <c r="V237" s="161"/>
      <c r="W237" s="161"/>
      <c r="X237" s="161"/>
      <c r="Y237" s="161"/>
      <c r="Z237" s="161"/>
      <c r="AA237" s="161"/>
      <c r="AE237" s="158"/>
      <c r="AF237" s="158"/>
      <c r="AG237" s="158"/>
    </row>
    <row r="238" spans="1:33" ht="27.75">
      <c r="A238" s="70"/>
      <c r="B238" s="227"/>
      <c r="C238" s="69"/>
      <c r="D238" s="69"/>
      <c r="E238" s="69"/>
      <c r="F238" s="70"/>
      <c r="G238" s="70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158"/>
      <c r="T238" s="159"/>
      <c r="U238" s="160"/>
      <c r="V238" s="161"/>
      <c r="W238" s="161"/>
      <c r="X238" s="161"/>
      <c r="Y238" s="161"/>
      <c r="Z238" s="161"/>
      <c r="AA238" s="161"/>
      <c r="AE238" s="158"/>
      <c r="AF238" s="158"/>
      <c r="AG238" s="158"/>
    </row>
    <row r="239" spans="1:33" ht="27.75">
      <c r="A239" s="70"/>
      <c r="B239" s="227"/>
      <c r="C239" s="69"/>
      <c r="D239" s="69"/>
      <c r="E239" s="69"/>
      <c r="F239" s="70"/>
      <c r="G239" s="70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158"/>
      <c r="T239" s="159"/>
      <c r="U239" s="160"/>
      <c r="V239" s="161"/>
      <c r="W239" s="161"/>
      <c r="X239" s="161"/>
      <c r="Y239" s="161"/>
      <c r="Z239" s="161"/>
      <c r="AA239" s="161"/>
      <c r="AE239" s="158"/>
      <c r="AF239" s="158"/>
      <c r="AG239" s="158"/>
    </row>
    <row r="240" spans="1:33" ht="27.75">
      <c r="A240" s="70"/>
      <c r="B240" s="227"/>
      <c r="C240" s="69"/>
      <c r="D240" s="69"/>
      <c r="E240" s="69"/>
      <c r="F240" s="70"/>
      <c r="G240" s="70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158"/>
      <c r="T240" s="159"/>
      <c r="U240" s="160"/>
      <c r="V240" s="161"/>
      <c r="W240" s="161"/>
      <c r="X240" s="161"/>
      <c r="Y240" s="161"/>
      <c r="Z240" s="161"/>
      <c r="AA240" s="161"/>
      <c r="AE240" s="158"/>
      <c r="AF240" s="158"/>
      <c r="AG240" s="158"/>
    </row>
    <row r="241" spans="1:33" ht="27.75">
      <c r="A241" s="70"/>
      <c r="B241" s="227"/>
      <c r="C241" s="69"/>
      <c r="D241" s="69"/>
      <c r="E241" s="69"/>
      <c r="F241" s="70"/>
      <c r="G241" s="70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158"/>
      <c r="T241" s="159"/>
      <c r="U241" s="160"/>
      <c r="V241" s="161"/>
      <c r="W241" s="161"/>
      <c r="X241" s="161"/>
      <c r="Y241" s="161"/>
      <c r="Z241" s="161"/>
      <c r="AA241" s="161"/>
      <c r="AE241" s="158"/>
      <c r="AF241" s="158"/>
      <c r="AG241" s="158"/>
    </row>
    <row r="242" spans="1:33" ht="27.75">
      <c r="A242" s="70"/>
      <c r="B242" s="227"/>
      <c r="C242" s="69"/>
      <c r="D242" s="69"/>
      <c r="E242" s="69"/>
      <c r="F242" s="70"/>
      <c r="G242" s="70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158"/>
      <c r="T242" s="159"/>
      <c r="U242" s="160"/>
      <c r="V242" s="161"/>
      <c r="W242" s="161"/>
      <c r="X242" s="161"/>
      <c r="Y242" s="161"/>
      <c r="Z242" s="161"/>
      <c r="AA242" s="161"/>
      <c r="AE242" s="158"/>
      <c r="AF242" s="158"/>
      <c r="AG242" s="158"/>
    </row>
    <row r="243" spans="1:33" ht="27.75">
      <c r="A243" s="70"/>
      <c r="B243" s="227"/>
      <c r="C243" s="69"/>
      <c r="D243" s="69"/>
      <c r="E243" s="69"/>
      <c r="F243" s="70"/>
      <c r="G243" s="70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158"/>
      <c r="T243" s="159"/>
      <c r="U243" s="160"/>
      <c r="V243" s="161"/>
      <c r="W243" s="161"/>
      <c r="X243" s="161"/>
      <c r="Y243" s="161"/>
      <c r="Z243" s="161"/>
      <c r="AA243" s="161"/>
      <c r="AE243" s="158"/>
      <c r="AF243" s="158"/>
      <c r="AG243" s="158"/>
    </row>
    <row r="244" spans="1:33" ht="27.75">
      <c r="A244" s="70"/>
      <c r="B244" s="227"/>
      <c r="C244" s="69"/>
      <c r="D244" s="69"/>
      <c r="E244" s="69"/>
      <c r="F244" s="70"/>
      <c r="G244" s="70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158"/>
      <c r="T244" s="159"/>
      <c r="U244" s="160"/>
      <c r="V244" s="161"/>
      <c r="W244" s="161"/>
      <c r="X244" s="161"/>
      <c r="Y244" s="161"/>
      <c r="Z244" s="161"/>
      <c r="AA244" s="161"/>
      <c r="AE244" s="158"/>
      <c r="AF244" s="158"/>
      <c r="AG244" s="158"/>
    </row>
    <row r="245" spans="1:33" ht="27.75">
      <c r="A245" s="70"/>
      <c r="B245" s="227"/>
      <c r="C245" s="69"/>
      <c r="D245" s="69"/>
      <c r="E245" s="69"/>
      <c r="F245" s="70"/>
      <c r="G245" s="70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158"/>
      <c r="T245" s="159"/>
      <c r="U245" s="160"/>
      <c r="V245" s="161"/>
      <c r="W245" s="161"/>
      <c r="X245" s="161"/>
      <c r="Y245" s="161"/>
      <c r="Z245" s="161"/>
      <c r="AA245" s="161"/>
      <c r="AE245" s="158"/>
      <c r="AF245" s="158"/>
      <c r="AG245" s="158"/>
    </row>
    <row r="246" spans="1:33" ht="27.75">
      <c r="A246" s="70"/>
      <c r="B246" s="227"/>
      <c r="C246" s="69"/>
      <c r="D246" s="69"/>
      <c r="E246" s="69"/>
      <c r="F246" s="70"/>
      <c r="G246" s="70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158"/>
      <c r="T246" s="159"/>
      <c r="U246" s="160"/>
      <c r="V246" s="161"/>
      <c r="W246" s="161"/>
      <c r="X246" s="161"/>
      <c r="Y246" s="161"/>
      <c r="Z246" s="161"/>
      <c r="AA246" s="161"/>
      <c r="AE246" s="158"/>
      <c r="AF246" s="158"/>
      <c r="AG246" s="158"/>
    </row>
    <row r="247" spans="1:33" ht="27.75">
      <c r="A247" s="70"/>
      <c r="B247" s="227"/>
      <c r="C247" s="69"/>
      <c r="D247" s="69"/>
      <c r="E247" s="69"/>
      <c r="F247" s="70"/>
      <c r="G247" s="70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158"/>
      <c r="T247" s="159"/>
      <c r="U247" s="160"/>
      <c r="V247" s="161"/>
      <c r="W247" s="161"/>
      <c r="X247" s="161"/>
      <c r="Y247" s="161"/>
      <c r="Z247" s="161"/>
      <c r="AA247" s="161"/>
      <c r="AE247" s="158"/>
      <c r="AF247" s="158"/>
      <c r="AG247" s="158"/>
    </row>
    <row r="248" spans="1:33" ht="27.75">
      <c r="A248" s="70"/>
      <c r="B248" s="227"/>
      <c r="C248" s="69"/>
      <c r="D248" s="69"/>
      <c r="E248" s="69"/>
      <c r="F248" s="70"/>
      <c r="G248" s="70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158"/>
      <c r="T248" s="159"/>
      <c r="U248" s="160"/>
      <c r="V248" s="161"/>
      <c r="W248" s="161"/>
      <c r="X248" s="161"/>
      <c r="Y248" s="161"/>
      <c r="Z248" s="161"/>
      <c r="AA248" s="161"/>
      <c r="AE248" s="158"/>
      <c r="AF248" s="158"/>
      <c r="AG248" s="158"/>
    </row>
    <row r="249" spans="1:33" ht="27.75">
      <c r="A249" s="70"/>
      <c r="B249" s="227"/>
      <c r="C249" s="69"/>
      <c r="D249" s="69"/>
      <c r="E249" s="69"/>
      <c r="F249" s="70"/>
      <c r="G249" s="70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158"/>
      <c r="T249" s="159"/>
      <c r="U249" s="160"/>
      <c r="V249" s="161"/>
      <c r="W249" s="161"/>
      <c r="X249" s="161"/>
      <c r="Y249" s="161"/>
      <c r="Z249" s="161"/>
      <c r="AA249" s="161"/>
      <c r="AE249" s="158"/>
      <c r="AF249" s="158"/>
      <c r="AG249" s="158"/>
    </row>
    <row r="250" spans="1:33" ht="27.75">
      <c r="A250" s="70"/>
      <c r="B250" s="227"/>
      <c r="C250" s="69"/>
      <c r="D250" s="69"/>
      <c r="E250" s="69"/>
      <c r="F250" s="70"/>
      <c r="G250" s="70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158"/>
      <c r="T250" s="159"/>
      <c r="U250" s="160"/>
      <c r="V250" s="161"/>
      <c r="W250" s="161"/>
      <c r="X250" s="161"/>
      <c r="Y250" s="161"/>
      <c r="Z250" s="161"/>
      <c r="AA250" s="161"/>
      <c r="AE250" s="158"/>
      <c r="AF250" s="158"/>
      <c r="AG250" s="158"/>
    </row>
    <row r="251" spans="1:33" ht="27.75">
      <c r="A251" s="70"/>
      <c r="B251" s="227"/>
      <c r="C251" s="69"/>
      <c r="D251" s="69"/>
      <c r="E251" s="69"/>
      <c r="F251" s="70"/>
      <c r="G251" s="70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158"/>
      <c r="T251" s="159"/>
      <c r="U251" s="160"/>
      <c r="V251" s="161"/>
      <c r="W251" s="161"/>
      <c r="X251" s="161"/>
      <c r="Y251" s="161"/>
      <c r="Z251" s="161"/>
      <c r="AA251" s="161"/>
      <c r="AE251" s="158"/>
      <c r="AF251" s="158"/>
      <c r="AG251" s="158"/>
    </row>
    <row r="252" spans="1:33" ht="27.75">
      <c r="A252" s="70"/>
      <c r="B252" s="227"/>
      <c r="C252" s="69"/>
      <c r="D252" s="69"/>
      <c r="E252" s="69"/>
      <c r="F252" s="70"/>
      <c r="G252" s="70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158"/>
      <c r="T252" s="159"/>
      <c r="U252" s="160"/>
      <c r="V252" s="161"/>
      <c r="W252" s="161"/>
      <c r="X252" s="161"/>
      <c r="Y252" s="161"/>
      <c r="Z252" s="161"/>
      <c r="AA252" s="161"/>
      <c r="AE252" s="158"/>
      <c r="AF252" s="158"/>
      <c r="AG252" s="158"/>
    </row>
    <row r="253" spans="1:33" ht="27.75">
      <c r="A253" s="70"/>
      <c r="B253" s="227"/>
      <c r="C253" s="69"/>
      <c r="D253" s="69"/>
      <c r="E253" s="69"/>
      <c r="F253" s="70"/>
      <c r="G253" s="70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158"/>
      <c r="T253" s="159"/>
      <c r="U253" s="160"/>
      <c r="V253" s="161"/>
      <c r="W253" s="161"/>
      <c r="X253" s="161"/>
      <c r="Y253" s="161"/>
      <c r="Z253" s="161"/>
      <c r="AA253" s="161"/>
      <c r="AE253" s="158"/>
      <c r="AF253" s="158"/>
      <c r="AG253" s="158"/>
    </row>
    <row r="254" spans="1:33" ht="27.75">
      <c r="A254" s="70"/>
      <c r="B254" s="227"/>
      <c r="C254" s="69"/>
      <c r="D254" s="69"/>
      <c r="E254" s="69"/>
      <c r="F254" s="70"/>
      <c r="G254" s="70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158"/>
      <c r="T254" s="159"/>
      <c r="U254" s="160"/>
      <c r="V254" s="161"/>
      <c r="W254" s="161"/>
      <c r="X254" s="161"/>
      <c r="Y254" s="161"/>
      <c r="Z254" s="161"/>
      <c r="AA254" s="161"/>
      <c r="AE254" s="158"/>
      <c r="AF254" s="158"/>
      <c r="AG254" s="158"/>
    </row>
    <row r="255" spans="1:33" ht="27.75">
      <c r="A255" s="70"/>
      <c r="B255" s="227"/>
      <c r="C255" s="69"/>
      <c r="D255" s="69"/>
      <c r="E255" s="69"/>
      <c r="F255" s="70"/>
      <c r="G255" s="70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158"/>
      <c r="T255" s="159"/>
      <c r="U255" s="160"/>
      <c r="V255" s="161"/>
      <c r="W255" s="161"/>
      <c r="X255" s="161"/>
      <c r="Y255" s="161"/>
      <c r="Z255" s="161"/>
      <c r="AA255" s="161"/>
      <c r="AE255" s="158"/>
      <c r="AF255" s="158"/>
      <c r="AG255" s="158"/>
    </row>
    <row r="256" spans="1:33" ht="27.75">
      <c r="A256" s="70"/>
      <c r="B256" s="227"/>
      <c r="C256" s="69"/>
      <c r="D256" s="69"/>
      <c r="E256" s="69"/>
      <c r="F256" s="70"/>
      <c r="G256" s="70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158"/>
      <c r="T256" s="159"/>
      <c r="U256" s="160"/>
      <c r="V256" s="161"/>
      <c r="W256" s="161"/>
      <c r="X256" s="161"/>
      <c r="Y256" s="161"/>
      <c r="Z256" s="161"/>
      <c r="AA256" s="161"/>
      <c r="AE256" s="158"/>
      <c r="AF256" s="158"/>
      <c r="AG256" s="158"/>
    </row>
    <row r="257" spans="1:33" ht="27.75">
      <c r="A257" s="70"/>
      <c r="B257" s="227"/>
      <c r="C257" s="69"/>
      <c r="D257" s="69"/>
      <c r="E257" s="69"/>
      <c r="F257" s="70"/>
      <c r="G257" s="70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158"/>
      <c r="T257" s="159"/>
      <c r="U257" s="160"/>
      <c r="V257" s="161"/>
      <c r="W257" s="161"/>
      <c r="X257" s="161"/>
      <c r="Y257" s="161"/>
      <c r="Z257" s="161"/>
      <c r="AA257" s="161"/>
      <c r="AE257" s="158"/>
      <c r="AF257" s="158"/>
      <c r="AG257" s="158"/>
    </row>
    <row r="258" spans="1:33" ht="27.75">
      <c r="A258" s="70"/>
      <c r="B258" s="227"/>
      <c r="C258" s="69"/>
      <c r="D258" s="69"/>
      <c r="E258" s="69"/>
      <c r="F258" s="70"/>
      <c r="G258" s="70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158"/>
      <c r="T258" s="159"/>
      <c r="U258" s="160"/>
      <c r="V258" s="161"/>
      <c r="W258" s="161"/>
      <c r="X258" s="161"/>
      <c r="Y258" s="161"/>
      <c r="Z258" s="161"/>
      <c r="AA258" s="161"/>
      <c r="AE258" s="158"/>
      <c r="AF258" s="158"/>
      <c r="AG258" s="158"/>
    </row>
    <row r="259" spans="1:33" ht="27.75">
      <c r="A259" s="70"/>
      <c r="B259" s="227"/>
      <c r="C259" s="69"/>
      <c r="D259" s="69"/>
      <c r="E259" s="69"/>
      <c r="F259" s="70"/>
      <c r="G259" s="70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158"/>
      <c r="T259" s="159"/>
      <c r="U259" s="160"/>
      <c r="V259" s="161"/>
      <c r="W259" s="161"/>
      <c r="X259" s="161"/>
      <c r="Y259" s="161"/>
      <c r="Z259" s="161"/>
      <c r="AA259" s="161"/>
      <c r="AE259" s="158"/>
      <c r="AF259" s="158"/>
      <c r="AG259" s="158"/>
    </row>
    <row r="260" spans="1:33" ht="27.75">
      <c r="A260" s="70"/>
      <c r="B260" s="227"/>
      <c r="C260" s="69"/>
      <c r="D260" s="69"/>
      <c r="E260" s="69"/>
      <c r="F260" s="70"/>
      <c r="G260" s="70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158"/>
      <c r="T260" s="159"/>
      <c r="U260" s="160"/>
      <c r="V260" s="161"/>
      <c r="W260" s="161"/>
      <c r="X260" s="161"/>
      <c r="Y260" s="161"/>
      <c r="Z260" s="161"/>
      <c r="AA260" s="161"/>
      <c r="AE260" s="158"/>
      <c r="AF260" s="158"/>
      <c r="AG260" s="158"/>
    </row>
    <row r="261" spans="1:33" ht="27.75">
      <c r="A261" s="70"/>
      <c r="B261" s="227"/>
      <c r="C261" s="69"/>
      <c r="D261" s="69"/>
      <c r="E261" s="69"/>
      <c r="F261" s="70"/>
      <c r="G261" s="70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158"/>
      <c r="T261" s="159"/>
      <c r="U261" s="160"/>
      <c r="V261" s="161"/>
      <c r="W261" s="161"/>
      <c r="X261" s="161"/>
      <c r="Y261" s="161"/>
      <c r="Z261" s="161"/>
      <c r="AA261" s="161"/>
      <c r="AE261" s="158"/>
      <c r="AF261" s="158"/>
      <c r="AG261" s="158"/>
    </row>
    <row r="262" spans="1:33" ht="27.75">
      <c r="A262" s="70"/>
      <c r="B262" s="227"/>
      <c r="C262" s="69"/>
      <c r="D262" s="69"/>
      <c r="E262" s="69"/>
      <c r="F262" s="70"/>
      <c r="G262" s="70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158"/>
      <c r="T262" s="159"/>
      <c r="U262" s="160"/>
      <c r="V262" s="161"/>
      <c r="W262" s="161"/>
      <c r="X262" s="161"/>
      <c r="Y262" s="161"/>
      <c r="Z262" s="161"/>
      <c r="AA262" s="161"/>
      <c r="AE262" s="158"/>
      <c r="AF262" s="158"/>
      <c r="AG262" s="158"/>
    </row>
    <row r="263" spans="1:33" ht="27.75">
      <c r="A263" s="70"/>
      <c r="B263" s="227"/>
      <c r="C263" s="69"/>
      <c r="D263" s="69"/>
      <c r="E263" s="69"/>
      <c r="F263" s="70"/>
      <c r="G263" s="70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158"/>
      <c r="T263" s="159"/>
      <c r="U263" s="160"/>
      <c r="V263" s="161"/>
      <c r="W263" s="161"/>
      <c r="X263" s="161"/>
      <c r="Y263" s="161"/>
      <c r="Z263" s="161"/>
      <c r="AA263" s="161"/>
      <c r="AE263" s="158"/>
      <c r="AF263" s="158"/>
      <c r="AG263" s="158"/>
    </row>
    <row r="264" spans="1:33" ht="27.75">
      <c r="A264" s="70"/>
      <c r="B264" s="227"/>
      <c r="C264" s="69"/>
      <c r="D264" s="69"/>
      <c r="E264" s="69"/>
      <c r="F264" s="70"/>
      <c r="G264" s="70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158"/>
      <c r="T264" s="159"/>
      <c r="U264" s="160"/>
      <c r="V264" s="161"/>
      <c r="W264" s="161"/>
      <c r="X264" s="161"/>
      <c r="Y264" s="161"/>
      <c r="Z264" s="161"/>
      <c r="AA264" s="161"/>
      <c r="AE264" s="158"/>
      <c r="AF264" s="158"/>
      <c r="AG264" s="158"/>
    </row>
    <row r="265" spans="1:33" ht="27.75">
      <c r="A265" s="70"/>
      <c r="B265" s="227"/>
      <c r="C265" s="69"/>
      <c r="D265" s="69"/>
      <c r="E265" s="69"/>
      <c r="F265" s="70"/>
      <c r="G265" s="70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158"/>
      <c r="T265" s="159"/>
      <c r="U265" s="160"/>
      <c r="V265" s="161"/>
      <c r="W265" s="161"/>
      <c r="X265" s="161"/>
      <c r="Y265" s="161"/>
      <c r="Z265" s="161"/>
      <c r="AA265" s="161"/>
      <c r="AE265" s="158"/>
      <c r="AF265" s="158"/>
      <c r="AG265" s="158"/>
    </row>
    <row r="266" spans="1:33" ht="27.75">
      <c r="A266" s="70"/>
      <c r="B266" s="227"/>
      <c r="C266" s="69"/>
      <c r="D266" s="69"/>
      <c r="E266" s="69"/>
      <c r="F266" s="70"/>
      <c r="G266" s="70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158"/>
      <c r="T266" s="159"/>
      <c r="U266" s="160"/>
      <c r="V266" s="161"/>
      <c r="W266" s="161"/>
      <c r="X266" s="161"/>
      <c r="Y266" s="161"/>
      <c r="Z266" s="161"/>
      <c r="AA266" s="161"/>
      <c r="AE266" s="158"/>
      <c r="AF266" s="158"/>
      <c r="AG266" s="158"/>
    </row>
    <row r="267" spans="1:33" ht="27.75">
      <c r="A267" s="70"/>
      <c r="B267" s="227"/>
      <c r="C267" s="69"/>
      <c r="D267" s="69"/>
      <c r="E267" s="69"/>
      <c r="F267" s="70"/>
      <c r="G267" s="70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158"/>
      <c r="T267" s="159"/>
      <c r="U267" s="160"/>
      <c r="V267" s="161"/>
      <c r="W267" s="161"/>
      <c r="X267" s="161"/>
      <c r="Y267" s="161"/>
      <c r="Z267" s="161"/>
      <c r="AA267" s="161"/>
      <c r="AE267" s="158"/>
      <c r="AF267" s="158"/>
      <c r="AG267" s="158"/>
    </row>
    <row r="268" spans="1:33" ht="27.75">
      <c r="A268" s="70"/>
      <c r="B268" s="227"/>
      <c r="C268" s="69"/>
      <c r="D268" s="69"/>
      <c r="E268" s="69"/>
      <c r="F268" s="70"/>
      <c r="G268" s="70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158"/>
      <c r="T268" s="159"/>
      <c r="U268" s="160"/>
      <c r="V268" s="161"/>
      <c r="W268" s="161"/>
      <c r="X268" s="161"/>
      <c r="Y268" s="161"/>
      <c r="Z268" s="161"/>
      <c r="AA268" s="161"/>
      <c r="AE268" s="158"/>
      <c r="AF268" s="158"/>
      <c r="AG268" s="158"/>
    </row>
    <row r="269" spans="1:33" ht="27.75">
      <c r="A269" s="70"/>
      <c r="B269" s="227"/>
      <c r="C269" s="69"/>
      <c r="D269" s="69"/>
      <c r="E269" s="69"/>
      <c r="F269" s="70"/>
      <c r="G269" s="70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158"/>
      <c r="T269" s="159"/>
      <c r="U269" s="160"/>
      <c r="V269" s="161"/>
      <c r="W269" s="161"/>
      <c r="X269" s="161"/>
      <c r="Y269" s="161"/>
      <c r="Z269" s="161"/>
      <c r="AA269" s="161"/>
      <c r="AE269" s="158"/>
      <c r="AF269" s="158"/>
      <c r="AG269" s="158"/>
    </row>
    <row r="270" spans="1:33" ht="27.75">
      <c r="A270" s="70"/>
      <c r="B270" s="227"/>
      <c r="C270" s="69"/>
      <c r="D270" s="69"/>
      <c r="E270" s="69"/>
      <c r="F270" s="70"/>
      <c r="G270" s="70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158"/>
      <c r="T270" s="159"/>
      <c r="U270" s="160"/>
      <c r="V270" s="161"/>
      <c r="W270" s="161"/>
      <c r="X270" s="161"/>
      <c r="Y270" s="161"/>
      <c r="Z270" s="161"/>
      <c r="AA270" s="161"/>
      <c r="AE270" s="158"/>
      <c r="AF270" s="158"/>
      <c r="AG270" s="158"/>
    </row>
    <row r="271" spans="1:33" ht="27.75">
      <c r="A271" s="70"/>
      <c r="B271" s="227"/>
      <c r="C271" s="69"/>
      <c r="D271" s="69"/>
      <c r="E271" s="69"/>
      <c r="F271" s="70"/>
      <c r="G271" s="70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158"/>
      <c r="T271" s="159"/>
      <c r="U271" s="160"/>
      <c r="V271" s="161"/>
      <c r="W271" s="161"/>
      <c r="X271" s="161"/>
      <c r="Y271" s="161"/>
      <c r="Z271" s="161"/>
      <c r="AA271" s="161"/>
      <c r="AE271" s="158"/>
      <c r="AF271" s="158"/>
      <c r="AG271" s="158"/>
    </row>
    <row r="272" spans="1:33" ht="27.75">
      <c r="A272" s="70"/>
      <c r="B272" s="227"/>
      <c r="C272" s="69"/>
      <c r="D272" s="69"/>
      <c r="E272" s="69"/>
      <c r="F272" s="70"/>
      <c r="G272" s="70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158"/>
      <c r="T272" s="159"/>
      <c r="U272" s="160"/>
      <c r="V272" s="161"/>
      <c r="W272" s="161"/>
      <c r="X272" s="161"/>
      <c r="Y272" s="161"/>
      <c r="Z272" s="161"/>
      <c r="AA272" s="161"/>
      <c r="AE272" s="158"/>
      <c r="AF272" s="158"/>
      <c r="AG272" s="158"/>
    </row>
    <row r="273" spans="1:33" ht="27.75">
      <c r="A273" s="70"/>
      <c r="B273" s="227"/>
      <c r="C273" s="69"/>
      <c r="D273" s="69"/>
      <c r="E273" s="69"/>
      <c r="F273" s="70"/>
      <c r="G273" s="70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158"/>
      <c r="T273" s="159"/>
      <c r="U273" s="160"/>
      <c r="V273" s="161"/>
      <c r="W273" s="161"/>
      <c r="X273" s="161"/>
      <c r="Y273" s="161"/>
      <c r="Z273" s="161"/>
      <c r="AA273" s="161"/>
      <c r="AE273" s="158"/>
      <c r="AF273" s="158"/>
      <c r="AG273" s="158"/>
    </row>
    <row r="274" spans="1:33" ht="27.75">
      <c r="A274" s="70"/>
      <c r="B274" s="227"/>
      <c r="C274" s="69"/>
      <c r="D274" s="69"/>
      <c r="E274" s="69"/>
      <c r="F274" s="70"/>
      <c r="G274" s="70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158"/>
      <c r="T274" s="159"/>
      <c r="U274" s="160"/>
      <c r="V274" s="161"/>
      <c r="W274" s="161"/>
      <c r="X274" s="161"/>
      <c r="Y274" s="161"/>
      <c r="Z274" s="161"/>
      <c r="AA274" s="161"/>
      <c r="AE274" s="158"/>
      <c r="AF274" s="158"/>
      <c r="AG274" s="158"/>
    </row>
    <row r="275" spans="1:33" ht="27.75">
      <c r="A275" s="70"/>
      <c r="B275" s="227"/>
      <c r="C275" s="69"/>
      <c r="D275" s="69"/>
      <c r="E275" s="69"/>
      <c r="F275" s="70"/>
      <c r="G275" s="70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158"/>
      <c r="T275" s="159"/>
      <c r="U275" s="160"/>
      <c r="V275" s="161"/>
      <c r="W275" s="161"/>
      <c r="X275" s="161"/>
      <c r="Y275" s="161"/>
      <c r="Z275" s="161"/>
      <c r="AA275" s="161"/>
      <c r="AE275" s="158"/>
      <c r="AF275" s="158"/>
      <c r="AG275" s="158"/>
    </row>
    <row r="276" spans="1:33" ht="27.75">
      <c r="A276" s="70"/>
      <c r="B276" s="227"/>
      <c r="C276" s="69"/>
      <c r="D276" s="69"/>
      <c r="E276" s="69"/>
      <c r="F276" s="70"/>
      <c r="G276" s="70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158"/>
      <c r="T276" s="159"/>
      <c r="U276" s="160"/>
      <c r="V276" s="161"/>
      <c r="W276" s="161"/>
      <c r="X276" s="161"/>
      <c r="Y276" s="161"/>
      <c r="Z276" s="161"/>
      <c r="AA276" s="161"/>
      <c r="AE276" s="158"/>
      <c r="AF276" s="158"/>
      <c r="AG276" s="158"/>
    </row>
    <row r="277" spans="1:33" ht="27.75">
      <c r="A277" s="70"/>
      <c r="B277" s="227"/>
      <c r="C277" s="69"/>
      <c r="D277" s="69"/>
      <c r="E277" s="69"/>
      <c r="F277" s="70"/>
      <c r="G277" s="70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158"/>
      <c r="T277" s="159"/>
      <c r="U277" s="160"/>
      <c r="V277" s="161"/>
      <c r="W277" s="161"/>
      <c r="X277" s="161"/>
      <c r="Y277" s="161"/>
      <c r="Z277" s="161"/>
      <c r="AA277" s="161"/>
      <c r="AE277" s="158"/>
      <c r="AF277" s="158"/>
      <c r="AG277" s="158"/>
    </row>
    <row r="278" spans="1:33" ht="27.75">
      <c r="A278" s="70"/>
      <c r="B278" s="227"/>
      <c r="C278" s="69"/>
      <c r="D278" s="69"/>
      <c r="E278" s="69"/>
      <c r="F278" s="70"/>
      <c r="G278" s="70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158"/>
      <c r="T278" s="159"/>
      <c r="U278" s="160"/>
      <c r="V278" s="161"/>
      <c r="W278" s="161"/>
      <c r="X278" s="161"/>
      <c r="Y278" s="161"/>
      <c r="Z278" s="161"/>
      <c r="AA278" s="161"/>
      <c r="AE278" s="158"/>
      <c r="AF278" s="158"/>
      <c r="AG278" s="158"/>
    </row>
    <row r="279" spans="1:33" ht="27.75">
      <c r="A279" s="70"/>
      <c r="B279" s="227"/>
      <c r="C279" s="69"/>
      <c r="D279" s="69"/>
      <c r="E279" s="69"/>
      <c r="F279" s="70"/>
      <c r="G279" s="70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158"/>
      <c r="T279" s="159"/>
      <c r="U279" s="160"/>
      <c r="V279" s="161"/>
      <c r="W279" s="161"/>
      <c r="X279" s="161"/>
      <c r="Y279" s="161"/>
      <c r="Z279" s="161"/>
      <c r="AA279" s="161"/>
      <c r="AE279" s="158"/>
      <c r="AF279" s="158"/>
      <c r="AG279" s="158"/>
    </row>
    <row r="280" spans="1:33" ht="27.75">
      <c r="A280" s="70"/>
      <c r="B280" s="227"/>
      <c r="C280" s="69"/>
      <c r="D280" s="69"/>
      <c r="E280" s="69"/>
      <c r="F280" s="70"/>
      <c r="G280" s="70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158"/>
      <c r="T280" s="159"/>
      <c r="U280" s="160"/>
      <c r="V280" s="161"/>
      <c r="W280" s="161"/>
      <c r="X280" s="161"/>
      <c r="Y280" s="161"/>
      <c r="Z280" s="161"/>
      <c r="AA280" s="161"/>
      <c r="AE280" s="158"/>
      <c r="AF280" s="158"/>
      <c r="AG280" s="158"/>
    </row>
    <row r="281" spans="1:33" ht="27.75">
      <c r="A281" s="70"/>
      <c r="B281" s="227"/>
      <c r="C281" s="69"/>
      <c r="D281" s="69"/>
      <c r="E281" s="69"/>
      <c r="F281" s="70"/>
      <c r="G281" s="70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158"/>
      <c r="T281" s="159"/>
      <c r="U281" s="160"/>
      <c r="V281" s="161"/>
      <c r="W281" s="161"/>
      <c r="X281" s="161"/>
      <c r="Y281" s="161"/>
      <c r="Z281" s="161"/>
      <c r="AA281" s="161"/>
      <c r="AE281" s="158"/>
      <c r="AF281" s="158"/>
      <c r="AG281" s="158"/>
    </row>
    <row r="282" spans="1:33" ht="27.75">
      <c r="A282" s="70"/>
      <c r="B282" s="227"/>
      <c r="C282" s="69"/>
      <c r="D282" s="69"/>
      <c r="E282" s="69"/>
      <c r="F282" s="70"/>
      <c r="G282" s="70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158"/>
      <c r="T282" s="159"/>
      <c r="U282" s="160"/>
      <c r="V282" s="161"/>
      <c r="W282" s="161"/>
      <c r="X282" s="161"/>
      <c r="Y282" s="161"/>
      <c r="Z282" s="161"/>
      <c r="AA282" s="161"/>
      <c r="AE282" s="158"/>
      <c r="AF282" s="158"/>
      <c r="AG282" s="158"/>
    </row>
    <row r="283" spans="1:33" ht="27.75">
      <c r="A283" s="70"/>
      <c r="B283" s="227"/>
      <c r="C283" s="69"/>
      <c r="D283" s="69"/>
      <c r="E283" s="69"/>
      <c r="F283" s="70"/>
      <c r="G283" s="70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158"/>
      <c r="T283" s="159"/>
      <c r="U283" s="160"/>
      <c r="V283" s="161"/>
      <c r="W283" s="161"/>
      <c r="X283" s="161"/>
      <c r="Y283" s="161"/>
      <c r="Z283" s="161"/>
      <c r="AA283" s="161"/>
      <c r="AE283" s="158"/>
      <c r="AF283" s="158"/>
      <c r="AG283" s="158"/>
    </row>
    <row r="284" spans="1:33" ht="27.75">
      <c r="A284" s="70"/>
      <c r="B284" s="227"/>
      <c r="C284" s="69"/>
      <c r="D284" s="69"/>
      <c r="E284" s="69"/>
      <c r="F284" s="70"/>
      <c r="G284" s="70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158"/>
      <c r="T284" s="159"/>
      <c r="U284" s="160"/>
      <c r="V284" s="161"/>
      <c r="W284" s="161"/>
      <c r="X284" s="161"/>
      <c r="Y284" s="161"/>
      <c r="Z284" s="161"/>
      <c r="AA284" s="161"/>
      <c r="AE284" s="158"/>
      <c r="AF284" s="158"/>
      <c r="AG284" s="158"/>
    </row>
    <row r="285" spans="1:33" ht="27.75">
      <c r="A285" s="70"/>
      <c r="B285" s="227"/>
      <c r="C285" s="69"/>
      <c r="D285" s="69"/>
      <c r="E285" s="69"/>
      <c r="F285" s="70"/>
      <c r="G285" s="70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158"/>
      <c r="T285" s="159"/>
      <c r="U285" s="160"/>
      <c r="V285" s="161"/>
      <c r="W285" s="161"/>
      <c r="X285" s="161"/>
      <c r="Y285" s="161"/>
      <c r="Z285" s="161"/>
      <c r="AA285" s="161"/>
      <c r="AE285" s="158"/>
      <c r="AF285" s="158"/>
      <c r="AG285" s="158"/>
    </row>
    <row r="286" spans="1:33" ht="27.75">
      <c r="A286" s="70"/>
      <c r="B286" s="227"/>
      <c r="C286" s="69"/>
      <c r="D286" s="69"/>
      <c r="E286" s="69"/>
      <c r="F286" s="70"/>
      <c r="G286" s="70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158"/>
      <c r="T286" s="159"/>
      <c r="U286" s="160"/>
      <c r="V286" s="161"/>
      <c r="W286" s="161"/>
      <c r="X286" s="161"/>
      <c r="Y286" s="161"/>
      <c r="Z286" s="161"/>
      <c r="AA286" s="161"/>
      <c r="AE286" s="158"/>
      <c r="AF286" s="158"/>
      <c r="AG286" s="158"/>
    </row>
    <row r="287" spans="1:33" ht="27.75">
      <c r="A287" s="70"/>
      <c r="B287" s="227"/>
      <c r="C287" s="69"/>
      <c r="D287" s="69"/>
      <c r="E287" s="69"/>
      <c r="F287" s="70"/>
      <c r="G287" s="70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158"/>
      <c r="T287" s="159"/>
      <c r="U287" s="160"/>
      <c r="V287" s="161"/>
      <c r="W287" s="161"/>
      <c r="X287" s="161"/>
      <c r="Y287" s="161"/>
      <c r="Z287" s="161"/>
      <c r="AA287" s="161"/>
      <c r="AE287" s="158"/>
      <c r="AF287" s="158"/>
      <c r="AG287" s="158"/>
    </row>
    <row r="288" spans="1:33" ht="27.75">
      <c r="A288" s="70"/>
      <c r="B288" s="227"/>
      <c r="C288" s="69"/>
      <c r="D288" s="69"/>
      <c r="E288" s="69"/>
      <c r="F288" s="70"/>
      <c r="G288" s="70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158"/>
      <c r="T288" s="159"/>
      <c r="U288" s="160"/>
      <c r="V288" s="161"/>
      <c r="W288" s="161"/>
      <c r="X288" s="161"/>
      <c r="Y288" s="161"/>
      <c r="Z288" s="161"/>
      <c r="AA288" s="161"/>
      <c r="AE288" s="158"/>
      <c r="AF288" s="158"/>
      <c r="AG288" s="158"/>
    </row>
    <row r="289" spans="1:33" ht="27.75">
      <c r="A289" s="70"/>
      <c r="B289" s="227"/>
      <c r="C289" s="69"/>
      <c r="D289" s="69"/>
      <c r="E289" s="69"/>
      <c r="F289" s="70"/>
      <c r="G289" s="70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158"/>
      <c r="T289" s="159"/>
      <c r="U289" s="160"/>
      <c r="V289" s="161"/>
      <c r="W289" s="161"/>
      <c r="X289" s="161"/>
      <c r="Y289" s="161"/>
      <c r="Z289" s="161"/>
      <c r="AA289" s="161"/>
      <c r="AE289" s="158"/>
      <c r="AF289" s="158"/>
      <c r="AG289" s="158"/>
    </row>
    <row r="290" spans="1:33" ht="27.75">
      <c r="A290" s="70"/>
      <c r="B290" s="227"/>
      <c r="C290" s="69"/>
      <c r="D290" s="69"/>
      <c r="E290" s="69"/>
      <c r="F290" s="70"/>
      <c r="G290" s="70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158"/>
      <c r="T290" s="159"/>
      <c r="U290" s="160"/>
      <c r="V290" s="161"/>
      <c r="W290" s="161"/>
      <c r="X290" s="161"/>
      <c r="Y290" s="161"/>
      <c r="Z290" s="161"/>
      <c r="AA290" s="161"/>
      <c r="AE290" s="158"/>
      <c r="AF290" s="158"/>
      <c r="AG290" s="158"/>
    </row>
    <row r="291" spans="1:33" ht="27.75">
      <c r="A291" s="70"/>
      <c r="B291" s="227"/>
      <c r="C291" s="69"/>
      <c r="D291" s="69"/>
      <c r="E291" s="69"/>
      <c r="F291" s="70"/>
      <c r="G291" s="70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158"/>
      <c r="T291" s="159"/>
      <c r="U291" s="160"/>
      <c r="V291" s="161"/>
      <c r="W291" s="161"/>
      <c r="X291" s="161"/>
      <c r="Y291" s="161"/>
      <c r="Z291" s="161"/>
      <c r="AA291" s="161"/>
      <c r="AE291" s="158"/>
      <c r="AF291" s="158"/>
      <c r="AG291" s="158"/>
    </row>
    <row r="292" spans="1:33" ht="27.75">
      <c r="A292" s="70"/>
      <c r="B292" s="227"/>
      <c r="C292" s="69"/>
      <c r="D292" s="69"/>
      <c r="E292" s="69"/>
      <c r="F292" s="70"/>
      <c r="G292" s="70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158"/>
      <c r="T292" s="159"/>
      <c r="U292" s="160"/>
      <c r="V292" s="161"/>
      <c r="W292" s="161"/>
      <c r="X292" s="161"/>
      <c r="Y292" s="161"/>
      <c r="Z292" s="161"/>
      <c r="AA292" s="161"/>
      <c r="AE292" s="158"/>
      <c r="AF292" s="158"/>
      <c r="AG292" s="158"/>
    </row>
    <row r="293" spans="1:33" ht="27.75">
      <c r="A293" s="70"/>
      <c r="B293" s="227"/>
      <c r="C293" s="69"/>
      <c r="D293" s="69"/>
      <c r="E293" s="69"/>
      <c r="F293" s="70"/>
      <c r="G293" s="70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158"/>
      <c r="T293" s="159"/>
      <c r="U293" s="160"/>
      <c r="V293" s="161"/>
      <c r="W293" s="161"/>
      <c r="X293" s="161"/>
      <c r="Y293" s="161"/>
      <c r="Z293" s="161"/>
      <c r="AA293" s="161"/>
      <c r="AE293" s="158"/>
      <c r="AF293" s="158"/>
      <c r="AG293" s="158"/>
    </row>
    <row r="294" spans="1:33" ht="27.75">
      <c r="A294" s="70"/>
      <c r="B294" s="227"/>
      <c r="C294" s="69"/>
      <c r="D294" s="69"/>
      <c r="E294" s="69"/>
      <c r="F294" s="70"/>
      <c r="G294" s="70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158"/>
      <c r="T294" s="159"/>
      <c r="U294" s="160"/>
      <c r="V294" s="161"/>
      <c r="W294" s="161"/>
      <c r="X294" s="161"/>
      <c r="Y294" s="161"/>
      <c r="Z294" s="161"/>
      <c r="AA294" s="161"/>
      <c r="AE294" s="158"/>
      <c r="AF294" s="158"/>
      <c r="AG294" s="158"/>
    </row>
    <row r="295" spans="1:33" ht="27.75">
      <c r="A295" s="70"/>
      <c r="B295" s="227"/>
      <c r="C295" s="69"/>
      <c r="D295" s="69"/>
      <c r="E295" s="69"/>
      <c r="F295" s="70"/>
      <c r="G295" s="70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158"/>
      <c r="T295" s="159"/>
      <c r="U295" s="160"/>
      <c r="V295" s="161"/>
      <c r="W295" s="161"/>
      <c r="X295" s="161"/>
      <c r="Y295" s="161"/>
      <c r="Z295" s="161"/>
      <c r="AA295" s="161"/>
      <c r="AE295" s="158"/>
      <c r="AF295" s="158"/>
      <c r="AG295" s="158"/>
    </row>
    <row r="296" spans="1:33" ht="27.75">
      <c r="A296" s="70"/>
      <c r="B296" s="227"/>
      <c r="C296" s="69"/>
      <c r="D296" s="69"/>
      <c r="E296" s="69"/>
      <c r="F296" s="70"/>
      <c r="G296" s="70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158"/>
      <c r="T296" s="159"/>
      <c r="U296" s="160"/>
      <c r="V296" s="161"/>
      <c r="W296" s="161"/>
      <c r="X296" s="161"/>
      <c r="Y296" s="161"/>
      <c r="Z296" s="161"/>
      <c r="AA296" s="161"/>
      <c r="AE296" s="158"/>
      <c r="AF296" s="158"/>
      <c r="AG296" s="158"/>
    </row>
    <row r="297" spans="1:33" ht="27.75">
      <c r="A297" s="70"/>
      <c r="B297" s="227"/>
      <c r="C297" s="69"/>
      <c r="D297" s="69"/>
      <c r="E297" s="69"/>
      <c r="F297" s="70"/>
      <c r="G297" s="70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158"/>
      <c r="T297" s="159"/>
      <c r="U297" s="160"/>
      <c r="V297" s="161"/>
      <c r="W297" s="161"/>
      <c r="X297" s="161"/>
      <c r="Y297" s="161"/>
      <c r="Z297" s="161"/>
      <c r="AA297" s="161"/>
      <c r="AE297" s="158"/>
      <c r="AF297" s="158"/>
      <c r="AG297" s="158"/>
    </row>
    <row r="298" spans="1:33" ht="27.75">
      <c r="A298" s="70"/>
      <c r="B298" s="227"/>
      <c r="C298" s="69"/>
      <c r="D298" s="69"/>
      <c r="E298" s="69"/>
      <c r="F298" s="70"/>
      <c r="G298" s="70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158"/>
      <c r="T298" s="159"/>
      <c r="U298" s="160"/>
      <c r="V298" s="161"/>
      <c r="W298" s="161"/>
      <c r="X298" s="161"/>
      <c r="Y298" s="161"/>
      <c r="Z298" s="161"/>
      <c r="AA298" s="161"/>
      <c r="AE298" s="158"/>
      <c r="AF298" s="158"/>
      <c r="AG298" s="158"/>
    </row>
    <row r="299" spans="1:33" ht="27.75">
      <c r="A299" s="70"/>
      <c r="B299" s="227"/>
      <c r="C299" s="69"/>
      <c r="D299" s="69"/>
      <c r="E299" s="69"/>
      <c r="F299" s="70"/>
      <c r="G299" s="70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158"/>
      <c r="T299" s="159"/>
      <c r="U299" s="160"/>
      <c r="V299" s="161"/>
      <c r="W299" s="161"/>
      <c r="X299" s="161"/>
      <c r="Y299" s="161"/>
      <c r="Z299" s="161"/>
      <c r="AA299" s="161"/>
      <c r="AE299" s="158"/>
      <c r="AF299" s="158"/>
      <c r="AG299" s="158"/>
    </row>
    <row r="300" spans="1:33" ht="27.75">
      <c r="A300" s="70"/>
      <c r="B300" s="227"/>
      <c r="C300" s="69"/>
      <c r="D300" s="69"/>
      <c r="E300" s="69"/>
      <c r="F300" s="70"/>
      <c r="G300" s="70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158"/>
      <c r="T300" s="159"/>
      <c r="U300" s="160"/>
      <c r="V300" s="161"/>
      <c r="W300" s="161"/>
      <c r="X300" s="161"/>
      <c r="Y300" s="161"/>
      <c r="Z300" s="161"/>
      <c r="AA300" s="161"/>
      <c r="AE300" s="158"/>
      <c r="AF300" s="158"/>
      <c r="AG300" s="158"/>
    </row>
    <row r="301" spans="1:33" ht="27.75">
      <c r="A301" s="70"/>
      <c r="B301" s="227"/>
      <c r="C301" s="69"/>
      <c r="D301" s="69"/>
      <c r="E301" s="69"/>
      <c r="F301" s="70"/>
      <c r="G301" s="70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158"/>
      <c r="T301" s="159"/>
      <c r="U301" s="160"/>
      <c r="V301" s="161"/>
      <c r="W301" s="161"/>
      <c r="X301" s="161"/>
      <c r="Y301" s="161"/>
      <c r="Z301" s="161"/>
      <c r="AA301" s="161"/>
      <c r="AE301" s="158"/>
      <c r="AF301" s="158"/>
      <c r="AG301" s="158"/>
    </row>
    <row r="302" spans="1:33" ht="27.75">
      <c r="A302" s="70"/>
      <c r="B302" s="227"/>
      <c r="C302" s="69"/>
      <c r="D302" s="69"/>
      <c r="E302" s="69"/>
      <c r="F302" s="70"/>
      <c r="G302" s="70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158"/>
      <c r="T302" s="159"/>
      <c r="U302" s="160"/>
      <c r="V302" s="161"/>
      <c r="W302" s="161"/>
      <c r="X302" s="161"/>
      <c r="Y302" s="161"/>
      <c r="Z302" s="161"/>
      <c r="AA302" s="161"/>
      <c r="AE302" s="158"/>
      <c r="AF302" s="158"/>
      <c r="AG302" s="158"/>
    </row>
    <row r="303" spans="1:33" ht="27.75">
      <c r="A303" s="70"/>
      <c r="B303" s="227"/>
      <c r="C303" s="69"/>
      <c r="D303" s="69"/>
      <c r="E303" s="69"/>
      <c r="F303" s="70"/>
      <c r="G303" s="70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158"/>
      <c r="T303" s="159"/>
      <c r="U303" s="160"/>
      <c r="V303" s="161"/>
      <c r="W303" s="161"/>
      <c r="X303" s="161"/>
      <c r="Y303" s="161"/>
      <c r="Z303" s="161"/>
      <c r="AA303" s="161"/>
      <c r="AE303" s="158"/>
      <c r="AF303" s="158"/>
      <c r="AG303" s="158"/>
    </row>
    <row r="304" spans="1:33" ht="27.75">
      <c r="A304" s="70"/>
      <c r="B304" s="227"/>
      <c r="C304" s="69"/>
      <c r="D304" s="69"/>
      <c r="E304" s="69"/>
      <c r="F304" s="70"/>
      <c r="G304" s="70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158"/>
      <c r="T304" s="159"/>
      <c r="U304" s="160"/>
      <c r="V304" s="161"/>
      <c r="W304" s="161"/>
      <c r="X304" s="161"/>
      <c r="Y304" s="161"/>
      <c r="Z304" s="161"/>
      <c r="AA304" s="161"/>
      <c r="AE304" s="158"/>
      <c r="AF304" s="158"/>
      <c r="AG304" s="158"/>
    </row>
    <row r="305" spans="1:33" ht="27.75">
      <c r="A305" s="70"/>
      <c r="B305" s="227"/>
      <c r="C305" s="69"/>
      <c r="D305" s="69"/>
      <c r="E305" s="69"/>
      <c r="F305" s="70"/>
      <c r="G305" s="70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158"/>
      <c r="T305" s="159"/>
      <c r="U305" s="160"/>
      <c r="V305" s="161"/>
      <c r="W305" s="161"/>
      <c r="X305" s="161"/>
      <c r="Y305" s="161"/>
      <c r="Z305" s="161"/>
      <c r="AA305" s="161"/>
      <c r="AE305" s="158"/>
      <c r="AF305" s="158"/>
      <c r="AG305" s="158"/>
    </row>
    <row r="306" spans="1:33" ht="27.75">
      <c r="A306" s="70"/>
      <c r="B306" s="227"/>
      <c r="C306" s="69"/>
      <c r="D306" s="69"/>
      <c r="E306" s="69"/>
      <c r="F306" s="70"/>
      <c r="G306" s="70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158"/>
      <c r="T306" s="159"/>
      <c r="U306" s="160"/>
      <c r="V306" s="161"/>
      <c r="W306" s="161"/>
      <c r="X306" s="161"/>
      <c r="Y306" s="161"/>
      <c r="Z306" s="161"/>
      <c r="AA306" s="161"/>
      <c r="AE306" s="158"/>
      <c r="AF306" s="158"/>
      <c r="AG306" s="158"/>
    </row>
    <row r="307" spans="1:33" ht="27.75">
      <c r="A307" s="70"/>
      <c r="B307" s="227"/>
      <c r="C307" s="69"/>
      <c r="D307" s="69"/>
      <c r="E307" s="69"/>
      <c r="F307" s="70"/>
      <c r="G307" s="70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158"/>
      <c r="T307" s="159"/>
      <c r="U307" s="160"/>
      <c r="V307" s="161"/>
      <c r="W307" s="161"/>
      <c r="X307" s="161"/>
      <c r="Y307" s="161"/>
      <c r="Z307" s="161"/>
      <c r="AA307" s="161"/>
      <c r="AE307" s="158"/>
      <c r="AF307" s="158"/>
      <c r="AG307" s="158"/>
    </row>
    <row r="308" spans="1:33" ht="27.75">
      <c r="A308" s="70"/>
      <c r="B308" s="227"/>
      <c r="C308" s="69"/>
      <c r="D308" s="69"/>
      <c r="E308" s="69"/>
      <c r="F308" s="70"/>
      <c r="G308" s="70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158"/>
      <c r="T308" s="159"/>
      <c r="U308" s="160"/>
      <c r="V308" s="161"/>
      <c r="W308" s="161"/>
      <c r="X308" s="161"/>
      <c r="Y308" s="161"/>
      <c r="Z308" s="161"/>
      <c r="AA308" s="161"/>
      <c r="AE308" s="158"/>
      <c r="AF308" s="158"/>
      <c r="AG308" s="158"/>
    </row>
    <row r="309" spans="1:33" ht="27.75">
      <c r="A309" s="70"/>
      <c r="B309" s="227"/>
      <c r="C309" s="69"/>
      <c r="D309" s="69"/>
      <c r="E309" s="69"/>
      <c r="F309" s="70"/>
      <c r="G309" s="70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158"/>
      <c r="T309" s="159"/>
      <c r="U309" s="160"/>
      <c r="V309" s="161"/>
      <c r="W309" s="161"/>
      <c r="X309" s="161"/>
      <c r="Y309" s="161"/>
      <c r="Z309" s="161"/>
      <c r="AA309" s="161"/>
      <c r="AE309" s="158"/>
      <c r="AF309" s="158"/>
      <c r="AG309" s="158"/>
    </row>
    <row r="310" spans="1:33" ht="27.75">
      <c r="A310" s="70"/>
      <c r="B310" s="227"/>
      <c r="C310" s="69"/>
      <c r="D310" s="69"/>
      <c r="E310" s="69"/>
      <c r="F310" s="70"/>
      <c r="G310" s="70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158"/>
      <c r="T310" s="159"/>
      <c r="U310" s="160"/>
      <c r="V310" s="161"/>
      <c r="W310" s="161"/>
      <c r="X310" s="161"/>
      <c r="Y310" s="161"/>
      <c r="Z310" s="161"/>
      <c r="AA310" s="161"/>
      <c r="AE310" s="158"/>
      <c r="AF310" s="158"/>
      <c r="AG310" s="158"/>
    </row>
    <row r="311" spans="1:33" ht="27.75">
      <c r="A311" s="70"/>
      <c r="B311" s="227"/>
      <c r="C311" s="69"/>
      <c r="D311" s="69"/>
      <c r="E311" s="69"/>
      <c r="F311" s="70"/>
      <c r="G311" s="70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158"/>
      <c r="T311" s="159"/>
      <c r="U311" s="160"/>
      <c r="V311" s="161"/>
      <c r="W311" s="161"/>
      <c r="X311" s="161"/>
      <c r="Y311" s="161"/>
      <c r="Z311" s="161"/>
      <c r="AA311" s="161"/>
      <c r="AE311" s="158"/>
      <c r="AF311" s="158"/>
      <c r="AG311" s="158"/>
    </row>
    <row r="312" spans="1:33" ht="27.75">
      <c r="A312" s="70"/>
      <c r="B312" s="227"/>
      <c r="C312" s="69"/>
      <c r="D312" s="69"/>
      <c r="E312" s="69"/>
      <c r="F312" s="70"/>
      <c r="G312" s="70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158"/>
      <c r="T312" s="159"/>
      <c r="U312" s="160"/>
      <c r="V312" s="161"/>
      <c r="W312" s="161"/>
      <c r="X312" s="161"/>
      <c r="Y312" s="161"/>
      <c r="Z312" s="161"/>
      <c r="AA312" s="161"/>
      <c r="AE312" s="158"/>
      <c r="AF312" s="158"/>
      <c r="AG312" s="158"/>
    </row>
    <row r="313" spans="1:33" ht="27.75">
      <c r="A313" s="70"/>
      <c r="B313" s="227"/>
      <c r="C313" s="69"/>
      <c r="D313" s="69"/>
      <c r="E313" s="69"/>
      <c r="F313" s="70"/>
      <c r="G313" s="70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158"/>
      <c r="T313" s="159"/>
      <c r="U313" s="160"/>
      <c r="V313" s="161"/>
      <c r="W313" s="161"/>
      <c r="X313" s="161"/>
      <c r="Y313" s="161"/>
      <c r="Z313" s="161"/>
      <c r="AA313" s="161"/>
      <c r="AE313" s="158"/>
      <c r="AF313" s="158"/>
      <c r="AG313" s="158"/>
    </row>
    <row r="314" spans="1:33" ht="27.75">
      <c r="A314" s="70"/>
      <c r="B314" s="227"/>
      <c r="C314" s="69"/>
      <c r="D314" s="69"/>
      <c r="E314" s="69"/>
      <c r="F314" s="70"/>
      <c r="G314" s="70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158"/>
      <c r="T314" s="159"/>
      <c r="U314" s="160"/>
      <c r="V314" s="161"/>
      <c r="W314" s="161"/>
      <c r="X314" s="161"/>
      <c r="Y314" s="161"/>
      <c r="Z314" s="161"/>
      <c r="AA314" s="161"/>
      <c r="AE314" s="158"/>
      <c r="AF314" s="158"/>
      <c r="AG314" s="158"/>
    </row>
    <row r="315" spans="1:33" ht="27.75">
      <c r="A315" s="70"/>
      <c r="B315" s="227"/>
      <c r="C315" s="69"/>
      <c r="D315" s="69"/>
      <c r="E315" s="69"/>
      <c r="F315" s="70"/>
      <c r="G315" s="70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158"/>
      <c r="T315" s="159"/>
      <c r="U315" s="160"/>
      <c r="V315" s="161"/>
      <c r="W315" s="161"/>
      <c r="X315" s="161"/>
      <c r="Y315" s="161"/>
      <c r="Z315" s="161"/>
      <c r="AA315" s="161"/>
      <c r="AE315" s="158"/>
      <c r="AF315" s="158"/>
      <c r="AG315" s="158"/>
    </row>
    <row r="316" spans="1:33" ht="27.75">
      <c r="A316" s="70"/>
      <c r="B316" s="227"/>
      <c r="C316" s="69"/>
      <c r="D316" s="69"/>
      <c r="E316" s="69"/>
      <c r="F316" s="70"/>
      <c r="G316" s="70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158"/>
      <c r="T316" s="159"/>
      <c r="U316" s="160"/>
      <c r="V316" s="161"/>
      <c r="W316" s="161"/>
      <c r="X316" s="161"/>
      <c r="Y316" s="161"/>
      <c r="Z316" s="161"/>
      <c r="AA316" s="161"/>
      <c r="AE316" s="158"/>
      <c r="AF316" s="158"/>
      <c r="AG316" s="158"/>
    </row>
    <row r="317" spans="1:33" ht="27.75">
      <c r="A317" s="70"/>
      <c r="B317" s="227"/>
      <c r="C317" s="69"/>
      <c r="D317" s="69"/>
      <c r="E317" s="69"/>
      <c r="F317" s="70"/>
      <c r="G317" s="70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158"/>
      <c r="T317" s="159"/>
      <c r="U317" s="160"/>
      <c r="V317" s="161"/>
      <c r="W317" s="161"/>
      <c r="X317" s="161"/>
      <c r="Y317" s="161"/>
      <c r="Z317" s="161"/>
      <c r="AA317" s="161"/>
      <c r="AE317" s="158"/>
      <c r="AF317" s="158"/>
      <c r="AG317" s="158"/>
    </row>
    <row r="318" spans="1:33" ht="27.75">
      <c r="A318" s="70"/>
      <c r="B318" s="227"/>
      <c r="C318" s="69"/>
      <c r="D318" s="69"/>
      <c r="E318" s="69"/>
      <c r="F318" s="70"/>
      <c r="G318" s="70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158"/>
      <c r="T318" s="159"/>
      <c r="U318" s="160"/>
      <c r="V318" s="161"/>
      <c r="W318" s="161"/>
      <c r="X318" s="161"/>
      <c r="Y318" s="161"/>
      <c r="Z318" s="161"/>
      <c r="AA318" s="161"/>
      <c r="AE318" s="158"/>
      <c r="AF318" s="158"/>
      <c r="AG318" s="158"/>
    </row>
    <row r="319" spans="1:33" ht="27.75">
      <c r="A319" s="70"/>
      <c r="B319" s="227"/>
      <c r="C319" s="69"/>
      <c r="D319" s="69"/>
      <c r="E319" s="69"/>
      <c r="F319" s="70"/>
      <c r="G319" s="70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158"/>
      <c r="T319" s="159"/>
      <c r="U319" s="160"/>
      <c r="V319" s="161"/>
      <c r="W319" s="161"/>
      <c r="X319" s="161"/>
      <c r="Y319" s="161"/>
      <c r="Z319" s="161"/>
      <c r="AA319" s="161"/>
      <c r="AE319" s="158"/>
      <c r="AF319" s="158"/>
      <c r="AG319" s="158"/>
    </row>
    <row r="320" spans="1:33" ht="27.75">
      <c r="A320" s="70"/>
      <c r="B320" s="227"/>
      <c r="C320" s="69"/>
      <c r="D320" s="69"/>
      <c r="E320" s="69"/>
      <c r="F320" s="70"/>
      <c r="G320" s="70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158"/>
      <c r="T320" s="159"/>
      <c r="U320" s="160"/>
      <c r="V320" s="161"/>
      <c r="W320" s="161"/>
      <c r="X320" s="161"/>
      <c r="Y320" s="161"/>
      <c r="Z320" s="161"/>
      <c r="AA320" s="161"/>
      <c r="AE320" s="158"/>
      <c r="AF320" s="158"/>
      <c r="AG320" s="158"/>
    </row>
    <row r="321" spans="1:33" ht="27.75">
      <c r="A321" s="70"/>
      <c r="B321" s="227"/>
      <c r="C321" s="69"/>
      <c r="D321" s="69"/>
      <c r="E321" s="69"/>
      <c r="F321" s="70"/>
      <c r="G321" s="70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158"/>
      <c r="T321" s="159"/>
      <c r="U321" s="160"/>
      <c r="V321" s="161"/>
      <c r="W321" s="161"/>
      <c r="X321" s="161"/>
      <c r="Y321" s="161"/>
      <c r="Z321" s="161"/>
      <c r="AA321" s="161"/>
      <c r="AE321" s="158"/>
      <c r="AF321" s="158"/>
      <c r="AG321" s="158"/>
    </row>
    <row r="322" spans="1:33" ht="27.75">
      <c r="A322" s="70"/>
      <c r="B322" s="227"/>
      <c r="C322" s="69"/>
      <c r="D322" s="69"/>
      <c r="E322" s="69"/>
      <c r="F322" s="70"/>
      <c r="G322" s="70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158"/>
      <c r="T322" s="159"/>
      <c r="U322" s="160"/>
      <c r="V322" s="161"/>
      <c r="W322" s="161"/>
      <c r="X322" s="161"/>
      <c r="Y322" s="161"/>
      <c r="Z322" s="161"/>
      <c r="AA322" s="161"/>
      <c r="AE322" s="158"/>
      <c r="AF322" s="158"/>
      <c r="AG322" s="158"/>
    </row>
    <row r="323" spans="1:33" ht="27.75">
      <c r="A323" s="70"/>
      <c r="B323" s="227"/>
      <c r="C323" s="69"/>
      <c r="D323" s="69"/>
      <c r="E323" s="69"/>
      <c r="F323" s="70"/>
      <c r="G323" s="70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158"/>
      <c r="T323" s="159"/>
      <c r="U323" s="160"/>
      <c r="V323" s="161"/>
      <c r="W323" s="161"/>
      <c r="X323" s="161"/>
      <c r="Y323" s="161"/>
      <c r="Z323" s="161"/>
      <c r="AA323" s="161"/>
      <c r="AE323" s="158"/>
      <c r="AF323" s="158"/>
      <c r="AG323" s="158"/>
    </row>
    <row r="324" spans="1:33" ht="27.75">
      <c r="A324" s="70"/>
      <c r="B324" s="227"/>
      <c r="C324" s="69"/>
      <c r="D324" s="69"/>
      <c r="E324" s="69"/>
      <c r="F324" s="70"/>
      <c r="G324" s="70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158"/>
      <c r="T324" s="159"/>
      <c r="U324" s="160"/>
      <c r="V324" s="161"/>
      <c r="W324" s="161"/>
      <c r="X324" s="161"/>
      <c r="Y324" s="161"/>
      <c r="Z324" s="161"/>
      <c r="AA324" s="161"/>
      <c r="AE324" s="158"/>
      <c r="AF324" s="158"/>
      <c r="AG324" s="158"/>
    </row>
    <row r="325" spans="1:33" ht="27.75">
      <c r="A325" s="70"/>
      <c r="B325" s="227"/>
      <c r="C325" s="69"/>
      <c r="D325" s="69"/>
      <c r="E325" s="69"/>
      <c r="F325" s="70"/>
      <c r="G325" s="70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158"/>
      <c r="T325" s="159"/>
      <c r="U325" s="160"/>
      <c r="V325" s="161"/>
      <c r="W325" s="161"/>
      <c r="X325" s="161"/>
      <c r="Y325" s="161"/>
      <c r="Z325" s="161"/>
      <c r="AA325" s="161"/>
      <c r="AE325" s="158"/>
      <c r="AF325" s="158"/>
      <c r="AG325" s="158"/>
    </row>
    <row r="326" spans="1:33" ht="27.75">
      <c r="A326" s="70"/>
      <c r="B326" s="227"/>
      <c r="C326" s="69"/>
      <c r="D326" s="69"/>
      <c r="E326" s="69"/>
      <c r="F326" s="70"/>
      <c r="G326" s="70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158"/>
      <c r="T326" s="159"/>
      <c r="U326" s="160"/>
      <c r="V326" s="161"/>
      <c r="W326" s="161"/>
      <c r="X326" s="161"/>
      <c r="Y326" s="161"/>
      <c r="Z326" s="161"/>
      <c r="AA326" s="161"/>
      <c r="AE326" s="158"/>
      <c r="AF326" s="158"/>
      <c r="AG326" s="158"/>
    </row>
    <row r="327" spans="1:33" ht="27.75">
      <c r="A327" s="70"/>
      <c r="B327" s="227"/>
      <c r="C327" s="69"/>
      <c r="D327" s="69"/>
      <c r="E327" s="69"/>
      <c r="F327" s="70"/>
      <c r="G327" s="70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158"/>
      <c r="T327" s="159"/>
      <c r="U327" s="160"/>
      <c r="V327" s="161"/>
      <c r="W327" s="161"/>
      <c r="X327" s="161"/>
      <c r="Y327" s="161"/>
      <c r="Z327" s="161"/>
      <c r="AA327" s="161"/>
      <c r="AE327" s="158"/>
      <c r="AF327" s="158"/>
      <c r="AG327" s="158"/>
    </row>
    <row r="328" spans="1:33" ht="27.75">
      <c r="A328" s="70"/>
      <c r="B328" s="227"/>
      <c r="C328" s="69"/>
      <c r="D328" s="69"/>
      <c r="E328" s="69"/>
      <c r="F328" s="70"/>
      <c r="G328" s="70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158"/>
      <c r="T328" s="159"/>
      <c r="U328" s="160"/>
      <c r="V328" s="161"/>
      <c r="W328" s="161"/>
      <c r="X328" s="161"/>
      <c r="Y328" s="161"/>
      <c r="Z328" s="161"/>
      <c r="AA328" s="161"/>
      <c r="AE328" s="158"/>
      <c r="AF328" s="158"/>
      <c r="AG328" s="158"/>
    </row>
    <row r="329" spans="1:33" ht="27.75">
      <c r="A329" s="70"/>
      <c r="B329" s="227"/>
      <c r="C329" s="69"/>
      <c r="D329" s="69"/>
      <c r="E329" s="69"/>
      <c r="F329" s="70"/>
      <c r="G329" s="70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158"/>
      <c r="T329" s="159"/>
      <c r="U329" s="160"/>
      <c r="V329" s="161"/>
      <c r="W329" s="161"/>
      <c r="X329" s="161"/>
      <c r="Y329" s="161"/>
      <c r="Z329" s="161"/>
      <c r="AA329" s="161"/>
      <c r="AE329" s="158"/>
      <c r="AF329" s="158"/>
      <c r="AG329" s="158"/>
    </row>
    <row r="330" spans="1:33" ht="27.75">
      <c r="A330" s="70"/>
      <c r="B330" s="227"/>
      <c r="C330" s="69"/>
      <c r="D330" s="69"/>
      <c r="E330" s="69"/>
      <c r="F330" s="70"/>
      <c r="G330" s="70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158"/>
      <c r="T330" s="159"/>
      <c r="U330" s="160"/>
      <c r="V330" s="161"/>
      <c r="W330" s="161"/>
      <c r="X330" s="161"/>
      <c r="Y330" s="161"/>
      <c r="Z330" s="161"/>
      <c r="AA330" s="161"/>
      <c r="AE330" s="158"/>
      <c r="AF330" s="158"/>
      <c r="AG330" s="158"/>
    </row>
    <row r="331" spans="1:33" ht="27.75">
      <c r="A331" s="70"/>
      <c r="B331" s="227"/>
      <c r="C331" s="69"/>
      <c r="D331" s="69"/>
      <c r="E331" s="69"/>
      <c r="F331" s="70"/>
      <c r="G331" s="70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158"/>
      <c r="T331" s="159"/>
      <c r="U331" s="160"/>
      <c r="V331" s="161"/>
      <c r="W331" s="161"/>
      <c r="X331" s="161"/>
      <c r="Y331" s="161"/>
      <c r="Z331" s="161"/>
      <c r="AA331" s="161"/>
      <c r="AE331" s="158"/>
      <c r="AF331" s="158"/>
      <c r="AG331" s="158"/>
    </row>
    <row r="332" spans="1:33" ht="27.75">
      <c r="A332" s="70"/>
      <c r="B332" s="227"/>
      <c r="C332" s="69"/>
      <c r="D332" s="69"/>
      <c r="E332" s="69"/>
      <c r="F332" s="70"/>
      <c r="G332" s="70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158"/>
      <c r="T332" s="159"/>
      <c r="U332" s="160"/>
      <c r="V332" s="161"/>
      <c r="W332" s="161"/>
      <c r="X332" s="161"/>
      <c r="Y332" s="161"/>
      <c r="Z332" s="161"/>
      <c r="AA332" s="161"/>
      <c r="AE332" s="158"/>
      <c r="AF332" s="158"/>
      <c r="AG332" s="158"/>
    </row>
    <row r="333" spans="1:33" ht="27.75">
      <c r="A333" s="70"/>
      <c r="B333" s="227"/>
      <c r="C333" s="69"/>
      <c r="D333" s="69"/>
      <c r="E333" s="69"/>
      <c r="F333" s="70"/>
      <c r="G333" s="70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158"/>
      <c r="T333" s="159"/>
      <c r="U333" s="160"/>
      <c r="V333" s="161"/>
      <c r="W333" s="161"/>
      <c r="X333" s="161"/>
      <c r="Y333" s="161"/>
      <c r="Z333" s="161"/>
      <c r="AA333" s="161"/>
      <c r="AE333" s="158"/>
      <c r="AF333" s="158"/>
      <c r="AG333" s="158"/>
    </row>
    <row r="334" spans="1:33" ht="27.75">
      <c r="A334" s="70"/>
      <c r="B334" s="227"/>
      <c r="C334" s="69"/>
      <c r="D334" s="69"/>
      <c r="E334" s="69"/>
      <c r="F334" s="70"/>
      <c r="G334" s="70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158"/>
      <c r="T334" s="159"/>
      <c r="U334" s="160"/>
      <c r="V334" s="161"/>
      <c r="W334" s="161"/>
      <c r="X334" s="161"/>
      <c r="Y334" s="161"/>
      <c r="Z334" s="161"/>
      <c r="AA334" s="161"/>
      <c r="AE334" s="158"/>
      <c r="AF334" s="158"/>
      <c r="AG334" s="158"/>
    </row>
    <row r="335" spans="1:33" ht="27.75">
      <c r="A335" s="70"/>
      <c r="B335" s="227"/>
      <c r="C335" s="69"/>
      <c r="D335" s="69"/>
      <c r="E335" s="69"/>
      <c r="F335" s="70"/>
      <c r="G335" s="70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158"/>
      <c r="T335" s="159"/>
      <c r="U335" s="160"/>
      <c r="V335" s="161"/>
      <c r="W335" s="161"/>
      <c r="X335" s="161"/>
      <c r="Y335" s="161"/>
      <c r="Z335" s="161"/>
      <c r="AA335" s="161"/>
      <c r="AE335" s="158"/>
      <c r="AF335" s="158"/>
      <c r="AG335" s="158"/>
    </row>
    <row r="336" spans="1:33" ht="27.75">
      <c r="A336" s="70"/>
      <c r="B336" s="227"/>
      <c r="C336" s="69"/>
      <c r="D336" s="69"/>
      <c r="E336" s="69"/>
      <c r="F336" s="70"/>
      <c r="G336" s="70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158"/>
      <c r="T336" s="159"/>
      <c r="U336" s="160"/>
      <c r="V336" s="161"/>
      <c r="W336" s="161"/>
      <c r="X336" s="161"/>
      <c r="Y336" s="161"/>
      <c r="Z336" s="161"/>
      <c r="AA336" s="161"/>
      <c r="AE336" s="158"/>
      <c r="AF336" s="158"/>
      <c r="AG336" s="158"/>
    </row>
    <row r="337" spans="1:33" ht="27.75">
      <c r="A337" s="70"/>
      <c r="B337" s="227"/>
      <c r="C337" s="69"/>
      <c r="D337" s="69"/>
      <c r="E337" s="69"/>
      <c r="F337" s="70"/>
      <c r="G337" s="70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158"/>
      <c r="T337" s="159"/>
      <c r="U337" s="160"/>
      <c r="V337" s="161"/>
      <c r="W337" s="161"/>
      <c r="X337" s="161"/>
      <c r="Y337" s="161"/>
      <c r="Z337" s="161"/>
      <c r="AA337" s="161"/>
      <c r="AE337" s="158"/>
      <c r="AF337" s="158"/>
      <c r="AG337" s="158"/>
    </row>
    <row r="338" spans="1:33" ht="27.75">
      <c r="A338" s="70"/>
      <c r="B338" s="227"/>
      <c r="C338" s="69"/>
      <c r="D338" s="69"/>
      <c r="E338" s="69"/>
      <c r="F338" s="70"/>
      <c r="G338" s="70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158"/>
      <c r="T338" s="159"/>
      <c r="U338" s="160"/>
      <c r="V338" s="161"/>
      <c r="W338" s="161"/>
      <c r="X338" s="161"/>
      <c r="Y338" s="161"/>
      <c r="Z338" s="161"/>
      <c r="AA338" s="161"/>
      <c r="AE338" s="158"/>
      <c r="AF338" s="158"/>
      <c r="AG338" s="158"/>
    </row>
    <row r="339" spans="1:33" ht="27.75">
      <c r="A339" s="70"/>
      <c r="B339" s="227"/>
      <c r="C339" s="69"/>
      <c r="D339" s="69"/>
      <c r="E339" s="69"/>
      <c r="F339" s="70"/>
      <c r="G339" s="70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158"/>
      <c r="T339" s="159"/>
      <c r="U339" s="160"/>
      <c r="V339" s="161"/>
      <c r="W339" s="161"/>
      <c r="X339" s="161"/>
      <c r="Y339" s="161"/>
      <c r="Z339" s="161"/>
      <c r="AA339" s="161"/>
      <c r="AE339" s="158"/>
      <c r="AF339" s="158"/>
      <c r="AG339" s="158"/>
    </row>
    <row r="340" spans="1:33" ht="27.75">
      <c r="A340" s="70"/>
      <c r="B340" s="227"/>
      <c r="C340" s="69"/>
      <c r="D340" s="69"/>
      <c r="E340" s="69"/>
      <c r="F340" s="70"/>
      <c r="G340" s="70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158"/>
      <c r="T340" s="159"/>
      <c r="U340" s="160"/>
      <c r="V340" s="161"/>
      <c r="W340" s="161"/>
      <c r="X340" s="161"/>
      <c r="Y340" s="161"/>
      <c r="Z340" s="161"/>
      <c r="AA340" s="161"/>
      <c r="AE340" s="158"/>
      <c r="AF340" s="158"/>
      <c r="AG340" s="158"/>
    </row>
    <row r="341" spans="1:33" ht="27.75">
      <c r="A341" s="70"/>
      <c r="B341" s="227"/>
      <c r="C341" s="69"/>
      <c r="D341" s="69"/>
      <c r="E341" s="69"/>
      <c r="F341" s="70"/>
      <c r="G341" s="70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158"/>
      <c r="T341" s="159"/>
      <c r="U341" s="160"/>
      <c r="V341" s="161"/>
      <c r="W341" s="161"/>
      <c r="X341" s="161"/>
      <c r="Y341" s="161"/>
      <c r="Z341" s="161"/>
      <c r="AA341" s="161"/>
      <c r="AE341" s="158"/>
      <c r="AF341" s="158"/>
      <c r="AG341" s="158"/>
    </row>
    <row r="342" spans="1:33" ht="27.75">
      <c r="A342" s="70"/>
      <c r="B342" s="227"/>
      <c r="C342" s="69"/>
      <c r="D342" s="69"/>
      <c r="E342" s="69"/>
      <c r="F342" s="70"/>
      <c r="G342" s="70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158"/>
      <c r="T342" s="159"/>
      <c r="U342" s="160"/>
      <c r="V342" s="161"/>
      <c r="W342" s="161"/>
      <c r="X342" s="161"/>
      <c r="Y342" s="161"/>
      <c r="Z342" s="161"/>
      <c r="AA342" s="161"/>
      <c r="AE342" s="158"/>
      <c r="AF342" s="158"/>
      <c r="AG342" s="158"/>
    </row>
    <row r="343" spans="1:33" ht="27.75">
      <c r="A343" s="70"/>
      <c r="B343" s="227"/>
      <c r="C343" s="69"/>
      <c r="D343" s="69"/>
      <c r="E343" s="69"/>
      <c r="F343" s="70"/>
      <c r="G343" s="70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158"/>
      <c r="T343" s="159"/>
      <c r="U343" s="160"/>
      <c r="V343" s="161"/>
      <c r="W343" s="161"/>
      <c r="X343" s="161"/>
      <c r="Y343" s="161"/>
      <c r="Z343" s="161"/>
      <c r="AA343" s="161"/>
      <c r="AE343" s="158"/>
      <c r="AF343" s="158"/>
      <c r="AG343" s="158"/>
    </row>
    <row r="344" spans="1:33" ht="27.75">
      <c r="A344" s="70"/>
      <c r="B344" s="227"/>
      <c r="C344" s="69"/>
      <c r="D344" s="69"/>
      <c r="E344" s="69"/>
      <c r="F344" s="70"/>
      <c r="G344" s="70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158"/>
      <c r="T344" s="159"/>
      <c r="U344" s="160"/>
      <c r="V344" s="161"/>
      <c r="W344" s="161"/>
      <c r="X344" s="161"/>
      <c r="Y344" s="161"/>
      <c r="Z344" s="161"/>
      <c r="AA344" s="161"/>
      <c r="AE344" s="158"/>
      <c r="AF344" s="158"/>
      <c r="AG344" s="158"/>
    </row>
    <row r="345" spans="1:33" ht="27.75">
      <c r="A345" s="70"/>
      <c r="B345" s="227"/>
      <c r="C345" s="69"/>
      <c r="D345" s="69"/>
      <c r="E345" s="69"/>
      <c r="F345" s="70"/>
      <c r="G345" s="70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158"/>
      <c r="T345" s="159"/>
      <c r="U345" s="160"/>
      <c r="V345" s="161"/>
      <c r="W345" s="161"/>
      <c r="X345" s="161"/>
      <c r="Y345" s="161"/>
      <c r="Z345" s="161"/>
      <c r="AA345" s="161"/>
      <c r="AE345" s="158"/>
      <c r="AF345" s="158"/>
      <c r="AG345" s="158"/>
    </row>
    <row r="346" spans="1:33" ht="27.75">
      <c r="A346" s="70"/>
      <c r="B346" s="227"/>
      <c r="C346" s="69"/>
      <c r="D346" s="69"/>
      <c r="E346" s="69"/>
      <c r="F346" s="70"/>
      <c r="G346" s="70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158"/>
      <c r="T346" s="159"/>
      <c r="U346" s="160"/>
      <c r="V346" s="161"/>
      <c r="W346" s="161"/>
      <c r="X346" s="161"/>
      <c r="Y346" s="161"/>
      <c r="Z346" s="161"/>
      <c r="AA346" s="161"/>
      <c r="AE346" s="158"/>
      <c r="AF346" s="158"/>
      <c r="AG346" s="158"/>
    </row>
    <row r="347" spans="1:33" ht="27.75">
      <c r="A347" s="70"/>
      <c r="B347" s="227"/>
      <c r="C347" s="69"/>
      <c r="D347" s="69"/>
      <c r="E347" s="69"/>
      <c r="F347" s="70"/>
      <c r="G347" s="70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158"/>
      <c r="T347" s="159"/>
      <c r="U347" s="160"/>
      <c r="V347" s="161"/>
      <c r="W347" s="161"/>
      <c r="X347" s="161"/>
      <c r="Y347" s="161"/>
      <c r="Z347" s="161"/>
      <c r="AA347" s="161"/>
      <c r="AE347" s="158"/>
      <c r="AF347" s="158"/>
      <c r="AG347" s="158"/>
    </row>
    <row r="348" spans="1:33" ht="27.75">
      <c r="A348" s="70"/>
      <c r="B348" s="227"/>
      <c r="C348" s="69"/>
      <c r="D348" s="69"/>
      <c r="E348" s="69"/>
      <c r="F348" s="70"/>
      <c r="G348" s="70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158"/>
      <c r="T348" s="159"/>
      <c r="U348" s="160"/>
      <c r="V348" s="161"/>
      <c r="W348" s="161"/>
      <c r="X348" s="161"/>
      <c r="Y348" s="161"/>
      <c r="Z348" s="161"/>
      <c r="AA348" s="161"/>
      <c r="AE348" s="158"/>
      <c r="AF348" s="158"/>
      <c r="AG348" s="158"/>
    </row>
    <row r="349" spans="1:33" ht="27.75">
      <c r="A349" s="70"/>
      <c r="B349" s="227"/>
      <c r="C349" s="69"/>
      <c r="D349" s="69"/>
      <c r="E349" s="69"/>
      <c r="F349" s="70"/>
      <c r="G349" s="70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158"/>
      <c r="T349" s="159"/>
      <c r="U349" s="160"/>
      <c r="V349" s="161"/>
      <c r="W349" s="161"/>
      <c r="X349" s="161"/>
      <c r="Y349" s="161"/>
      <c r="Z349" s="161"/>
      <c r="AA349" s="161"/>
      <c r="AE349" s="158"/>
      <c r="AF349" s="158"/>
      <c r="AG349" s="158"/>
    </row>
    <row r="350" spans="1:33" ht="27.75">
      <c r="A350" s="70"/>
      <c r="B350" s="227"/>
      <c r="C350" s="69"/>
      <c r="D350" s="69"/>
      <c r="E350" s="69"/>
      <c r="F350" s="70"/>
      <c r="G350" s="70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158"/>
      <c r="T350" s="159"/>
      <c r="U350" s="160"/>
      <c r="V350" s="161"/>
      <c r="W350" s="161"/>
      <c r="X350" s="161"/>
      <c r="Y350" s="161"/>
      <c r="Z350" s="161"/>
      <c r="AA350" s="161"/>
      <c r="AE350" s="158"/>
      <c r="AF350" s="158"/>
      <c r="AG350" s="158"/>
    </row>
    <row r="351" spans="1:33" ht="27.75">
      <c r="A351" s="70"/>
      <c r="B351" s="227"/>
      <c r="C351" s="69"/>
      <c r="D351" s="69"/>
      <c r="E351" s="69"/>
      <c r="F351" s="70"/>
      <c r="G351" s="70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158"/>
      <c r="T351" s="159"/>
      <c r="U351" s="160"/>
      <c r="V351" s="161"/>
      <c r="W351" s="161"/>
      <c r="X351" s="161"/>
      <c r="Y351" s="161"/>
      <c r="Z351" s="161"/>
      <c r="AA351" s="161"/>
      <c r="AE351" s="158"/>
      <c r="AF351" s="158"/>
      <c r="AG351" s="158"/>
    </row>
    <row r="352" spans="1:33" ht="27.75">
      <c r="A352" s="70"/>
      <c r="B352" s="227"/>
      <c r="C352" s="69"/>
      <c r="D352" s="69"/>
      <c r="E352" s="69"/>
      <c r="F352" s="70"/>
      <c r="G352" s="70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158"/>
      <c r="T352" s="159"/>
      <c r="U352" s="160"/>
      <c r="V352" s="161"/>
      <c r="W352" s="161"/>
      <c r="X352" s="161"/>
      <c r="Y352" s="161"/>
      <c r="Z352" s="161"/>
      <c r="AA352" s="161"/>
      <c r="AE352" s="158"/>
      <c r="AF352" s="158"/>
      <c r="AG352" s="158"/>
    </row>
    <row r="353" spans="1:33" ht="27.75">
      <c r="A353" s="70"/>
      <c r="B353" s="227"/>
      <c r="C353" s="69"/>
      <c r="D353" s="69"/>
      <c r="E353" s="69"/>
      <c r="F353" s="70"/>
      <c r="G353" s="70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158"/>
      <c r="T353" s="159"/>
      <c r="U353" s="160"/>
      <c r="V353" s="161"/>
      <c r="W353" s="161"/>
      <c r="X353" s="161"/>
      <c r="Y353" s="161"/>
      <c r="Z353" s="161"/>
      <c r="AA353" s="161"/>
      <c r="AE353" s="158"/>
      <c r="AF353" s="158"/>
      <c r="AG353" s="158"/>
    </row>
    <row r="354" spans="1:33" ht="27.75">
      <c r="A354" s="70"/>
      <c r="B354" s="227"/>
      <c r="C354" s="69"/>
      <c r="D354" s="69"/>
      <c r="E354" s="69"/>
      <c r="F354" s="70"/>
      <c r="G354" s="70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158"/>
      <c r="T354" s="159"/>
      <c r="U354" s="160"/>
      <c r="V354" s="161"/>
      <c r="W354" s="161"/>
      <c r="X354" s="161"/>
      <c r="Y354" s="161"/>
      <c r="Z354" s="161"/>
      <c r="AA354" s="161"/>
      <c r="AE354" s="158"/>
      <c r="AF354" s="158"/>
      <c r="AG354" s="158"/>
    </row>
    <row r="355" spans="1:33" ht="27.75">
      <c r="A355" s="70"/>
      <c r="B355" s="227"/>
      <c r="C355" s="69"/>
      <c r="D355" s="69"/>
      <c r="E355" s="69"/>
      <c r="F355" s="70"/>
      <c r="G355" s="70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158"/>
      <c r="T355" s="159"/>
      <c r="U355" s="160"/>
      <c r="V355" s="161"/>
      <c r="W355" s="161"/>
      <c r="X355" s="161"/>
      <c r="Y355" s="161"/>
      <c r="Z355" s="161"/>
      <c r="AA355" s="161"/>
      <c r="AE355" s="158"/>
      <c r="AF355" s="158"/>
      <c r="AG355" s="158"/>
    </row>
    <row r="356" spans="1:33" ht="27.75">
      <c r="A356" s="70"/>
      <c r="B356" s="227"/>
      <c r="C356" s="69"/>
      <c r="D356" s="69"/>
      <c r="E356" s="69"/>
      <c r="F356" s="70"/>
      <c r="G356" s="70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158"/>
      <c r="T356" s="159"/>
      <c r="U356" s="160"/>
      <c r="V356" s="161"/>
      <c r="W356" s="161"/>
      <c r="X356" s="161"/>
      <c r="Y356" s="161"/>
      <c r="Z356" s="161"/>
      <c r="AA356" s="161"/>
      <c r="AE356" s="158"/>
      <c r="AF356" s="158"/>
      <c r="AG356" s="158"/>
    </row>
    <row r="357" spans="1:33" ht="27.75">
      <c r="A357" s="70"/>
      <c r="B357" s="227"/>
      <c r="C357" s="69"/>
      <c r="D357" s="69"/>
      <c r="E357" s="69"/>
      <c r="F357" s="70"/>
      <c r="G357" s="70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158"/>
      <c r="T357" s="159"/>
      <c r="U357" s="160"/>
      <c r="V357" s="161"/>
      <c r="W357" s="161"/>
      <c r="X357" s="161"/>
      <c r="Y357" s="161"/>
      <c r="Z357" s="161"/>
      <c r="AA357" s="161"/>
      <c r="AE357" s="158"/>
      <c r="AF357" s="158"/>
      <c r="AG357" s="158"/>
    </row>
    <row r="358" spans="1:33" ht="27.75">
      <c r="A358" s="70"/>
      <c r="B358" s="227"/>
      <c r="C358" s="69"/>
      <c r="D358" s="69"/>
      <c r="E358" s="69"/>
      <c r="F358" s="70"/>
      <c r="G358" s="70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158"/>
      <c r="T358" s="159"/>
      <c r="U358" s="160"/>
      <c r="V358" s="161"/>
      <c r="W358" s="161"/>
      <c r="X358" s="161"/>
      <c r="Y358" s="161"/>
      <c r="Z358" s="161"/>
      <c r="AA358" s="161"/>
      <c r="AE358" s="158"/>
      <c r="AF358" s="158"/>
      <c r="AG358" s="158"/>
    </row>
    <row r="359" spans="1:33" ht="27.75">
      <c r="A359" s="70"/>
      <c r="B359" s="227"/>
      <c r="C359" s="69"/>
      <c r="D359" s="69"/>
      <c r="E359" s="69"/>
      <c r="F359" s="70"/>
      <c r="G359" s="70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158"/>
      <c r="T359" s="159"/>
      <c r="U359" s="160"/>
      <c r="V359" s="161"/>
      <c r="W359" s="161"/>
      <c r="X359" s="161"/>
      <c r="Y359" s="161"/>
      <c r="Z359" s="161"/>
      <c r="AA359" s="161"/>
      <c r="AE359" s="158"/>
      <c r="AF359" s="158"/>
      <c r="AG359" s="158"/>
    </row>
    <row r="360" spans="1:33" ht="27.75">
      <c r="A360" s="70"/>
      <c r="B360" s="227"/>
      <c r="C360" s="69"/>
      <c r="D360" s="69"/>
      <c r="E360" s="69"/>
      <c r="F360" s="70"/>
      <c r="G360" s="70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158"/>
      <c r="T360" s="159"/>
      <c r="U360" s="160"/>
      <c r="V360" s="161"/>
      <c r="W360" s="161"/>
      <c r="X360" s="161"/>
      <c r="Y360" s="161"/>
      <c r="Z360" s="161"/>
      <c r="AA360" s="161"/>
      <c r="AE360" s="158"/>
      <c r="AF360" s="158"/>
      <c r="AG360" s="158"/>
    </row>
    <row r="361" spans="1:33" ht="27.75">
      <c r="A361" s="70"/>
      <c r="B361" s="227"/>
      <c r="C361" s="69"/>
      <c r="D361" s="69"/>
      <c r="E361" s="69"/>
      <c r="F361" s="70"/>
      <c r="G361" s="70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158"/>
      <c r="T361" s="159"/>
      <c r="U361" s="160"/>
      <c r="V361" s="161"/>
      <c r="W361" s="161"/>
      <c r="X361" s="161"/>
      <c r="Y361" s="161"/>
      <c r="Z361" s="161"/>
      <c r="AA361" s="161"/>
      <c r="AE361" s="158"/>
      <c r="AF361" s="158"/>
      <c r="AG361" s="158"/>
    </row>
    <row r="362" spans="1:33" ht="27.75">
      <c r="A362" s="70"/>
      <c r="B362" s="227"/>
      <c r="C362" s="69"/>
      <c r="D362" s="69"/>
      <c r="E362" s="69"/>
      <c r="F362" s="70"/>
      <c r="G362" s="70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158"/>
      <c r="T362" s="159"/>
      <c r="U362" s="160"/>
      <c r="V362" s="161"/>
      <c r="W362" s="161"/>
      <c r="X362" s="161"/>
      <c r="Y362" s="161"/>
      <c r="Z362" s="161"/>
      <c r="AA362" s="161"/>
      <c r="AE362" s="158"/>
      <c r="AF362" s="158"/>
      <c r="AG362" s="158"/>
    </row>
    <row r="363" spans="1:33" ht="27.75">
      <c r="A363" s="70"/>
      <c r="B363" s="227"/>
      <c r="C363" s="69"/>
      <c r="D363" s="69"/>
      <c r="E363" s="69"/>
      <c r="F363" s="70"/>
      <c r="G363" s="70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158"/>
      <c r="T363" s="159"/>
      <c r="U363" s="160"/>
      <c r="V363" s="161"/>
      <c r="W363" s="161"/>
      <c r="X363" s="161"/>
      <c r="Y363" s="161"/>
      <c r="Z363" s="161"/>
      <c r="AA363" s="161"/>
      <c r="AE363" s="158"/>
      <c r="AF363" s="158"/>
      <c r="AG363" s="158"/>
    </row>
    <row r="364" spans="1:33" ht="27.75">
      <c r="A364" s="70"/>
      <c r="B364" s="227"/>
      <c r="C364" s="69"/>
      <c r="D364" s="69"/>
      <c r="E364" s="69"/>
      <c r="F364" s="70"/>
      <c r="G364" s="70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158"/>
      <c r="T364" s="159"/>
      <c r="U364" s="160"/>
      <c r="V364" s="161"/>
      <c r="W364" s="161"/>
      <c r="X364" s="161"/>
      <c r="Y364" s="161"/>
      <c r="Z364" s="161"/>
      <c r="AA364" s="161"/>
      <c r="AE364" s="158"/>
      <c r="AF364" s="158"/>
      <c r="AG364" s="158"/>
    </row>
    <row r="365" spans="1:33" ht="27.75">
      <c r="A365" s="70"/>
      <c r="B365" s="227"/>
      <c r="C365" s="69"/>
      <c r="D365" s="69"/>
      <c r="E365" s="69"/>
      <c r="F365" s="70"/>
      <c r="G365" s="70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158"/>
      <c r="T365" s="159"/>
      <c r="U365" s="160"/>
      <c r="V365" s="161"/>
      <c r="W365" s="161"/>
      <c r="X365" s="161"/>
      <c r="Y365" s="161"/>
      <c r="Z365" s="161"/>
      <c r="AA365" s="161"/>
      <c r="AE365" s="158"/>
      <c r="AF365" s="158"/>
      <c r="AG365" s="158"/>
    </row>
    <row r="366" spans="1:33" ht="27.75">
      <c r="A366" s="70"/>
      <c r="B366" s="227"/>
      <c r="C366" s="69"/>
      <c r="D366" s="69"/>
      <c r="E366" s="69"/>
      <c r="F366" s="70"/>
      <c r="G366" s="70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158"/>
      <c r="T366" s="159"/>
      <c r="U366" s="160"/>
      <c r="V366" s="161"/>
      <c r="W366" s="161"/>
      <c r="X366" s="161"/>
      <c r="Y366" s="161"/>
      <c r="Z366" s="161"/>
      <c r="AA366" s="161"/>
      <c r="AE366" s="158"/>
      <c r="AF366" s="158"/>
      <c r="AG366" s="158"/>
    </row>
    <row r="367" spans="1:33" ht="27.75">
      <c r="A367" s="70"/>
      <c r="B367" s="227"/>
      <c r="C367" s="69"/>
      <c r="D367" s="69"/>
      <c r="E367" s="69"/>
      <c r="F367" s="70"/>
      <c r="G367" s="70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158"/>
      <c r="T367" s="159"/>
      <c r="U367" s="160"/>
      <c r="V367" s="161"/>
      <c r="W367" s="161"/>
      <c r="X367" s="161"/>
      <c r="Y367" s="161"/>
      <c r="Z367" s="161"/>
      <c r="AA367" s="161"/>
      <c r="AE367" s="158"/>
      <c r="AF367" s="158"/>
      <c r="AG367" s="158"/>
    </row>
    <row r="368" spans="1:33" ht="27.75">
      <c r="A368" s="70"/>
      <c r="B368" s="227"/>
      <c r="C368" s="69"/>
      <c r="D368" s="69"/>
      <c r="E368" s="69"/>
      <c r="F368" s="70"/>
      <c r="G368" s="70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158"/>
      <c r="T368" s="159"/>
      <c r="U368" s="160"/>
      <c r="V368" s="161"/>
      <c r="W368" s="161"/>
      <c r="X368" s="161"/>
      <c r="Y368" s="161"/>
      <c r="Z368" s="161"/>
      <c r="AA368" s="161"/>
      <c r="AE368" s="158"/>
      <c r="AF368" s="158"/>
      <c r="AG368" s="158"/>
    </row>
    <row r="369" spans="1:33" ht="27.75">
      <c r="A369" s="70"/>
      <c r="B369" s="227"/>
      <c r="C369" s="69"/>
      <c r="D369" s="69"/>
      <c r="E369" s="69"/>
      <c r="F369" s="70"/>
      <c r="G369" s="70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158"/>
      <c r="T369" s="159"/>
      <c r="U369" s="160"/>
      <c r="V369" s="161"/>
      <c r="W369" s="161"/>
      <c r="X369" s="161"/>
      <c r="Y369" s="161"/>
      <c r="Z369" s="161"/>
      <c r="AA369" s="161"/>
      <c r="AE369" s="158"/>
      <c r="AF369" s="158"/>
      <c r="AG369" s="158"/>
    </row>
    <row r="370" spans="1:33" ht="27.75">
      <c r="A370" s="70"/>
      <c r="B370" s="227"/>
      <c r="C370" s="69"/>
      <c r="D370" s="69"/>
      <c r="E370" s="69"/>
      <c r="F370" s="70"/>
      <c r="G370" s="70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158"/>
      <c r="T370" s="159"/>
      <c r="U370" s="160"/>
      <c r="V370" s="161"/>
      <c r="W370" s="161"/>
      <c r="X370" s="161"/>
      <c r="Y370" s="161"/>
      <c r="Z370" s="161"/>
      <c r="AA370" s="161"/>
      <c r="AE370" s="158"/>
      <c r="AF370" s="158"/>
      <c r="AG370" s="158"/>
    </row>
    <row r="371" spans="1:33" ht="27.75">
      <c r="A371" s="70"/>
      <c r="B371" s="227"/>
      <c r="C371" s="69"/>
      <c r="D371" s="69"/>
      <c r="E371" s="69"/>
      <c r="F371" s="70"/>
      <c r="G371" s="70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158"/>
      <c r="T371" s="159"/>
      <c r="U371" s="160"/>
      <c r="V371" s="161"/>
      <c r="W371" s="161"/>
      <c r="X371" s="161"/>
      <c r="Y371" s="161"/>
      <c r="Z371" s="161"/>
      <c r="AA371" s="161"/>
      <c r="AE371" s="158"/>
      <c r="AF371" s="158"/>
      <c r="AG371" s="158"/>
    </row>
    <row r="372" spans="1:33" ht="27.75">
      <c r="A372" s="70"/>
      <c r="B372" s="227"/>
      <c r="C372" s="69"/>
      <c r="D372" s="69"/>
      <c r="E372" s="69"/>
      <c r="F372" s="70"/>
      <c r="G372" s="70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158"/>
      <c r="T372" s="159"/>
      <c r="U372" s="160"/>
      <c r="V372" s="161"/>
      <c r="W372" s="161"/>
      <c r="X372" s="161"/>
      <c r="Y372" s="161"/>
      <c r="Z372" s="161"/>
      <c r="AA372" s="161"/>
      <c r="AE372" s="158"/>
      <c r="AF372" s="158"/>
      <c r="AG372" s="158"/>
    </row>
    <row r="373" spans="1:33" ht="27.75">
      <c r="A373" s="70"/>
      <c r="B373" s="227"/>
      <c r="C373" s="69"/>
      <c r="D373" s="69"/>
      <c r="E373" s="69"/>
      <c r="F373" s="70"/>
      <c r="G373" s="70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158"/>
      <c r="T373" s="159"/>
      <c r="U373" s="160"/>
      <c r="V373" s="161"/>
      <c r="W373" s="161"/>
      <c r="X373" s="161"/>
      <c r="Y373" s="161"/>
      <c r="Z373" s="161"/>
      <c r="AA373" s="161"/>
      <c r="AE373" s="158"/>
      <c r="AF373" s="158"/>
      <c r="AG373" s="158"/>
    </row>
    <row r="374" spans="1:33" ht="27.75">
      <c r="A374" s="70"/>
      <c r="B374" s="227"/>
      <c r="C374" s="69"/>
      <c r="D374" s="69"/>
      <c r="E374" s="69"/>
      <c r="F374" s="70"/>
      <c r="G374" s="70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158"/>
      <c r="T374" s="159"/>
      <c r="U374" s="160"/>
      <c r="V374" s="161"/>
      <c r="W374" s="161"/>
      <c r="X374" s="161"/>
      <c r="Y374" s="161"/>
      <c r="Z374" s="161"/>
      <c r="AA374" s="161"/>
      <c r="AE374" s="158"/>
      <c r="AF374" s="158"/>
      <c r="AG374" s="158"/>
    </row>
    <row r="375" spans="1:33" ht="27.75">
      <c r="A375" s="70"/>
      <c r="B375" s="227"/>
      <c r="C375" s="69"/>
      <c r="D375" s="69"/>
      <c r="E375" s="69"/>
      <c r="F375" s="70"/>
      <c r="G375" s="70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158"/>
      <c r="T375" s="159"/>
      <c r="U375" s="160"/>
      <c r="V375" s="161"/>
      <c r="W375" s="161"/>
      <c r="X375" s="161"/>
      <c r="Y375" s="161"/>
      <c r="Z375" s="161"/>
      <c r="AA375" s="161"/>
      <c r="AE375" s="158"/>
      <c r="AF375" s="158"/>
      <c r="AG375" s="158"/>
    </row>
    <row r="376" spans="1:33" ht="27.75">
      <c r="A376" s="70"/>
      <c r="B376" s="227"/>
      <c r="C376" s="69"/>
      <c r="D376" s="69"/>
      <c r="E376" s="69"/>
      <c r="F376" s="70"/>
      <c r="G376" s="70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158"/>
      <c r="T376" s="159"/>
      <c r="U376" s="160"/>
      <c r="V376" s="161"/>
      <c r="W376" s="161"/>
      <c r="X376" s="161"/>
      <c r="Y376" s="161"/>
      <c r="Z376" s="161"/>
      <c r="AA376" s="161"/>
      <c r="AE376" s="158"/>
      <c r="AF376" s="158"/>
      <c r="AG376" s="158"/>
    </row>
    <row r="377" spans="1:33" ht="27.75">
      <c r="A377" s="70"/>
      <c r="B377" s="227"/>
      <c r="C377" s="69"/>
      <c r="D377" s="69"/>
      <c r="E377" s="69"/>
      <c r="F377" s="70"/>
      <c r="G377" s="70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158"/>
      <c r="T377" s="159"/>
      <c r="U377" s="160"/>
      <c r="V377" s="161"/>
      <c r="W377" s="161"/>
      <c r="X377" s="161"/>
      <c r="Y377" s="161"/>
      <c r="Z377" s="161"/>
      <c r="AA377" s="161"/>
      <c r="AE377" s="158"/>
      <c r="AF377" s="158"/>
      <c r="AG377" s="158"/>
    </row>
    <row r="378" spans="1:33" ht="27.75">
      <c r="A378" s="70"/>
      <c r="B378" s="227"/>
      <c r="C378" s="69"/>
      <c r="D378" s="69"/>
      <c r="E378" s="69"/>
      <c r="F378" s="70"/>
      <c r="G378" s="70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158"/>
      <c r="T378" s="159"/>
      <c r="U378" s="160"/>
      <c r="V378" s="161"/>
      <c r="W378" s="161"/>
      <c r="X378" s="161"/>
      <c r="Y378" s="161"/>
      <c r="Z378" s="161"/>
      <c r="AA378" s="161"/>
      <c r="AE378" s="158"/>
      <c r="AF378" s="158"/>
      <c r="AG378" s="158"/>
    </row>
    <row r="379" spans="1:33" ht="27.75">
      <c r="A379" s="70"/>
      <c r="B379" s="227"/>
      <c r="C379" s="69"/>
      <c r="D379" s="69"/>
      <c r="E379" s="69"/>
      <c r="F379" s="70"/>
      <c r="G379" s="70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158"/>
      <c r="T379" s="159"/>
      <c r="U379" s="160"/>
      <c r="V379" s="161"/>
      <c r="W379" s="161"/>
      <c r="X379" s="161"/>
      <c r="Y379" s="161"/>
      <c r="Z379" s="161"/>
      <c r="AA379" s="161"/>
      <c r="AE379" s="158"/>
      <c r="AF379" s="158"/>
      <c r="AG379" s="158"/>
    </row>
    <row r="380" spans="1:33" ht="27.75">
      <c r="A380" s="70"/>
      <c r="B380" s="227"/>
      <c r="C380" s="69"/>
      <c r="D380" s="69"/>
      <c r="E380" s="69"/>
      <c r="F380" s="70"/>
      <c r="G380" s="70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158"/>
      <c r="T380" s="159"/>
      <c r="U380" s="160"/>
      <c r="V380" s="161"/>
      <c r="W380" s="161"/>
      <c r="X380" s="161"/>
      <c r="Y380" s="161"/>
      <c r="Z380" s="161"/>
      <c r="AA380" s="161"/>
      <c r="AE380" s="158"/>
      <c r="AF380" s="158"/>
      <c r="AG380" s="158"/>
    </row>
    <row r="381" spans="1:33" ht="27.75">
      <c r="A381" s="70"/>
      <c r="B381" s="227"/>
      <c r="C381" s="69"/>
      <c r="D381" s="69"/>
      <c r="E381" s="69"/>
      <c r="F381" s="70"/>
      <c r="G381" s="70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158"/>
      <c r="T381" s="159"/>
      <c r="U381" s="160"/>
      <c r="V381" s="161"/>
      <c r="W381" s="161"/>
      <c r="X381" s="161"/>
      <c r="Y381" s="161"/>
      <c r="Z381" s="161"/>
      <c r="AA381" s="161"/>
      <c r="AE381" s="158"/>
      <c r="AF381" s="158"/>
      <c r="AG381" s="158"/>
    </row>
    <row r="382" spans="1:33" ht="27.75">
      <c r="A382" s="70"/>
      <c r="B382" s="227"/>
      <c r="C382" s="69"/>
      <c r="D382" s="69"/>
      <c r="E382" s="69"/>
      <c r="F382" s="70"/>
      <c r="G382" s="70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158"/>
      <c r="T382" s="159"/>
      <c r="U382" s="160"/>
      <c r="V382" s="161"/>
      <c r="W382" s="161"/>
      <c r="X382" s="161"/>
      <c r="Y382" s="161"/>
      <c r="Z382" s="161"/>
      <c r="AA382" s="161"/>
      <c r="AE382" s="158"/>
      <c r="AF382" s="158"/>
      <c r="AG382" s="158"/>
    </row>
    <row r="383" spans="1:33" ht="27.75">
      <c r="A383" s="70"/>
      <c r="B383" s="227"/>
      <c r="C383" s="69"/>
      <c r="D383" s="69"/>
      <c r="E383" s="69"/>
      <c r="F383" s="70"/>
      <c r="G383" s="70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158"/>
      <c r="T383" s="159"/>
      <c r="U383" s="160"/>
      <c r="V383" s="161"/>
      <c r="W383" s="161"/>
      <c r="X383" s="161"/>
      <c r="Y383" s="161"/>
      <c r="Z383" s="161"/>
      <c r="AA383" s="161"/>
      <c r="AE383" s="158"/>
      <c r="AF383" s="158"/>
      <c r="AG383" s="158"/>
    </row>
    <row r="384" spans="1:33" ht="27.75">
      <c r="A384" s="70"/>
      <c r="B384" s="227"/>
      <c r="C384" s="69"/>
      <c r="D384" s="69"/>
      <c r="E384" s="69"/>
      <c r="F384" s="70"/>
      <c r="G384" s="70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158"/>
      <c r="T384" s="159"/>
      <c r="U384" s="160"/>
      <c r="V384" s="161"/>
      <c r="W384" s="161"/>
      <c r="X384" s="161"/>
      <c r="Y384" s="161"/>
      <c r="Z384" s="161"/>
      <c r="AA384" s="161"/>
      <c r="AE384" s="158"/>
      <c r="AF384" s="158"/>
      <c r="AG384" s="158"/>
    </row>
    <row r="385" spans="1:33" ht="27.75">
      <c r="A385" s="70"/>
      <c r="B385" s="227"/>
      <c r="C385" s="69"/>
      <c r="D385" s="69"/>
      <c r="E385" s="69"/>
      <c r="F385" s="70"/>
      <c r="G385" s="70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158"/>
      <c r="T385" s="159"/>
      <c r="U385" s="160"/>
      <c r="V385" s="161"/>
      <c r="W385" s="161"/>
      <c r="X385" s="161"/>
      <c r="Y385" s="161"/>
      <c r="Z385" s="161"/>
      <c r="AA385" s="161"/>
      <c r="AE385" s="158"/>
      <c r="AF385" s="158"/>
      <c r="AG385" s="158"/>
    </row>
    <row r="386" spans="1:33" ht="27.75">
      <c r="A386" s="70"/>
      <c r="B386" s="227"/>
      <c r="C386" s="69"/>
      <c r="D386" s="69"/>
      <c r="E386" s="69"/>
      <c r="F386" s="70"/>
      <c r="G386" s="70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158"/>
      <c r="T386" s="159"/>
      <c r="U386" s="160"/>
      <c r="V386" s="161"/>
      <c r="W386" s="161"/>
      <c r="X386" s="161"/>
      <c r="Y386" s="161"/>
      <c r="Z386" s="161"/>
      <c r="AA386" s="161"/>
      <c r="AE386" s="158"/>
      <c r="AF386" s="158"/>
      <c r="AG386" s="158"/>
    </row>
    <row r="387" spans="1:33" ht="27.75">
      <c r="A387" s="70"/>
      <c r="B387" s="227"/>
      <c r="C387" s="69"/>
      <c r="D387" s="69"/>
      <c r="E387" s="69"/>
      <c r="F387" s="70"/>
      <c r="G387" s="70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158"/>
      <c r="T387" s="159"/>
      <c r="U387" s="160"/>
      <c r="V387" s="161"/>
      <c r="W387" s="161"/>
      <c r="X387" s="161"/>
      <c r="Y387" s="161"/>
      <c r="Z387" s="161"/>
      <c r="AA387" s="161"/>
      <c r="AE387" s="158"/>
      <c r="AF387" s="158"/>
      <c r="AG387" s="158"/>
    </row>
    <row r="388" spans="1:33" ht="27.75">
      <c r="A388" s="70"/>
      <c r="B388" s="227"/>
      <c r="C388" s="69"/>
      <c r="D388" s="69"/>
      <c r="E388" s="69"/>
      <c r="F388" s="70"/>
      <c r="G388" s="70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158"/>
      <c r="T388" s="159"/>
      <c r="U388" s="160"/>
      <c r="V388" s="161"/>
      <c r="W388" s="161"/>
      <c r="X388" s="161"/>
      <c r="Y388" s="161"/>
      <c r="Z388" s="161"/>
      <c r="AA388" s="161"/>
      <c r="AE388" s="158"/>
      <c r="AF388" s="158"/>
      <c r="AG388" s="158"/>
    </row>
    <row r="389" spans="1:33" ht="27.75">
      <c r="A389" s="70"/>
      <c r="B389" s="227"/>
      <c r="C389" s="69"/>
      <c r="D389" s="69"/>
      <c r="E389" s="69"/>
      <c r="F389" s="70"/>
      <c r="G389" s="70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158"/>
      <c r="T389" s="159"/>
      <c r="U389" s="160"/>
      <c r="V389" s="161"/>
      <c r="W389" s="161"/>
      <c r="X389" s="161"/>
      <c r="Y389" s="161"/>
      <c r="Z389" s="161"/>
      <c r="AA389" s="161"/>
      <c r="AE389" s="158"/>
      <c r="AF389" s="158"/>
      <c r="AG389" s="158"/>
    </row>
    <row r="390" spans="1:33" ht="27.75">
      <c r="A390" s="70"/>
      <c r="B390" s="227"/>
      <c r="C390" s="69"/>
      <c r="D390" s="69"/>
      <c r="E390" s="69"/>
      <c r="F390" s="70"/>
      <c r="G390" s="70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158"/>
      <c r="T390" s="159"/>
      <c r="U390" s="160"/>
      <c r="V390" s="161"/>
      <c r="W390" s="161"/>
      <c r="X390" s="161"/>
      <c r="Y390" s="161"/>
      <c r="Z390" s="161"/>
      <c r="AA390" s="161"/>
      <c r="AE390" s="158"/>
      <c r="AF390" s="158"/>
      <c r="AG390" s="158"/>
    </row>
    <row r="391" spans="1:33" ht="27.75">
      <c r="A391" s="70"/>
      <c r="B391" s="227"/>
      <c r="C391" s="69"/>
      <c r="D391" s="69"/>
      <c r="E391" s="69"/>
      <c r="F391" s="70"/>
      <c r="G391" s="70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158"/>
      <c r="T391" s="159"/>
      <c r="U391" s="160"/>
      <c r="V391" s="161"/>
      <c r="W391" s="161"/>
      <c r="X391" s="161"/>
      <c r="Y391" s="161"/>
      <c r="Z391" s="161"/>
      <c r="AA391" s="161"/>
      <c r="AE391" s="158"/>
      <c r="AF391" s="158"/>
      <c r="AG391" s="158"/>
    </row>
    <row r="392" spans="1:33" ht="27.75">
      <c r="A392" s="70"/>
      <c r="B392" s="227"/>
      <c r="C392" s="69"/>
      <c r="D392" s="69"/>
      <c r="E392" s="69"/>
      <c r="F392" s="70"/>
      <c r="G392" s="70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158"/>
      <c r="T392" s="159"/>
      <c r="U392" s="160"/>
      <c r="V392" s="161"/>
      <c r="W392" s="161"/>
      <c r="X392" s="161"/>
      <c r="Y392" s="161"/>
      <c r="Z392" s="161"/>
      <c r="AA392" s="161"/>
      <c r="AE392" s="158"/>
      <c r="AF392" s="158"/>
      <c r="AG392" s="158"/>
    </row>
    <row r="393" spans="1:33" ht="27.75">
      <c r="A393" s="70"/>
      <c r="B393" s="227"/>
      <c r="C393" s="69"/>
      <c r="D393" s="69"/>
      <c r="E393" s="69"/>
      <c r="F393" s="70"/>
      <c r="G393" s="70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158"/>
      <c r="T393" s="159"/>
      <c r="U393" s="160"/>
      <c r="V393" s="161"/>
      <c r="W393" s="161"/>
      <c r="X393" s="161"/>
      <c r="Y393" s="161"/>
      <c r="Z393" s="161"/>
      <c r="AA393" s="161"/>
      <c r="AE393" s="158"/>
      <c r="AF393" s="158"/>
      <c r="AG393" s="158"/>
    </row>
    <row r="394" spans="1:33" ht="27.75">
      <c r="A394" s="70"/>
      <c r="B394" s="227"/>
      <c r="C394" s="69"/>
      <c r="D394" s="69"/>
      <c r="E394" s="69"/>
      <c r="F394" s="70"/>
      <c r="G394" s="70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158"/>
      <c r="T394" s="159"/>
      <c r="U394" s="160"/>
      <c r="V394" s="161"/>
      <c r="W394" s="161"/>
      <c r="X394" s="161"/>
      <c r="Y394" s="161"/>
      <c r="Z394" s="161"/>
      <c r="AA394" s="161"/>
      <c r="AE394" s="158"/>
      <c r="AF394" s="158"/>
      <c r="AG394" s="158"/>
    </row>
    <row r="395" spans="1:33" ht="27.75">
      <c r="A395" s="70"/>
      <c r="B395" s="227"/>
      <c r="C395" s="69"/>
      <c r="D395" s="69"/>
      <c r="E395" s="69"/>
      <c r="F395" s="70"/>
      <c r="G395" s="70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158"/>
      <c r="T395" s="159"/>
      <c r="U395" s="160"/>
      <c r="V395" s="161"/>
      <c r="W395" s="161"/>
      <c r="X395" s="161"/>
      <c r="Y395" s="161"/>
      <c r="Z395" s="161"/>
      <c r="AA395" s="161"/>
      <c r="AE395" s="158"/>
      <c r="AF395" s="158"/>
      <c r="AG395" s="158"/>
    </row>
    <row r="396" spans="1:33" ht="27.75">
      <c r="A396" s="70"/>
      <c r="B396" s="227"/>
      <c r="C396" s="69"/>
      <c r="D396" s="69"/>
      <c r="E396" s="69"/>
      <c r="F396" s="70"/>
      <c r="G396" s="70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158"/>
      <c r="T396" s="159"/>
      <c r="U396" s="160"/>
      <c r="V396" s="161"/>
      <c r="W396" s="161"/>
      <c r="X396" s="161"/>
      <c r="Y396" s="161"/>
      <c r="Z396" s="161"/>
      <c r="AA396" s="161"/>
      <c r="AE396" s="158"/>
      <c r="AF396" s="158"/>
      <c r="AG396" s="158"/>
    </row>
    <row r="397" spans="1:33" ht="27.75">
      <c r="A397" s="70"/>
      <c r="B397" s="227"/>
      <c r="C397" s="69"/>
      <c r="D397" s="69"/>
      <c r="E397" s="69"/>
      <c r="F397" s="70"/>
      <c r="G397" s="70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158"/>
      <c r="T397" s="159"/>
      <c r="U397" s="160"/>
      <c r="V397" s="161"/>
      <c r="W397" s="161"/>
      <c r="X397" s="161"/>
      <c r="Y397" s="161"/>
      <c r="Z397" s="161"/>
      <c r="AA397" s="161"/>
      <c r="AE397" s="158"/>
      <c r="AF397" s="158"/>
      <c r="AG397" s="158"/>
    </row>
    <row r="398" spans="1:33" ht="27.75">
      <c r="A398" s="70"/>
      <c r="B398" s="227"/>
      <c r="C398" s="69"/>
      <c r="D398" s="69"/>
      <c r="E398" s="69"/>
      <c r="F398" s="70"/>
      <c r="G398" s="70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158"/>
      <c r="T398" s="159"/>
      <c r="U398" s="160"/>
      <c r="V398" s="161"/>
      <c r="W398" s="161"/>
      <c r="X398" s="161"/>
      <c r="Y398" s="161"/>
      <c r="Z398" s="161"/>
      <c r="AA398" s="161"/>
      <c r="AE398" s="158"/>
      <c r="AF398" s="158"/>
      <c r="AG398" s="158"/>
    </row>
    <row r="399" spans="1:33" ht="27.75">
      <c r="A399" s="70"/>
      <c r="B399" s="227"/>
      <c r="C399" s="69"/>
      <c r="D399" s="69"/>
      <c r="E399" s="69"/>
      <c r="F399" s="70"/>
      <c r="G399" s="70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158"/>
      <c r="T399" s="159"/>
      <c r="U399" s="160"/>
      <c r="V399" s="161"/>
      <c r="W399" s="161"/>
      <c r="X399" s="161"/>
      <c r="Y399" s="161"/>
      <c r="Z399" s="161"/>
      <c r="AA399" s="161"/>
      <c r="AE399" s="158"/>
      <c r="AF399" s="158"/>
      <c r="AG399" s="158"/>
    </row>
    <row r="400" spans="1:33" ht="27.75">
      <c r="A400" s="70"/>
      <c r="B400" s="227"/>
      <c r="C400" s="69"/>
      <c r="D400" s="69"/>
      <c r="E400" s="69"/>
      <c r="F400" s="70"/>
      <c r="G400" s="70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158"/>
      <c r="T400" s="159"/>
      <c r="U400" s="160"/>
      <c r="V400" s="161"/>
      <c r="W400" s="161"/>
      <c r="X400" s="161"/>
      <c r="Y400" s="161"/>
      <c r="Z400" s="161"/>
      <c r="AA400" s="161"/>
      <c r="AE400" s="158"/>
      <c r="AF400" s="158"/>
      <c r="AG400" s="158"/>
    </row>
    <row r="401" spans="1:33" ht="27.75">
      <c r="A401" s="70"/>
      <c r="B401" s="227"/>
      <c r="C401" s="69"/>
      <c r="D401" s="69"/>
      <c r="E401" s="69"/>
      <c r="F401" s="70"/>
      <c r="G401" s="70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158"/>
      <c r="T401" s="159"/>
      <c r="U401" s="160"/>
      <c r="V401" s="161"/>
      <c r="W401" s="161"/>
      <c r="X401" s="161"/>
      <c r="Y401" s="161"/>
      <c r="Z401" s="161"/>
      <c r="AA401" s="161"/>
      <c r="AE401" s="158"/>
      <c r="AF401" s="158"/>
      <c r="AG401" s="158"/>
    </row>
    <row r="402" spans="1:33" ht="27.75">
      <c r="A402" s="70"/>
      <c r="B402" s="227"/>
      <c r="C402" s="69"/>
      <c r="D402" s="69"/>
      <c r="E402" s="69"/>
      <c r="F402" s="70"/>
      <c r="G402" s="70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158"/>
      <c r="T402" s="159"/>
      <c r="U402" s="160"/>
      <c r="V402" s="161"/>
      <c r="W402" s="161"/>
      <c r="X402" s="161"/>
      <c r="Y402" s="161"/>
      <c r="Z402" s="161"/>
      <c r="AA402" s="161"/>
      <c r="AE402" s="158"/>
      <c r="AF402" s="158"/>
      <c r="AG402" s="158"/>
    </row>
    <row r="403" spans="1:33" ht="27.75">
      <c r="A403" s="70"/>
      <c r="B403" s="227"/>
      <c r="C403" s="69"/>
      <c r="D403" s="69"/>
      <c r="E403" s="69"/>
      <c r="F403" s="70"/>
      <c r="G403" s="70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158"/>
      <c r="T403" s="159"/>
      <c r="U403" s="160"/>
      <c r="V403" s="161"/>
      <c r="W403" s="161"/>
      <c r="X403" s="161"/>
      <c r="Y403" s="161"/>
      <c r="Z403" s="161"/>
      <c r="AA403" s="161"/>
      <c r="AE403" s="158"/>
      <c r="AF403" s="158"/>
      <c r="AG403" s="158"/>
    </row>
    <row r="404" spans="1:33" ht="27.75">
      <c r="A404" s="70"/>
      <c r="B404" s="227"/>
      <c r="C404" s="69"/>
      <c r="D404" s="69"/>
      <c r="E404" s="69"/>
      <c r="F404" s="70"/>
      <c r="G404" s="70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158"/>
      <c r="T404" s="159"/>
      <c r="U404" s="160"/>
      <c r="V404" s="161"/>
      <c r="W404" s="161"/>
      <c r="X404" s="161"/>
      <c r="Y404" s="161"/>
      <c r="Z404" s="161"/>
      <c r="AA404" s="161"/>
      <c r="AE404" s="158"/>
      <c r="AF404" s="158"/>
      <c r="AG404" s="158"/>
    </row>
    <row r="405" spans="1:33" ht="27.75">
      <c r="A405" s="70"/>
      <c r="B405" s="227"/>
      <c r="C405" s="69"/>
      <c r="D405" s="69"/>
      <c r="E405" s="69"/>
      <c r="F405" s="70"/>
      <c r="G405" s="70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158"/>
      <c r="T405" s="159"/>
      <c r="U405" s="160"/>
      <c r="V405" s="161"/>
      <c r="W405" s="161"/>
      <c r="X405" s="161"/>
      <c r="Y405" s="161"/>
      <c r="Z405" s="161"/>
      <c r="AA405" s="161"/>
      <c r="AE405" s="158"/>
      <c r="AF405" s="158"/>
      <c r="AG405" s="158"/>
    </row>
    <row r="406" spans="1:33" ht="27.75">
      <c r="A406" s="70"/>
      <c r="B406" s="227"/>
      <c r="C406" s="69"/>
      <c r="D406" s="69"/>
      <c r="E406" s="69"/>
      <c r="F406" s="70"/>
      <c r="G406" s="70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158"/>
      <c r="T406" s="159"/>
      <c r="U406" s="160"/>
      <c r="V406" s="161"/>
      <c r="W406" s="161"/>
      <c r="X406" s="161"/>
      <c r="Y406" s="161"/>
      <c r="Z406" s="161"/>
      <c r="AA406" s="161"/>
      <c r="AE406" s="158"/>
      <c r="AF406" s="158"/>
      <c r="AG406" s="158"/>
    </row>
    <row r="407" spans="1:33" ht="27.75">
      <c r="A407" s="70"/>
      <c r="B407" s="227"/>
      <c r="C407" s="69"/>
      <c r="D407" s="69"/>
      <c r="E407" s="69"/>
      <c r="F407" s="70"/>
      <c r="G407" s="70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158"/>
      <c r="T407" s="159"/>
      <c r="U407" s="160"/>
      <c r="V407" s="161"/>
      <c r="W407" s="161"/>
      <c r="X407" s="161"/>
      <c r="Y407" s="161"/>
      <c r="Z407" s="161"/>
      <c r="AA407" s="161"/>
      <c r="AE407" s="158"/>
      <c r="AF407" s="158"/>
      <c r="AG407" s="158"/>
    </row>
    <row r="408" spans="1:33" ht="27.75">
      <c r="A408" s="70"/>
      <c r="B408" s="227"/>
      <c r="C408" s="69"/>
      <c r="D408" s="69"/>
      <c r="E408" s="69"/>
      <c r="F408" s="70"/>
      <c r="G408" s="70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158"/>
      <c r="T408" s="159"/>
      <c r="U408" s="160"/>
      <c r="V408" s="161"/>
      <c r="W408" s="161"/>
      <c r="X408" s="161"/>
      <c r="Y408" s="161"/>
      <c r="Z408" s="161"/>
      <c r="AA408" s="161"/>
      <c r="AE408" s="158"/>
      <c r="AF408" s="158"/>
      <c r="AG408" s="158"/>
    </row>
    <row r="409" spans="1:33" ht="27.75">
      <c r="A409" s="70"/>
      <c r="B409" s="227"/>
      <c r="C409" s="69"/>
      <c r="D409" s="69"/>
      <c r="E409" s="69"/>
      <c r="F409" s="70"/>
      <c r="G409" s="70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158"/>
      <c r="T409" s="159"/>
      <c r="U409" s="160"/>
      <c r="V409" s="161"/>
      <c r="W409" s="161"/>
      <c r="X409" s="161"/>
      <c r="Y409" s="161"/>
      <c r="Z409" s="161"/>
      <c r="AA409" s="161"/>
      <c r="AE409" s="158"/>
      <c r="AF409" s="158"/>
      <c r="AG409" s="158"/>
    </row>
    <row r="410" spans="1:33" ht="27.75">
      <c r="A410" s="70"/>
      <c r="B410" s="227"/>
      <c r="C410" s="69"/>
      <c r="D410" s="69"/>
      <c r="E410" s="69"/>
      <c r="F410" s="70"/>
      <c r="G410" s="70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158"/>
      <c r="T410" s="159"/>
      <c r="U410" s="160"/>
      <c r="V410" s="161"/>
      <c r="W410" s="161"/>
      <c r="X410" s="161"/>
      <c r="Y410" s="161"/>
      <c r="Z410" s="161"/>
      <c r="AA410" s="161"/>
      <c r="AE410" s="158"/>
      <c r="AF410" s="158"/>
      <c r="AG410" s="158"/>
    </row>
    <row r="411" spans="1:33" ht="27.75">
      <c r="A411" s="70"/>
      <c r="B411" s="227"/>
      <c r="C411" s="69"/>
      <c r="D411" s="69"/>
      <c r="E411" s="69"/>
      <c r="F411" s="70"/>
      <c r="G411" s="70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158"/>
      <c r="T411" s="159"/>
      <c r="U411" s="160"/>
      <c r="V411" s="161"/>
      <c r="W411" s="161"/>
      <c r="X411" s="161"/>
      <c r="Y411" s="161"/>
      <c r="Z411" s="161"/>
      <c r="AA411" s="161"/>
      <c r="AE411" s="158"/>
      <c r="AF411" s="158"/>
      <c r="AG411" s="158"/>
    </row>
    <row r="412" spans="1:33" ht="27.75">
      <c r="A412" s="70"/>
      <c r="B412" s="227"/>
      <c r="C412" s="69"/>
      <c r="D412" s="69"/>
      <c r="E412" s="69"/>
      <c r="F412" s="70"/>
      <c r="G412" s="70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158"/>
      <c r="T412" s="159"/>
      <c r="U412" s="160"/>
      <c r="V412" s="161"/>
      <c r="W412" s="161"/>
      <c r="X412" s="161"/>
      <c r="Y412" s="161"/>
      <c r="Z412" s="161"/>
      <c r="AA412" s="161"/>
      <c r="AE412" s="158"/>
      <c r="AF412" s="158"/>
      <c r="AG412" s="158"/>
    </row>
    <row r="413" spans="1:33" ht="27.75">
      <c r="A413" s="70"/>
      <c r="B413" s="227"/>
      <c r="C413" s="69"/>
      <c r="D413" s="69"/>
      <c r="E413" s="69"/>
      <c r="F413" s="70"/>
      <c r="G413" s="70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158"/>
      <c r="T413" s="159"/>
      <c r="U413" s="160"/>
      <c r="V413" s="161"/>
      <c r="W413" s="161"/>
      <c r="X413" s="161"/>
      <c r="Y413" s="161"/>
      <c r="Z413" s="161"/>
      <c r="AA413" s="161"/>
      <c r="AE413" s="158"/>
      <c r="AF413" s="158"/>
      <c r="AG413" s="158"/>
    </row>
    <row r="414" spans="1:33" ht="27.75">
      <c r="A414" s="70"/>
      <c r="B414" s="227"/>
      <c r="C414" s="69"/>
      <c r="D414" s="69"/>
      <c r="E414" s="69"/>
      <c r="F414" s="70"/>
      <c r="G414" s="70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158"/>
      <c r="T414" s="159"/>
      <c r="U414" s="160"/>
      <c r="V414" s="161"/>
      <c r="W414" s="161"/>
      <c r="X414" s="161"/>
      <c r="Y414" s="161"/>
      <c r="Z414" s="161"/>
      <c r="AA414" s="161"/>
      <c r="AE414" s="158"/>
      <c r="AF414" s="158"/>
      <c r="AG414" s="158"/>
    </row>
    <row r="415" spans="1:33" ht="27.75">
      <c r="A415" s="70"/>
      <c r="B415" s="227"/>
      <c r="C415" s="69"/>
      <c r="D415" s="69"/>
      <c r="E415" s="69"/>
      <c r="F415" s="70"/>
      <c r="G415" s="70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158"/>
      <c r="T415" s="159"/>
      <c r="U415" s="160"/>
      <c r="V415" s="161"/>
      <c r="W415" s="161"/>
      <c r="X415" s="161"/>
      <c r="Y415" s="161"/>
      <c r="Z415" s="161"/>
      <c r="AA415" s="161"/>
      <c r="AE415" s="158"/>
      <c r="AF415" s="158"/>
      <c r="AG415" s="158"/>
    </row>
    <row r="416" spans="1:33" ht="27.75">
      <c r="A416" s="70"/>
      <c r="B416" s="227"/>
      <c r="C416" s="69"/>
      <c r="D416" s="69"/>
      <c r="E416" s="69"/>
      <c r="F416" s="70"/>
      <c r="G416" s="70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158"/>
      <c r="T416" s="159"/>
      <c r="U416" s="160"/>
      <c r="V416" s="161"/>
      <c r="W416" s="161"/>
      <c r="X416" s="161"/>
      <c r="Y416" s="161"/>
      <c r="Z416" s="161"/>
      <c r="AA416" s="161"/>
      <c r="AE416" s="158"/>
      <c r="AF416" s="158"/>
      <c r="AG416" s="158"/>
    </row>
    <row r="417" spans="1:33" ht="27.75">
      <c r="A417" s="70"/>
      <c r="B417" s="227"/>
      <c r="C417" s="69"/>
      <c r="D417" s="69"/>
      <c r="E417" s="69"/>
      <c r="F417" s="70"/>
      <c r="G417" s="70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158"/>
      <c r="T417" s="159"/>
      <c r="U417" s="160"/>
      <c r="V417" s="161"/>
      <c r="W417" s="161"/>
      <c r="X417" s="161"/>
      <c r="Y417" s="161"/>
      <c r="Z417" s="161"/>
      <c r="AA417" s="161"/>
      <c r="AE417" s="158"/>
      <c r="AF417" s="158"/>
      <c r="AG417" s="158"/>
    </row>
    <row r="418" spans="1:33" ht="27.75">
      <c r="A418" s="70"/>
      <c r="B418" s="227"/>
      <c r="C418" s="69"/>
      <c r="D418" s="69"/>
      <c r="E418" s="69"/>
      <c r="F418" s="70"/>
      <c r="G418" s="70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158"/>
      <c r="T418" s="159"/>
      <c r="U418" s="160"/>
      <c r="V418" s="161"/>
      <c r="W418" s="161"/>
      <c r="X418" s="161"/>
      <c r="Y418" s="161"/>
      <c r="Z418" s="161"/>
      <c r="AA418" s="161"/>
      <c r="AE418" s="158"/>
      <c r="AF418" s="158"/>
      <c r="AG418" s="158"/>
    </row>
    <row r="419" spans="1:33" ht="27.75">
      <c r="A419" s="70"/>
      <c r="B419" s="227"/>
      <c r="C419" s="69"/>
      <c r="D419" s="69"/>
      <c r="E419" s="69"/>
      <c r="F419" s="70"/>
      <c r="G419" s="70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158"/>
      <c r="T419" s="159"/>
      <c r="U419" s="160"/>
      <c r="V419" s="161"/>
      <c r="W419" s="161"/>
      <c r="X419" s="161"/>
      <c r="Y419" s="161"/>
      <c r="Z419" s="161"/>
      <c r="AA419" s="161"/>
      <c r="AE419" s="158"/>
      <c r="AF419" s="158"/>
      <c r="AG419" s="158"/>
    </row>
    <row r="420" spans="1:33" ht="27.75">
      <c r="A420" s="70"/>
      <c r="B420" s="227"/>
      <c r="C420" s="69"/>
      <c r="D420" s="69"/>
      <c r="E420" s="69"/>
      <c r="F420" s="70"/>
      <c r="G420" s="70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158"/>
      <c r="T420" s="159"/>
      <c r="U420" s="160"/>
      <c r="V420" s="161"/>
      <c r="W420" s="161"/>
      <c r="X420" s="161"/>
      <c r="Y420" s="161"/>
      <c r="Z420" s="161"/>
      <c r="AA420" s="161"/>
      <c r="AE420" s="158"/>
      <c r="AF420" s="158"/>
      <c r="AG420" s="158"/>
    </row>
    <row r="421" spans="1:33" ht="27.75">
      <c r="A421" s="70"/>
      <c r="B421" s="227"/>
      <c r="C421" s="69"/>
      <c r="D421" s="69"/>
      <c r="E421" s="69"/>
      <c r="F421" s="70"/>
      <c r="G421" s="70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158"/>
      <c r="T421" s="159"/>
      <c r="U421" s="160"/>
      <c r="V421" s="161"/>
      <c r="W421" s="161"/>
      <c r="X421" s="161"/>
      <c r="Y421" s="161"/>
      <c r="Z421" s="161"/>
      <c r="AA421" s="161"/>
      <c r="AE421" s="158"/>
      <c r="AF421" s="158"/>
      <c r="AG421" s="158"/>
    </row>
    <row r="422" spans="1:33" ht="27.75">
      <c r="A422" s="70"/>
      <c r="B422" s="227"/>
      <c r="C422" s="69"/>
      <c r="D422" s="69"/>
      <c r="E422" s="69"/>
      <c r="F422" s="70"/>
      <c r="G422" s="70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158"/>
      <c r="T422" s="159"/>
      <c r="U422" s="160"/>
      <c r="V422" s="161"/>
      <c r="W422" s="161"/>
      <c r="X422" s="161"/>
      <c r="Y422" s="161"/>
      <c r="Z422" s="161"/>
      <c r="AA422" s="161"/>
      <c r="AE422" s="158"/>
      <c r="AF422" s="158"/>
      <c r="AG422" s="158"/>
    </row>
    <row r="423" spans="1:33" ht="27.75">
      <c r="A423" s="70"/>
      <c r="B423" s="227"/>
      <c r="C423" s="69"/>
      <c r="D423" s="69"/>
      <c r="E423" s="69"/>
      <c r="F423" s="70"/>
      <c r="G423" s="70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158"/>
      <c r="T423" s="159"/>
      <c r="U423" s="160"/>
      <c r="V423" s="161"/>
      <c r="W423" s="161"/>
      <c r="X423" s="161"/>
      <c r="Y423" s="161"/>
      <c r="Z423" s="161"/>
      <c r="AA423" s="161"/>
      <c r="AE423" s="158"/>
      <c r="AF423" s="158"/>
      <c r="AG423" s="158"/>
    </row>
    <row r="424" spans="1:33" ht="27.75">
      <c r="A424" s="70"/>
      <c r="B424" s="227"/>
      <c r="C424" s="69"/>
      <c r="D424" s="69"/>
      <c r="E424" s="69"/>
      <c r="F424" s="70"/>
      <c r="G424" s="70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158"/>
      <c r="T424" s="159"/>
      <c r="U424" s="160"/>
      <c r="V424" s="161"/>
      <c r="W424" s="161"/>
      <c r="X424" s="161"/>
      <c r="Y424" s="161"/>
      <c r="Z424" s="161"/>
      <c r="AA424" s="161"/>
      <c r="AE424" s="158"/>
      <c r="AF424" s="158"/>
      <c r="AG424" s="158"/>
    </row>
    <row r="425" spans="1:33" ht="27.75">
      <c r="A425" s="70"/>
      <c r="B425" s="227"/>
      <c r="C425" s="69"/>
      <c r="D425" s="69"/>
      <c r="E425" s="69"/>
      <c r="F425" s="70"/>
      <c r="G425" s="70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158"/>
      <c r="T425" s="159"/>
      <c r="U425" s="160"/>
      <c r="V425" s="161"/>
      <c r="W425" s="161"/>
      <c r="X425" s="161"/>
      <c r="Y425" s="161"/>
      <c r="Z425" s="161"/>
      <c r="AA425" s="161"/>
      <c r="AE425" s="158"/>
      <c r="AF425" s="158"/>
      <c r="AG425" s="158"/>
    </row>
    <row r="426" spans="1:33" ht="27.75">
      <c r="A426" s="70"/>
      <c r="B426" s="227"/>
      <c r="C426" s="69"/>
      <c r="D426" s="69"/>
      <c r="E426" s="69"/>
      <c r="F426" s="70"/>
      <c r="G426" s="70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158"/>
      <c r="T426" s="159"/>
      <c r="U426" s="160"/>
      <c r="V426" s="161"/>
      <c r="W426" s="161"/>
      <c r="X426" s="161"/>
      <c r="Y426" s="161"/>
      <c r="Z426" s="161"/>
      <c r="AA426" s="161"/>
      <c r="AE426" s="158"/>
      <c r="AF426" s="158"/>
      <c r="AG426" s="158"/>
    </row>
    <row r="427" spans="1:33" ht="27.75">
      <c r="A427" s="70"/>
      <c r="B427" s="227"/>
      <c r="C427" s="69"/>
      <c r="D427" s="69"/>
      <c r="E427" s="69"/>
      <c r="F427" s="70"/>
      <c r="G427" s="70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158"/>
      <c r="T427" s="159"/>
      <c r="U427" s="160"/>
      <c r="V427" s="161"/>
      <c r="W427" s="161"/>
      <c r="X427" s="161"/>
      <c r="Y427" s="161"/>
      <c r="Z427" s="161"/>
      <c r="AA427" s="161"/>
      <c r="AE427" s="158"/>
      <c r="AF427" s="158"/>
      <c r="AG427" s="158"/>
    </row>
    <row r="428" spans="1:33" ht="27.75">
      <c r="A428" s="70"/>
      <c r="B428" s="227"/>
      <c r="C428" s="69"/>
      <c r="D428" s="69"/>
      <c r="E428" s="69"/>
      <c r="F428" s="70"/>
      <c r="G428" s="70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158"/>
      <c r="T428" s="159"/>
      <c r="U428" s="160"/>
      <c r="V428" s="161"/>
      <c r="W428" s="161"/>
      <c r="X428" s="161"/>
      <c r="Y428" s="161"/>
      <c r="Z428" s="161"/>
      <c r="AA428" s="161"/>
      <c r="AE428" s="158"/>
      <c r="AF428" s="158"/>
      <c r="AG428" s="158"/>
    </row>
    <row r="429" spans="1:33" ht="27.75">
      <c r="A429" s="70"/>
      <c r="B429" s="227"/>
      <c r="C429" s="69"/>
      <c r="D429" s="69"/>
      <c r="E429" s="69"/>
      <c r="F429" s="70"/>
      <c r="G429" s="70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158"/>
      <c r="T429" s="159"/>
      <c r="U429" s="160"/>
      <c r="V429" s="161"/>
      <c r="W429" s="161"/>
      <c r="X429" s="161"/>
      <c r="Y429" s="161"/>
      <c r="Z429" s="161"/>
      <c r="AA429" s="161"/>
      <c r="AE429" s="158"/>
      <c r="AF429" s="158"/>
      <c r="AG429" s="158"/>
    </row>
    <row r="430" spans="1:33" ht="27.75">
      <c r="A430" s="70"/>
      <c r="B430" s="227"/>
      <c r="C430" s="69"/>
      <c r="D430" s="69"/>
      <c r="E430" s="69"/>
      <c r="F430" s="70"/>
      <c r="G430" s="70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158"/>
      <c r="T430" s="159"/>
      <c r="U430" s="160"/>
      <c r="V430" s="161"/>
      <c r="W430" s="161"/>
      <c r="X430" s="161"/>
      <c r="Y430" s="161"/>
      <c r="Z430" s="161"/>
      <c r="AA430" s="161"/>
      <c r="AE430" s="158"/>
      <c r="AF430" s="158"/>
      <c r="AG430" s="158"/>
    </row>
    <row r="431" spans="1:33" ht="27.75">
      <c r="A431" s="70"/>
      <c r="B431" s="227"/>
      <c r="C431" s="69"/>
      <c r="D431" s="69"/>
      <c r="E431" s="69"/>
      <c r="F431" s="70"/>
      <c r="G431" s="70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158"/>
      <c r="T431" s="159"/>
      <c r="U431" s="160"/>
      <c r="V431" s="161"/>
      <c r="W431" s="161"/>
      <c r="X431" s="161"/>
      <c r="Y431" s="161"/>
      <c r="Z431" s="161"/>
      <c r="AA431" s="161"/>
      <c r="AE431" s="158"/>
      <c r="AF431" s="158"/>
      <c r="AG431" s="158"/>
    </row>
    <row r="432" spans="1:33" ht="27.75">
      <c r="A432" s="70"/>
      <c r="B432" s="227"/>
      <c r="C432" s="69"/>
      <c r="D432" s="69"/>
      <c r="E432" s="69"/>
      <c r="F432" s="70"/>
      <c r="G432" s="70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158"/>
      <c r="T432" s="159"/>
      <c r="U432" s="160"/>
      <c r="V432" s="161"/>
      <c r="W432" s="161"/>
      <c r="X432" s="161"/>
      <c r="Y432" s="161"/>
      <c r="Z432" s="161"/>
      <c r="AA432" s="161"/>
      <c r="AE432" s="158"/>
      <c r="AF432" s="158"/>
      <c r="AG432" s="158"/>
    </row>
    <row r="433" spans="1:33" ht="27.75">
      <c r="A433" s="70"/>
      <c r="B433" s="227"/>
      <c r="C433" s="69"/>
      <c r="D433" s="69"/>
      <c r="E433" s="69"/>
      <c r="F433" s="70"/>
      <c r="G433" s="70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158"/>
      <c r="T433" s="159"/>
      <c r="U433" s="160"/>
      <c r="V433" s="161"/>
      <c r="W433" s="161"/>
      <c r="X433" s="161"/>
      <c r="Y433" s="161"/>
      <c r="Z433" s="161"/>
      <c r="AA433" s="161"/>
      <c r="AE433" s="158"/>
      <c r="AF433" s="158"/>
      <c r="AG433" s="158"/>
    </row>
    <row r="434" spans="1:33" ht="27.75">
      <c r="A434" s="70"/>
      <c r="B434" s="227"/>
      <c r="C434" s="69"/>
      <c r="D434" s="69"/>
      <c r="E434" s="69"/>
      <c r="F434" s="70"/>
      <c r="G434" s="70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158"/>
      <c r="T434" s="159"/>
      <c r="U434" s="160"/>
      <c r="V434" s="161"/>
      <c r="W434" s="161"/>
      <c r="X434" s="161"/>
      <c r="Y434" s="161"/>
      <c r="Z434" s="161"/>
      <c r="AA434" s="161"/>
      <c r="AE434" s="158"/>
      <c r="AF434" s="158"/>
      <c r="AG434" s="158"/>
    </row>
    <row r="435" spans="1:33" ht="27.75">
      <c r="A435" s="70"/>
      <c r="B435" s="227"/>
      <c r="C435" s="69"/>
      <c r="D435" s="69"/>
      <c r="E435" s="69"/>
      <c r="F435" s="70"/>
      <c r="G435" s="70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158"/>
      <c r="T435" s="159"/>
      <c r="U435" s="160"/>
      <c r="V435" s="161"/>
      <c r="W435" s="161"/>
      <c r="X435" s="161"/>
      <c r="Y435" s="161"/>
      <c r="Z435" s="161"/>
      <c r="AA435" s="161"/>
      <c r="AE435" s="158"/>
      <c r="AF435" s="158"/>
      <c r="AG435" s="158"/>
    </row>
    <row r="436" spans="1:33" ht="27.75">
      <c r="A436" s="70"/>
      <c r="B436" s="227"/>
      <c r="C436" s="69"/>
      <c r="D436" s="69"/>
      <c r="E436" s="69"/>
      <c r="F436" s="70"/>
      <c r="G436" s="70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158"/>
      <c r="T436" s="159"/>
      <c r="U436" s="160"/>
      <c r="V436" s="161"/>
      <c r="W436" s="161"/>
      <c r="X436" s="161"/>
      <c r="Y436" s="161"/>
      <c r="Z436" s="161"/>
      <c r="AA436" s="161"/>
      <c r="AE436" s="158"/>
      <c r="AF436" s="158"/>
      <c r="AG436" s="158"/>
    </row>
    <row r="437" spans="1:33" ht="27.75">
      <c r="A437" s="70"/>
      <c r="B437" s="227"/>
      <c r="C437" s="69"/>
      <c r="D437" s="69"/>
      <c r="E437" s="69"/>
      <c r="F437" s="70"/>
      <c r="G437" s="70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158"/>
      <c r="T437" s="159"/>
      <c r="U437" s="160"/>
      <c r="V437" s="161"/>
      <c r="W437" s="161"/>
      <c r="X437" s="161"/>
      <c r="Y437" s="161"/>
      <c r="Z437" s="161"/>
      <c r="AA437" s="161"/>
      <c r="AE437" s="158"/>
      <c r="AF437" s="158"/>
      <c r="AG437" s="158"/>
    </row>
    <row r="438" spans="1:33" ht="27.75">
      <c r="A438" s="70"/>
      <c r="B438" s="227"/>
      <c r="C438" s="69"/>
      <c r="D438" s="69"/>
      <c r="E438" s="69"/>
      <c r="F438" s="70"/>
      <c r="G438" s="70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158"/>
      <c r="T438" s="159"/>
      <c r="U438" s="160"/>
      <c r="V438" s="161"/>
      <c r="W438" s="161"/>
      <c r="X438" s="161"/>
      <c r="Y438" s="161"/>
      <c r="Z438" s="161"/>
      <c r="AA438" s="161"/>
      <c r="AE438" s="158"/>
      <c r="AF438" s="158"/>
      <c r="AG438" s="158"/>
    </row>
    <row r="439" spans="1:33" ht="27.75">
      <c r="A439" s="70"/>
      <c r="B439" s="227"/>
      <c r="C439" s="69"/>
      <c r="D439" s="69"/>
      <c r="E439" s="69"/>
      <c r="F439" s="70"/>
      <c r="G439" s="70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158"/>
      <c r="T439" s="159"/>
      <c r="U439" s="160"/>
      <c r="V439" s="161"/>
      <c r="W439" s="161"/>
      <c r="X439" s="161"/>
      <c r="Y439" s="161"/>
      <c r="Z439" s="161"/>
      <c r="AA439" s="161"/>
      <c r="AE439" s="158"/>
      <c r="AF439" s="158"/>
      <c r="AG439" s="158"/>
    </row>
    <row r="440" spans="1:33" ht="27.75">
      <c r="A440" s="70"/>
      <c r="B440" s="227"/>
      <c r="C440" s="69"/>
      <c r="D440" s="69"/>
      <c r="E440" s="69"/>
      <c r="F440" s="70"/>
      <c r="G440" s="70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158"/>
      <c r="T440" s="159"/>
      <c r="U440" s="160"/>
      <c r="V440" s="161"/>
      <c r="W440" s="161"/>
      <c r="X440" s="161"/>
      <c r="Y440" s="161"/>
      <c r="Z440" s="161"/>
      <c r="AA440" s="161"/>
      <c r="AE440" s="158"/>
      <c r="AF440" s="158"/>
      <c r="AG440" s="158"/>
    </row>
    <row r="441" spans="1:33" ht="27.75">
      <c r="A441" s="70"/>
      <c r="B441" s="227"/>
      <c r="C441" s="69"/>
      <c r="D441" s="69"/>
      <c r="E441" s="69"/>
      <c r="F441" s="70"/>
      <c r="G441" s="70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158"/>
      <c r="T441" s="159"/>
      <c r="U441" s="160"/>
      <c r="V441" s="161"/>
      <c r="W441" s="161"/>
      <c r="X441" s="161"/>
      <c r="Y441" s="161"/>
      <c r="Z441" s="161"/>
      <c r="AA441" s="161"/>
      <c r="AE441" s="158"/>
      <c r="AF441" s="158"/>
      <c r="AG441" s="158"/>
    </row>
    <row r="442" spans="1:33" ht="27.75">
      <c r="A442" s="70"/>
      <c r="B442" s="227"/>
      <c r="C442" s="69"/>
      <c r="D442" s="69"/>
      <c r="E442" s="69"/>
      <c r="F442" s="70"/>
      <c r="G442" s="70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158"/>
      <c r="T442" s="159"/>
      <c r="U442" s="160"/>
      <c r="V442" s="161"/>
      <c r="W442" s="161"/>
      <c r="X442" s="161"/>
      <c r="Y442" s="161"/>
      <c r="Z442" s="161"/>
      <c r="AA442" s="161"/>
      <c r="AE442" s="158"/>
      <c r="AF442" s="158"/>
      <c r="AG442" s="158"/>
    </row>
    <row r="443" spans="1:33" ht="27.75">
      <c r="A443" s="70"/>
      <c r="B443" s="227"/>
      <c r="C443" s="69"/>
      <c r="D443" s="69"/>
      <c r="E443" s="69"/>
      <c r="F443" s="70"/>
      <c r="G443" s="70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158"/>
      <c r="T443" s="159"/>
      <c r="U443" s="160"/>
      <c r="V443" s="161"/>
      <c r="W443" s="161"/>
      <c r="X443" s="161"/>
      <c r="Y443" s="161"/>
      <c r="Z443" s="161"/>
      <c r="AA443" s="161"/>
      <c r="AE443" s="158"/>
      <c r="AF443" s="158"/>
      <c r="AG443" s="158"/>
    </row>
    <row r="444" spans="1:33" ht="27.75">
      <c r="A444" s="70"/>
      <c r="B444" s="227"/>
      <c r="C444" s="69"/>
      <c r="D444" s="69"/>
      <c r="E444" s="69"/>
      <c r="F444" s="70"/>
      <c r="G444" s="70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158"/>
      <c r="T444" s="159"/>
      <c r="U444" s="160"/>
      <c r="V444" s="161"/>
      <c r="W444" s="161"/>
      <c r="X444" s="161"/>
      <c r="Y444" s="161"/>
      <c r="Z444" s="161"/>
      <c r="AA444" s="161"/>
      <c r="AE444" s="158"/>
      <c r="AF444" s="158"/>
      <c r="AG444" s="158"/>
    </row>
    <row r="445" spans="1:33" ht="27.75">
      <c r="A445" s="70"/>
      <c r="B445" s="227"/>
      <c r="C445" s="69"/>
      <c r="D445" s="69"/>
      <c r="E445" s="69"/>
      <c r="F445" s="70"/>
      <c r="G445" s="70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158"/>
      <c r="T445" s="159"/>
      <c r="U445" s="160"/>
      <c r="V445" s="161"/>
      <c r="W445" s="161"/>
      <c r="X445" s="161"/>
      <c r="Y445" s="161"/>
      <c r="Z445" s="161"/>
      <c r="AA445" s="161"/>
      <c r="AE445" s="158"/>
      <c r="AF445" s="158"/>
      <c r="AG445" s="158"/>
    </row>
    <row r="446" spans="1:33" ht="27.75">
      <c r="A446" s="70"/>
      <c r="B446" s="227"/>
      <c r="C446" s="69"/>
      <c r="D446" s="69"/>
      <c r="E446" s="69"/>
      <c r="F446" s="70"/>
      <c r="G446" s="70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158"/>
      <c r="T446" s="159"/>
      <c r="U446" s="160"/>
      <c r="V446" s="161"/>
      <c r="W446" s="161"/>
      <c r="X446" s="161"/>
      <c r="Y446" s="161"/>
      <c r="Z446" s="161"/>
      <c r="AA446" s="161"/>
      <c r="AE446" s="158"/>
      <c r="AF446" s="158"/>
      <c r="AG446" s="158"/>
    </row>
    <row r="447" spans="1:33" ht="27.75">
      <c r="A447" s="70"/>
      <c r="B447" s="227"/>
      <c r="C447" s="69"/>
      <c r="D447" s="69"/>
      <c r="E447" s="69"/>
      <c r="F447" s="70"/>
      <c r="G447" s="70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158"/>
      <c r="T447" s="159"/>
      <c r="U447" s="160"/>
      <c r="V447" s="161"/>
      <c r="W447" s="161"/>
      <c r="X447" s="161"/>
      <c r="Y447" s="161"/>
      <c r="Z447" s="161"/>
      <c r="AA447" s="161"/>
      <c r="AE447" s="158"/>
      <c r="AF447" s="158"/>
      <c r="AG447" s="158"/>
    </row>
    <row r="448" spans="1:33" ht="27.75">
      <c r="A448" s="70"/>
      <c r="B448" s="227"/>
      <c r="C448" s="69"/>
      <c r="D448" s="69"/>
      <c r="E448" s="69"/>
      <c r="F448" s="70"/>
      <c r="G448" s="70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158"/>
      <c r="T448" s="159"/>
      <c r="U448" s="160"/>
      <c r="V448" s="161"/>
      <c r="W448" s="161"/>
      <c r="X448" s="161"/>
      <c r="Y448" s="161"/>
      <c r="Z448" s="161"/>
      <c r="AA448" s="161"/>
      <c r="AE448" s="158"/>
      <c r="AF448" s="158"/>
      <c r="AG448" s="158"/>
    </row>
    <row r="449" spans="1:33" ht="27.75">
      <c r="A449" s="70"/>
      <c r="B449" s="227"/>
      <c r="C449" s="69"/>
      <c r="D449" s="69"/>
      <c r="E449" s="69"/>
      <c r="F449" s="70"/>
      <c r="G449" s="70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158"/>
      <c r="T449" s="159"/>
      <c r="U449" s="160"/>
      <c r="V449" s="161"/>
      <c r="W449" s="161"/>
      <c r="X449" s="161"/>
      <c r="Y449" s="161"/>
      <c r="Z449" s="161"/>
      <c r="AA449" s="161"/>
      <c r="AE449" s="158"/>
      <c r="AF449" s="158"/>
      <c r="AG449" s="158"/>
    </row>
    <row r="450" spans="1:33" ht="27.75">
      <c r="A450" s="70"/>
      <c r="B450" s="227"/>
      <c r="C450" s="69"/>
      <c r="D450" s="69"/>
      <c r="E450" s="69"/>
      <c r="F450" s="70"/>
      <c r="G450" s="70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158"/>
      <c r="T450" s="159"/>
      <c r="U450" s="160"/>
      <c r="V450" s="161"/>
      <c r="W450" s="161"/>
      <c r="X450" s="161"/>
      <c r="Y450" s="161"/>
      <c r="Z450" s="161"/>
      <c r="AA450" s="161"/>
      <c r="AE450" s="158"/>
      <c r="AF450" s="158"/>
      <c r="AG450" s="158"/>
    </row>
    <row r="451" spans="1:33" ht="27.75">
      <c r="A451" s="70"/>
      <c r="B451" s="227"/>
      <c r="C451" s="69"/>
      <c r="D451" s="69"/>
      <c r="E451" s="69"/>
      <c r="F451" s="70"/>
      <c r="G451" s="70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158"/>
      <c r="T451" s="159"/>
      <c r="U451" s="160"/>
      <c r="V451" s="161"/>
      <c r="W451" s="161"/>
      <c r="X451" s="161"/>
      <c r="Y451" s="161"/>
      <c r="Z451" s="161"/>
      <c r="AA451" s="161"/>
      <c r="AE451" s="158"/>
      <c r="AF451" s="158"/>
      <c r="AG451" s="158"/>
    </row>
    <row r="452" spans="1:33" ht="27.75">
      <c r="A452" s="70"/>
      <c r="B452" s="227"/>
      <c r="C452" s="69"/>
      <c r="D452" s="69"/>
      <c r="E452" s="69"/>
      <c r="F452" s="70"/>
      <c r="G452" s="70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158"/>
      <c r="T452" s="159"/>
      <c r="U452" s="160"/>
      <c r="V452" s="161"/>
      <c r="W452" s="161"/>
      <c r="X452" s="161"/>
      <c r="Y452" s="161"/>
      <c r="Z452" s="161"/>
      <c r="AA452" s="161"/>
      <c r="AE452" s="158"/>
      <c r="AF452" s="158"/>
      <c r="AG452" s="158"/>
    </row>
    <row r="453" spans="1:33" ht="27.75">
      <c r="A453" s="70"/>
      <c r="B453" s="227"/>
      <c r="C453" s="69"/>
      <c r="D453" s="69"/>
      <c r="E453" s="69"/>
      <c r="F453" s="70"/>
      <c r="G453" s="70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158"/>
      <c r="T453" s="159"/>
      <c r="U453" s="160"/>
      <c r="V453" s="161"/>
      <c r="W453" s="161"/>
      <c r="X453" s="161"/>
      <c r="Y453" s="161"/>
      <c r="Z453" s="161"/>
      <c r="AA453" s="161"/>
      <c r="AE453" s="158"/>
      <c r="AF453" s="158"/>
      <c r="AG453" s="158"/>
    </row>
    <row r="454" spans="1:33" ht="27.75">
      <c r="A454" s="70"/>
      <c r="B454" s="227"/>
      <c r="C454" s="69"/>
      <c r="D454" s="69"/>
      <c r="E454" s="69"/>
      <c r="F454" s="70"/>
      <c r="G454" s="70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158"/>
      <c r="T454" s="159"/>
      <c r="U454" s="160"/>
      <c r="V454" s="161"/>
      <c r="W454" s="161"/>
      <c r="X454" s="161"/>
      <c r="Y454" s="161"/>
      <c r="Z454" s="161"/>
      <c r="AA454" s="161"/>
      <c r="AE454" s="158"/>
      <c r="AF454" s="158"/>
      <c r="AG454" s="158"/>
    </row>
    <row r="455" spans="1:33" ht="27.75">
      <c r="A455" s="70"/>
      <c r="B455" s="227"/>
      <c r="C455" s="69"/>
      <c r="D455" s="69"/>
      <c r="E455" s="69"/>
      <c r="F455" s="70"/>
      <c r="G455" s="70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158"/>
      <c r="T455" s="159"/>
      <c r="U455" s="160"/>
      <c r="V455" s="161"/>
      <c r="W455" s="161"/>
      <c r="X455" s="161"/>
      <c r="Y455" s="161"/>
      <c r="Z455" s="161"/>
      <c r="AA455" s="161"/>
      <c r="AE455" s="158"/>
      <c r="AF455" s="158"/>
      <c r="AG455" s="158"/>
    </row>
    <row r="456" spans="1:33" ht="27.75">
      <c r="A456" s="70"/>
      <c r="B456" s="227"/>
      <c r="C456" s="69"/>
      <c r="D456" s="69"/>
      <c r="E456" s="69"/>
      <c r="F456" s="70"/>
      <c r="G456" s="70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158"/>
      <c r="T456" s="159"/>
      <c r="U456" s="160"/>
      <c r="V456" s="161"/>
      <c r="W456" s="161"/>
      <c r="X456" s="161"/>
      <c r="Y456" s="161"/>
      <c r="Z456" s="161"/>
      <c r="AA456" s="161"/>
      <c r="AE456" s="158"/>
      <c r="AF456" s="158"/>
      <c r="AG456" s="158"/>
    </row>
    <row r="457" spans="1:33" ht="27.75">
      <c r="A457" s="70"/>
      <c r="B457" s="227"/>
      <c r="C457" s="69"/>
      <c r="D457" s="69"/>
      <c r="E457" s="69"/>
      <c r="F457" s="70"/>
      <c r="G457" s="70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158"/>
      <c r="T457" s="159"/>
      <c r="U457" s="160"/>
      <c r="V457" s="161"/>
      <c r="W457" s="161"/>
      <c r="X457" s="161"/>
      <c r="Y457" s="161"/>
      <c r="Z457" s="161"/>
      <c r="AA457" s="161"/>
      <c r="AE457" s="158"/>
      <c r="AF457" s="158"/>
      <c r="AG457" s="158"/>
    </row>
    <row r="458" spans="1:33" ht="27.75">
      <c r="A458" s="70"/>
      <c r="B458" s="227"/>
      <c r="C458" s="69"/>
      <c r="D458" s="69"/>
      <c r="E458" s="69"/>
      <c r="F458" s="70"/>
      <c r="G458" s="70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158"/>
      <c r="T458" s="159"/>
      <c r="U458" s="160"/>
      <c r="V458" s="161"/>
      <c r="W458" s="161"/>
      <c r="X458" s="161"/>
      <c r="Y458" s="161"/>
      <c r="Z458" s="161"/>
      <c r="AA458" s="161"/>
      <c r="AE458" s="158"/>
      <c r="AF458" s="158"/>
      <c r="AG458" s="158"/>
    </row>
    <row r="459" spans="1:33" ht="27.75">
      <c r="A459" s="70"/>
      <c r="B459" s="227"/>
      <c r="C459" s="69"/>
      <c r="D459" s="69"/>
      <c r="E459" s="69"/>
      <c r="F459" s="70"/>
      <c r="G459" s="70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158"/>
      <c r="T459" s="159"/>
      <c r="U459" s="160"/>
      <c r="V459" s="161"/>
      <c r="W459" s="161"/>
      <c r="X459" s="161"/>
      <c r="Y459" s="161"/>
      <c r="Z459" s="161"/>
      <c r="AA459" s="161"/>
      <c r="AE459" s="158"/>
      <c r="AF459" s="158"/>
      <c r="AG459" s="158"/>
    </row>
    <row r="460" spans="1:33" ht="27.75">
      <c r="A460" s="70"/>
      <c r="B460" s="227"/>
      <c r="C460" s="69"/>
      <c r="D460" s="69"/>
      <c r="E460" s="69"/>
      <c r="F460" s="70"/>
      <c r="G460" s="70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158"/>
      <c r="T460" s="159"/>
      <c r="U460" s="160"/>
      <c r="V460" s="161"/>
      <c r="W460" s="161"/>
      <c r="X460" s="161"/>
      <c r="Y460" s="161"/>
      <c r="Z460" s="161"/>
      <c r="AA460" s="161"/>
      <c r="AE460" s="158"/>
      <c r="AF460" s="158"/>
      <c r="AG460" s="158"/>
    </row>
    <row r="461" spans="1:33" ht="27.75">
      <c r="A461" s="70"/>
      <c r="B461" s="227"/>
      <c r="C461" s="69"/>
      <c r="D461" s="69"/>
      <c r="E461" s="69"/>
      <c r="F461" s="70"/>
      <c r="G461" s="70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158"/>
      <c r="T461" s="159"/>
      <c r="U461" s="160"/>
      <c r="V461" s="161"/>
      <c r="W461" s="161"/>
      <c r="X461" s="161"/>
      <c r="Y461" s="161"/>
      <c r="Z461" s="161"/>
      <c r="AA461" s="161"/>
      <c r="AE461" s="158"/>
      <c r="AF461" s="158"/>
      <c r="AG461" s="158"/>
    </row>
    <row r="462" spans="1:33" ht="27.75">
      <c r="A462" s="70"/>
      <c r="B462" s="227"/>
      <c r="C462" s="69"/>
      <c r="D462" s="69"/>
      <c r="E462" s="69"/>
      <c r="F462" s="70"/>
      <c r="G462" s="70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158"/>
      <c r="T462" s="159"/>
      <c r="U462" s="160"/>
      <c r="V462" s="161"/>
      <c r="W462" s="161"/>
      <c r="X462" s="161"/>
      <c r="Y462" s="161"/>
      <c r="Z462" s="161"/>
      <c r="AA462" s="161"/>
      <c r="AE462" s="158"/>
      <c r="AF462" s="158"/>
      <c r="AG462" s="158"/>
    </row>
    <row r="463" spans="1:33" ht="27.75">
      <c r="A463" s="70"/>
      <c r="B463" s="227"/>
      <c r="C463" s="69"/>
      <c r="D463" s="69"/>
      <c r="E463" s="69"/>
      <c r="F463" s="70"/>
      <c r="G463" s="70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158"/>
      <c r="T463" s="159"/>
      <c r="U463" s="160"/>
      <c r="V463" s="161"/>
      <c r="W463" s="161"/>
      <c r="X463" s="161"/>
      <c r="Y463" s="161"/>
      <c r="Z463" s="161"/>
      <c r="AA463" s="161"/>
      <c r="AE463" s="158"/>
      <c r="AF463" s="158"/>
      <c r="AG463" s="158"/>
    </row>
    <row r="464" spans="1:33" ht="27.75">
      <c r="A464" s="70"/>
      <c r="B464" s="227"/>
      <c r="C464" s="69"/>
      <c r="D464" s="69"/>
      <c r="E464" s="69"/>
      <c r="F464" s="70"/>
      <c r="G464" s="70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158"/>
      <c r="T464" s="159"/>
      <c r="U464" s="160"/>
      <c r="V464" s="161"/>
      <c r="W464" s="161"/>
      <c r="X464" s="161"/>
      <c r="Y464" s="161"/>
      <c r="Z464" s="161"/>
      <c r="AA464" s="161"/>
      <c r="AE464" s="158"/>
      <c r="AF464" s="158"/>
      <c r="AG464" s="158"/>
    </row>
    <row r="465" spans="1:33" ht="27.75">
      <c r="A465" s="70"/>
      <c r="B465" s="227"/>
      <c r="C465" s="69"/>
      <c r="D465" s="69"/>
      <c r="E465" s="69"/>
      <c r="F465" s="70"/>
      <c r="G465" s="70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158"/>
      <c r="T465" s="159"/>
      <c r="U465" s="160"/>
      <c r="V465" s="161"/>
      <c r="W465" s="161"/>
      <c r="X465" s="161"/>
      <c r="Y465" s="161"/>
      <c r="Z465" s="161"/>
      <c r="AA465" s="161"/>
      <c r="AE465" s="158"/>
      <c r="AF465" s="158"/>
      <c r="AG465" s="158"/>
    </row>
    <row r="466" spans="1:33" ht="27.75">
      <c r="A466" s="70"/>
      <c r="B466" s="227"/>
      <c r="C466" s="69"/>
      <c r="D466" s="69"/>
      <c r="E466" s="69"/>
      <c r="F466" s="70"/>
      <c r="G466" s="70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158"/>
      <c r="T466" s="159"/>
      <c r="U466" s="160"/>
      <c r="V466" s="161"/>
      <c r="W466" s="161"/>
      <c r="X466" s="161"/>
      <c r="Y466" s="161"/>
      <c r="Z466" s="161"/>
      <c r="AA466" s="161"/>
      <c r="AE466" s="158"/>
      <c r="AF466" s="158"/>
      <c r="AG466" s="158"/>
    </row>
    <row r="467" spans="1:33" ht="27.75">
      <c r="A467" s="70"/>
      <c r="B467" s="227"/>
      <c r="C467" s="69"/>
      <c r="D467" s="69"/>
      <c r="E467" s="69"/>
      <c r="F467" s="70"/>
      <c r="G467" s="70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158"/>
      <c r="T467" s="159"/>
      <c r="U467" s="160"/>
      <c r="V467" s="161"/>
      <c r="W467" s="161"/>
      <c r="X467" s="161"/>
      <c r="Y467" s="161"/>
      <c r="Z467" s="161"/>
      <c r="AA467" s="161"/>
      <c r="AE467" s="158"/>
      <c r="AF467" s="158"/>
      <c r="AG467" s="158"/>
    </row>
    <row r="468" spans="1:33" ht="27.75">
      <c r="A468" s="70"/>
      <c r="B468" s="227"/>
      <c r="C468" s="69"/>
      <c r="D468" s="69"/>
      <c r="E468" s="69"/>
      <c r="F468" s="70"/>
      <c r="G468" s="70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158"/>
      <c r="T468" s="159"/>
      <c r="U468" s="160"/>
      <c r="V468" s="161"/>
      <c r="W468" s="161"/>
      <c r="X468" s="161"/>
      <c r="Y468" s="161"/>
      <c r="Z468" s="161"/>
      <c r="AA468" s="161"/>
      <c r="AE468" s="158"/>
      <c r="AF468" s="158"/>
      <c r="AG468" s="158"/>
    </row>
    <row r="469" spans="1:33" ht="27.75">
      <c r="A469" s="70"/>
      <c r="B469" s="227"/>
      <c r="C469" s="69"/>
      <c r="D469" s="69"/>
      <c r="E469" s="69"/>
      <c r="F469" s="70"/>
      <c r="G469" s="70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158"/>
      <c r="T469" s="159"/>
      <c r="U469" s="160"/>
      <c r="V469" s="161"/>
      <c r="W469" s="161"/>
      <c r="X469" s="161"/>
      <c r="Y469" s="161"/>
      <c r="Z469" s="161"/>
      <c r="AA469" s="161"/>
      <c r="AE469" s="158"/>
      <c r="AF469" s="158"/>
      <c r="AG469" s="158"/>
    </row>
    <row r="470" spans="1:33" ht="27.75">
      <c r="A470" s="70"/>
      <c r="B470" s="227"/>
      <c r="C470" s="69"/>
      <c r="D470" s="69"/>
      <c r="E470" s="69"/>
      <c r="F470" s="70"/>
      <c r="G470" s="70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158"/>
      <c r="T470" s="159"/>
      <c r="U470" s="160"/>
      <c r="V470" s="161"/>
      <c r="W470" s="161"/>
      <c r="X470" s="161"/>
      <c r="Y470" s="161"/>
      <c r="Z470" s="161"/>
      <c r="AA470" s="161"/>
      <c r="AE470" s="158"/>
      <c r="AF470" s="158"/>
      <c r="AG470" s="158"/>
    </row>
    <row r="471" spans="1:33" ht="27.75">
      <c r="A471" s="70"/>
      <c r="B471" s="227"/>
      <c r="C471" s="69"/>
      <c r="D471" s="69"/>
      <c r="E471" s="69"/>
      <c r="F471" s="70"/>
      <c r="G471" s="70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158"/>
      <c r="T471" s="159"/>
      <c r="U471" s="160"/>
      <c r="V471" s="161"/>
      <c r="W471" s="161"/>
      <c r="X471" s="161"/>
      <c r="Y471" s="161"/>
      <c r="Z471" s="161"/>
      <c r="AA471" s="161"/>
      <c r="AE471" s="158"/>
      <c r="AF471" s="158"/>
      <c r="AG471" s="158"/>
    </row>
    <row r="472" spans="1:33" ht="27.75">
      <c r="A472" s="70"/>
      <c r="B472" s="227"/>
      <c r="C472" s="69"/>
      <c r="D472" s="69"/>
      <c r="E472" s="69"/>
      <c r="F472" s="70"/>
      <c r="G472" s="70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158"/>
      <c r="T472" s="159"/>
      <c r="U472" s="160"/>
      <c r="V472" s="161"/>
      <c r="W472" s="161"/>
      <c r="X472" s="161"/>
      <c r="Y472" s="161"/>
      <c r="Z472" s="161"/>
      <c r="AA472" s="161"/>
      <c r="AE472" s="158"/>
      <c r="AF472" s="158"/>
      <c r="AG472" s="158"/>
    </row>
    <row r="473" spans="1:33" ht="27.75">
      <c r="A473" s="70"/>
      <c r="B473" s="227"/>
      <c r="C473" s="69"/>
      <c r="D473" s="69"/>
      <c r="E473" s="69"/>
      <c r="F473" s="70"/>
      <c r="G473" s="70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158"/>
      <c r="T473" s="159"/>
      <c r="U473" s="160"/>
      <c r="V473" s="161"/>
      <c r="W473" s="161"/>
      <c r="X473" s="161"/>
      <c r="Y473" s="161"/>
      <c r="Z473" s="161"/>
      <c r="AA473" s="161"/>
      <c r="AE473" s="158"/>
      <c r="AF473" s="158"/>
      <c r="AG473" s="158"/>
    </row>
    <row r="474" spans="1:33" ht="27.75">
      <c r="A474" s="70"/>
      <c r="B474" s="227"/>
      <c r="C474" s="69"/>
      <c r="D474" s="69"/>
      <c r="E474" s="69"/>
      <c r="F474" s="70"/>
      <c r="G474" s="70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158"/>
      <c r="T474" s="159"/>
      <c r="U474" s="160"/>
      <c r="V474" s="161"/>
      <c r="W474" s="161"/>
      <c r="X474" s="161"/>
      <c r="Y474" s="161"/>
      <c r="Z474" s="161"/>
      <c r="AA474" s="161"/>
      <c r="AE474" s="158"/>
      <c r="AF474" s="158"/>
      <c r="AG474" s="158"/>
    </row>
    <row r="475" spans="1:33" ht="27.75">
      <c r="A475" s="70"/>
      <c r="B475" s="227"/>
      <c r="C475" s="69"/>
      <c r="D475" s="69"/>
      <c r="E475" s="69"/>
      <c r="F475" s="70"/>
      <c r="G475" s="70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158"/>
      <c r="T475" s="159"/>
      <c r="U475" s="160"/>
      <c r="V475" s="161"/>
      <c r="W475" s="161"/>
      <c r="X475" s="161"/>
      <c r="Y475" s="161"/>
      <c r="Z475" s="161"/>
      <c r="AA475" s="161"/>
      <c r="AE475" s="158"/>
      <c r="AF475" s="158"/>
      <c r="AG475" s="158"/>
    </row>
    <row r="476" spans="1:33" ht="27.75">
      <c r="A476" s="70"/>
      <c r="B476" s="227"/>
      <c r="C476" s="69"/>
      <c r="D476" s="69"/>
      <c r="E476" s="69"/>
      <c r="F476" s="70"/>
      <c r="G476" s="70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158"/>
      <c r="T476" s="159"/>
      <c r="U476" s="160"/>
      <c r="V476" s="161"/>
      <c r="W476" s="161"/>
      <c r="X476" s="161"/>
      <c r="Y476" s="161"/>
      <c r="Z476" s="161"/>
      <c r="AA476" s="161"/>
      <c r="AE476" s="158"/>
      <c r="AF476" s="158"/>
      <c r="AG476" s="158"/>
    </row>
    <row r="477" spans="1:33" ht="27.75">
      <c r="A477" s="70"/>
      <c r="B477" s="227"/>
      <c r="C477" s="69"/>
      <c r="D477" s="69"/>
      <c r="E477" s="69"/>
      <c r="F477" s="70"/>
      <c r="G477" s="70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158"/>
      <c r="T477" s="159"/>
      <c r="U477" s="160"/>
      <c r="V477" s="161"/>
      <c r="W477" s="161"/>
      <c r="X477" s="161"/>
      <c r="Y477" s="161"/>
      <c r="Z477" s="161"/>
      <c r="AA477" s="161"/>
      <c r="AE477" s="158"/>
      <c r="AF477" s="158"/>
      <c r="AG477" s="158"/>
    </row>
    <row r="478" spans="1:33" ht="27.75">
      <c r="A478" s="70"/>
      <c r="B478" s="227"/>
      <c r="C478" s="69"/>
      <c r="D478" s="69"/>
      <c r="E478" s="69"/>
      <c r="F478" s="70"/>
      <c r="G478" s="70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158"/>
      <c r="T478" s="159"/>
      <c r="U478" s="160"/>
      <c r="V478" s="161"/>
      <c r="W478" s="161"/>
      <c r="X478" s="161"/>
      <c r="Y478" s="161"/>
      <c r="Z478" s="161"/>
      <c r="AA478" s="161"/>
      <c r="AE478" s="158"/>
      <c r="AF478" s="158"/>
      <c r="AG478" s="158"/>
    </row>
    <row r="479" spans="1:33" ht="27.75">
      <c r="A479" s="70"/>
      <c r="B479" s="227"/>
      <c r="C479" s="69"/>
      <c r="D479" s="69"/>
      <c r="E479" s="69"/>
      <c r="F479" s="70"/>
      <c r="G479" s="70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158"/>
      <c r="T479" s="159"/>
      <c r="U479" s="160"/>
      <c r="V479" s="161"/>
      <c r="W479" s="161"/>
      <c r="X479" s="161"/>
      <c r="Y479" s="161"/>
      <c r="Z479" s="161"/>
      <c r="AA479" s="161"/>
      <c r="AE479" s="158"/>
      <c r="AF479" s="158"/>
      <c r="AG479" s="158"/>
    </row>
    <row r="480" spans="1:33" ht="27.75">
      <c r="A480" s="70"/>
      <c r="B480" s="227"/>
      <c r="C480" s="69"/>
      <c r="D480" s="69"/>
      <c r="E480" s="69"/>
      <c r="F480" s="70"/>
      <c r="G480" s="70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158"/>
      <c r="T480" s="159"/>
      <c r="U480" s="160"/>
      <c r="V480" s="161"/>
      <c r="W480" s="161"/>
      <c r="X480" s="161"/>
      <c r="Y480" s="161"/>
      <c r="Z480" s="161"/>
      <c r="AA480" s="161"/>
      <c r="AE480" s="158"/>
      <c r="AF480" s="158"/>
      <c r="AG480" s="158"/>
    </row>
    <row r="481" spans="1:33" ht="27.75">
      <c r="A481" s="70"/>
      <c r="B481" s="227"/>
      <c r="C481" s="69"/>
      <c r="D481" s="69"/>
      <c r="E481" s="69"/>
      <c r="F481" s="70"/>
      <c r="G481" s="70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158"/>
      <c r="T481" s="159"/>
      <c r="U481" s="160"/>
      <c r="V481" s="161"/>
      <c r="W481" s="161"/>
      <c r="X481" s="161"/>
      <c r="Y481" s="161"/>
      <c r="Z481" s="161"/>
      <c r="AA481" s="161"/>
      <c r="AE481" s="158"/>
      <c r="AF481" s="158"/>
      <c r="AG481" s="158"/>
    </row>
    <row r="482" spans="1:33" ht="27.75">
      <c r="A482" s="70"/>
      <c r="B482" s="227"/>
      <c r="C482" s="69"/>
      <c r="D482" s="69"/>
      <c r="E482" s="69"/>
      <c r="F482" s="70"/>
      <c r="G482" s="70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158"/>
      <c r="T482" s="159"/>
      <c r="U482" s="160"/>
      <c r="V482" s="161"/>
      <c r="W482" s="161"/>
      <c r="X482" s="161"/>
      <c r="Y482" s="161"/>
      <c r="Z482" s="161"/>
      <c r="AA482" s="161"/>
      <c r="AE482" s="158"/>
      <c r="AF482" s="158"/>
      <c r="AG482" s="158"/>
    </row>
    <row r="483" spans="1:33" ht="27.75">
      <c r="A483" s="70"/>
      <c r="B483" s="227"/>
      <c r="C483" s="69"/>
      <c r="D483" s="69"/>
      <c r="E483" s="69"/>
      <c r="F483" s="70"/>
      <c r="G483" s="70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158"/>
      <c r="T483" s="159"/>
      <c r="U483" s="160"/>
      <c r="V483" s="161"/>
      <c r="W483" s="161"/>
      <c r="X483" s="161"/>
      <c r="Y483" s="161"/>
      <c r="Z483" s="161"/>
      <c r="AA483" s="161"/>
      <c r="AE483" s="158"/>
      <c r="AF483" s="158"/>
      <c r="AG483" s="158"/>
    </row>
    <row r="484" spans="1:33" ht="27.75">
      <c r="A484" s="70"/>
      <c r="B484" s="227"/>
      <c r="C484" s="69"/>
      <c r="D484" s="69"/>
      <c r="E484" s="69"/>
      <c r="F484" s="70"/>
      <c r="G484" s="70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158"/>
      <c r="T484" s="159"/>
      <c r="U484" s="160"/>
      <c r="V484" s="161"/>
      <c r="W484" s="161"/>
      <c r="X484" s="161"/>
      <c r="Y484" s="161"/>
      <c r="Z484" s="161"/>
      <c r="AA484" s="161"/>
      <c r="AE484" s="158"/>
      <c r="AF484" s="158"/>
      <c r="AG484" s="158"/>
    </row>
    <row r="485" spans="1:33" ht="27.75">
      <c r="A485" s="70"/>
      <c r="B485" s="227"/>
      <c r="C485" s="69"/>
      <c r="D485" s="69"/>
      <c r="E485" s="69"/>
      <c r="F485" s="70"/>
      <c r="G485" s="70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158"/>
      <c r="T485" s="159"/>
      <c r="U485" s="160"/>
      <c r="V485" s="161"/>
      <c r="W485" s="161"/>
      <c r="X485" s="161"/>
      <c r="Y485" s="161"/>
      <c r="Z485" s="161"/>
      <c r="AA485" s="161"/>
      <c r="AE485" s="158"/>
      <c r="AF485" s="158"/>
      <c r="AG485" s="158"/>
    </row>
    <row r="486" spans="1:33" ht="27.75">
      <c r="A486" s="70"/>
      <c r="B486" s="227"/>
      <c r="C486" s="69"/>
      <c r="D486" s="69"/>
      <c r="E486" s="69"/>
      <c r="F486" s="70"/>
      <c r="G486" s="70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158"/>
      <c r="T486" s="159"/>
      <c r="U486" s="160"/>
      <c r="V486" s="161"/>
      <c r="W486" s="161"/>
      <c r="X486" s="161"/>
      <c r="Y486" s="161"/>
      <c r="Z486" s="161"/>
      <c r="AA486" s="161"/>
      <c r="AE486" s="158"/>
      <c r="AF486" s="158"/>
      <c r="AG486" s="158"/>
    </row>
    <row r="487" spans="1:33" ht="27.75">
      <c r="A487" s="70"/>
      <c r="B487" s="227"/>
      <c r="C487" s="69"/>
      <c r="D487" s="69"/>
      <c r="E487" s="69"/>
      <c r="F487" s="70"/>
      <c r="G487" s="70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158"/>
      <c r="T487" s="159"/>
      <c r="U487" s="160"/>
      <c r="V487" s="161"/>
      <c r="W487" s="161"/>
      <c r="X487" s="161"/>
      <c r="Y487" s="161"/>
      <c r="Z487" s="161"/>
      <c r="AA487" s="161"/>
      <c r="AE487" s="158"/>
      <c r="AF487" s="158"/>
      <c r="AG487" s="158"/>
    </row>
    <row r="488" spans="1:33" ht="27.75">
      <c r="A488" s="70"/>
      <c r="B488" s="227"/>
      <c r="C488" s="69"/>
      <c r="D488" s="69"/>
      <c r="E488" s="69"/>
      <c r="F488" s="70"/>
      <c r="G488" s="70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158"/>
      <c r="T488" s="159"/>
      <c r="U488" s="160"/>
      <c r="V488" s="161"/>
      <c r="W488" s="161"/>
      <c r="X488" s="161"/>
      <c r="Y488" s="161"/>
      <c r="Z488" s="161"/>
      <c r="AA488" s="161"/>
      <c r="AE488" s="158"/>
      <c r="AF488" s="158"/>
      <c r="AG488" s="158"/>
    </row>
    <row r="489" spans="1:33" ht="27.75">
      <c r="A489" s="70"/>
      <c r="B489" s="227"/>
      <c r="C489" s="69"/>
      <c r="D489" s="69"/>
      <c r="E489" s="69"/>
      <c r="F489" s="70"/>
      <c r="G489" s="70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158"/>
      <c r="T489" s="159"/>
      <c r="U489" s="160"/>
      <c r="V489" s="161"/>
      <c r="W489" s="161"/>
      <c r="X489" s="161"/>
      <c r="Y489" s="161"/>
      <c r="Z489" s="161"/>
      <c r="AA489" s="161"/>
      <c r="AE489" s="158"/>
      <c r="AF489" s="158"/>
      <c r="AG489" s="158"/>
    </row>
    <row r="490" spans="1:33" ht="27.75">
      <c r="A490" s="70"/>
      <c r="B490" s="227"/>
      <c r="C490" s="69"/>
      <c r="D490" s="69"/>
      <c r="E490" s="69"/>
      <c r="F490" s="70"/>
      <c r="G490" s="70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158"/>
      <c r="T490" s="159"/>
      <c r="U490" s="160"/>
      <c r="V490" s="161"/>
      <c r="W490" s="161"/>
      <c r="X490" s="161"/>
      <c r="Y490" s="161"/>
      <c r="Z490" s="161"/>
      <c r="AA490" s="161"/>
      <c r="AE490" s="158"/>
      <c r="AF490" s="158"/>
      <c r="AG490" s="158"/>
    </row>
    <row r="491" spans="1:33" ht="27.75">
      <c r="A491" s="70"/>
      <c r="B491" s="227"/>
      <c r="C491" s="69"/>
      <c r="D491" s="69"/>
      <c r="E491" s="69"/>
      <c r="F491" s="70"/>
      <c r="G491" s="70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158"/>
      <c r="T491" s="159"/>
      <c r="U491" s="160"/>
      <c r="V491" s="161"/>
      <c r="W491" s="161"/>
      <c r="X491" s="161"/>
      <c r="Y491" s="161"/>
      <c r="Z491" s="161"/>
      <c r="AA491" s="161"/>
      <c r="AE491" s="158"/>
      <c r="AF491" s="158"/>
      <c r="AG491" s="158"/>
    </row>
    <row r="492" spans="1:33" ht="27.75">
      <c r="A492" s="70"/>
      <c r="B492" s="227"/>
      <c r="C492" s="69"/>
      <c r="D492" s="69"/>
      <c r="E492" s="69"/>
      <c r="F492" s="70"/>
      <c r="G492" s="70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158"/>
      <c r="T492" s="159"/>
      <c r="U492" s="160"/>
      <c r="V492" s="161"/>
      <c r="W492" s="161"/>
      <c r="X492" s="161"/>
      <c r="Y492" s="161"/>
      <c r="Z492" s="161"/>
      <c r="AA492" s="161"/>
      <c r="AE492" s="158"/>
      <c r="AF492" s="158"/>
      <c r="AG492" s="158"/>
    </row>
    <row r="493" spans="1:33" ht="27.75">
      <c r="A493" s="70"/>
      <c r="B493" s="227"/>
      <c r="C493" s="69"/>
      <c r="D493" s="69"/>
      <c r="E493" s="69"/>
      <c r="F493" s="70"/>
      <c r="G493" s="70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158"/>
      <c r="T493" s="159"/>
      <c r="U493" s="160"/>
      <c r="V493" s="161"/>
      <c r="W493" s="161"/>
      <c r="X493" s="161"/>
      <c r="Y493" s="161"/>
      <c r="Z493" s="161"/>
      <c r="AA493" s="161"/>
      <c r="AE493" s="158"/>
      <c r="AF493" s="158"/>
      <c r="AG493" s="158"/>
    </row>
    <row r="494" spans="1:33" ht="27.75">
      <c r="A494" s="70"/>
      <c r="B494" s="227"/>
      <c r="C494" s="69"/>
      <c r="D494" s="69"/>
      <c r="E494" s="69"/>
      <c r="F494" s="70"/>
      <c r="G494" s="70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158"/>
      <c r="T494" s="159"/>
      <c r="U494" s="160"/>
      <c r="V494" s="161"/>
      <c r="W494" s="161"/>
      <c r="X494" s="161"/>
      <c r="Y494" s="161"/>
      <c r="Z494" s="161"/>
      <c r="AA494" s="161"/>
      <c r="AE494" s="158"/>
      <c r="AF494" s="158"/>
      <c r="AG494" s="158"/>
    </row>
    <row r="495" spans="1:33" ht="27.75">
      <c r="A495" s="70"/>
      <c r="B495" s="227"/>
      <c r="C495" s="69"/>
      <c r="D495" s="69"/>
      <c r="E495" s="69"/>
      <c r="F495" s="70"/>
      <c r="G495" s="70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158"/>
      <c r="T495" s="159"/>
      <c r="U495" s="160"/>
      <c r="V495" s="161"/>
      <c r="W495" s="161"/>
      <c r="X495" s="161"/>
      <c r="Y495" s="161"/>
      <c r="Z495" s="161"/>
      <c r="AA495" s="161"/>
      <c r="AE495" s="158"/>
      <c r="AF495" s="158"/>
      <c r="AG495" s="158"/>
    </row>
    <row r="496" spans="1:33" ht="27.75">
      <c r="A496" s="70"/>
      <c r="B496" s="227"/>
      <c r="C496" s="69"/>
      <c r="D496" s="69"/>
      <c r="E496" s="69"/>
      <c r="F496" s="70"/>
      <c r="G496" s="70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158"/>
      <c r="T496" s="159"/>
      <c r="U496" s="160"/>
      <c r="V496" s="161"/>
      <c r="W496" s="161"/>
      <c r="X496" s="161"/>
      <c r="Y496" s="161"/>
      <c r="Z496" s="161"/>
      <c r="AA496" s="161"/>
      <c r="AE496" s="158"/>
      <c r="AF496" s="158"/>
      <c r="AG496" s="158"/>
    </row>
    <row r="497" spans="1:33" ht="27.75">
      <c r="A497" s="70"/>
      <c r="B497" s="227"/>
      <c r="C497" s="69"/>
      <c r="D497" s="69"/>
      <c r="E497" s="69"/>
      <c r="F497" s="70"/>
      <c r="G497" s="70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158"/>
      <c r="T497" s="159"/>
      <c r="U497" s="160"/>
      <c r="V497" s="161"/>
      <c r="W497" s="161"/>
      <c r="X497" s="161"/>
      <c r="Y497" s="161"/>
      <c r="Z497" s="161"/>
      <c r="AA497" s="161"/>
      <c r="AE497" s="158"/>
      <c r="AF497" s="158"/>
      <c r="AG497" s="158"/>
    </row>
    <row r="498" spans="1:33" ht="27.75">
      <c r="A498" s="70"/>
      <c r="B498" s="227"/>
      <c r="C498" s="69"/>
      <c r="D498" s="69"/>
      <c r="E498" s="69"/>
      <c r="F498" s="70"/>
      <c r="G498" s="70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158"/>
      <c r="T498" s="159"/>
      <c r="U498" s="160"/>
      <c r="V498" s="161"/>
      <c r="W498" s="161"/>
      <c r="X498" s="161"/>
      <c r="Y498" s="161"/>
      <c r="Z498" s="161"/>
      <c r="AA498" s="161"/>
      <c r="AE498" s="158"/>
      <c r="AF498" s="158"/>
      <c r="AG498" s="158"/>
    </row>
    <row r="499" spans="1:33" ht="27.75">
      <c r="A499" s="70"/>
      <c r="B499" s="227"/>
      <c r="C499" s="69"/>
      <c r="D499" s="69"/>
      <c r="E499" s="69"/>
      <c r="F499" s="70"/>
      <c r="G499" s="70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158"/>
      <c r="T499" s="159"/>
      <c r="U499" s="160"/>
      <c r="V499" s="161"/>
      <c r="W499" s="161"/>
      <c r="X499" s="161"/>
      <c r="Y499" s="161"/>
      <c r="Z499" s="161"/>
      <c r="AA499" s="161"/>
      <c r="AE499" s="158"/>
      <c r="AF499" s="158"/>
      <c r="AG499" s="158"/>
    </row>
    <row r="500" spans="1:33" ht="27.75">
      <c r="A500" s="70"/>
      <c r="B500" s="227"/>
      <c r="C500" s="69"/>
      <c r="D500" s="69"/>
      <c r="E500" s="69"/>
      <c r="F500" s="70"/>
      <c r="G500" s="70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158"/>
      <c r="T500" s="159"/>
      <c r="U500" s="160"/>
      <c r="V500" s="161"/>
      <c r="W500" s="161"/>
      <c r="X500" s="161"/>
      <c r="Y500" s="161"/>
      <c r="Z500" s="161"/>
      <c r="AA500" s="161"/>
      <c r="AE500" s="158"/>
      <c r="AF500" s="158"/>
      <c r="AG500" s="158"/>
    </row>
    <row r="501" spans="1:33" ht="27.75">
      <c r="A501" s="70"/>
      <c r="B501" s="227"/>
      <c r="C501" s="69"/>
      <c r="D501" s="69"/>
      <c r="E501" s="69"/>
      <c r="F501" s="70"/>
      <c r="G501" s="70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158"/>
      <c r="T501" s="159"/>
      <c r="U501" s="160"/>
      <c r="V501" s="161"/>
      <c r="W501" s="161"/>
      <c r="X501" s="161"/>
      <c r="Y501" s="161"/>
      <c r="Z501" s="161"/>
      <c r="AA501" s="161"/>
      <c r="AE501" s="158"/>
      <c r="AF501" s="158"/>
      <c r="AG501" s="158"/>
    </row>
    <row r="502" spans="1:33" ht="27.75">
      <c r="A502" s="70"/>
      <c r="B502" s="227"/>
      <c r="C502" s="69"/>
      <c r="D502" s="69"/>
      <c r="E502" s="69"/>
      <c r="F502" s="70"/>
      <c r="G502" s="70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158"/>
      <c r="T502" s="159"/>
      <c r="U502" s="160"/>
      <c r="V502" s="161"/>
      <c r="W502" s="161"/>
      <c r="X502" s="161"/>
      <c r="Y502" s="161"/>
      <c r="Z502" s="161"/>
      <c r="AA502" s="161"/>
      <c r="AE502" s="158"/>
      <c r="AF502" s="158"/>
      <c r="AG502" s="158"/>
    </row>
    <row r="503" spans="1:33" ht="27.75">
      <c r="A503" s="70"/>
      <c r="B503" s="227"/>
      <c r="C503" s="69"/>
      <c r="D503" s="69"/>
      <c r="E503" s="69"/>
      <c r="F503" s="70"/>
      <c r="G503" s="70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158"/>
      <c r="T503" s="159"/>
      <c r="U503" s="160"/>
      <c r="V503" s="161"/>
      <c r="W503" s="161"/>
      <c r="X503" s="161"/>
      <c r="Y503" s="161"/>
      <c r="Z503" s="161"/>
      <c r="AA503" s="161"/>
      <c r="AE503" s="158"/>
      <c r="AF503" s="158"/>
      <c r="AG503" s="158"/>
    </row>
    <row r="504" spans="1:33" ht="27.75">
      <c r="A504" s="70"/>
      <c r="B504" s="227"/>
      <c r="C504" s="69"/>
      <c r="D504" s="69"/>
      <c r="E504" s="69"/>
      <c r="F504" s="70"/>
      <c r="G504" s="70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158"/>
      <c r="T504" s="159"/>
      <c r="U504" s="160"/>
      <c r="V504" s="161"/>
      <c r="W504" s="161"/>
      <c r="X504" s="161"/>
      <c r="Y504" s="161"/>
      <c r="Z504" s="161"/>
      <c r="AA504" s="161"/>
      <c r="AE504" s="158"/>
      <c r="AF504" s="158"/>
      <c r="AG504" s="158"/>
    </row>
    <row r="505" spans="1:33" ht="27.75">
      <c r="A505" s="70"/>
      <c r="B505" s="227"/>
      <c r="C505" s="69"/>
      <c r="D505" s="69"/>
      <c r="E505" s="69"/>
      <c r="F505" s="70"/>
      <c r="G505" s="70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158"/>
      <c r="T505" s="159"/>
      <c r="U505" s="160"/>
      <c r="V505" s="161"/>
      <c r="W505" s="161"/>
      <c r="X505" s="161"/>
      <c r="Y505" s="161"/>
      <c r="Z505" s="161"/>
      <c r="AA505" s="161"/>
      <c r="AE505" s="158"/>
      <c r="AF505" s="158"/>
      <c r="AG505" s="158"/>
    </row>
    <row r="506" spans="1:33" ht="27.75">
      <c r="A506" s="70"/>
      <c r="B506" s="227"/>
      <c r="C506" s="69"/>
      <c r="D506" s="69"/>
      <c r="E506" s="69"/>
      <c r="F506" s="70"/>
      <c r="G506" s="70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158"/>
      <c r="T506" s="159"/>
      <c r="U506" s="160"/>
      <c r="V506" s="161"/>
      <c r="W506" s="161"/>
      <c r="X506" s="161"/>
      <c r="Y506" s="161"/>
      <c r="Z506" s="161"/>
      <c r="AA506" s="161"/>
      <c r="AE506" s="158"/>
      <c r="AF506" s="158"/>
      <c r="AG506" s="158"/>
    </row>
    <row r="507" spans="1:33" ht="27.75">
      <c r="A507" s="70"/>
      <c r="B507" s="227"/>
      <c r="C507" s="69"/>
      <c r="D507" s="69"/>
      <c r="E507" s="69"/>
      <c r="F507" s="70"/>
      <c r="G507" s="70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158"/>
      <c r="T507" s="159"/>
      <c r="U507" s="160"/>
      <c r="V507" s="161"/>
      <c r="W507" s="161"/>
      <c r="X507" s="161"/>
      <c r="Y507" s="161"/>
      <c r="Z507" s="161"/>
      <c r="AA507" s="161"/>
      <c r="AE507" s="158"/>
      <c r="AF507" s="158"/>
      <c r="AG507" s="158"/>
    </row>
    <row r="508" spans="1:33" ht="27.75">
      <c r="A508" s="70"/>
      <c r="B508" s="227"/>
      <c r="C508" s="69"/>
      <c r="D508" s="69"/>
      <c r="E508" s="69"/>
      <c r="F508" s="70"/>
      <c r="G508" s="70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158"/>
      <c r="T508" s="159"/>
      <c r="U508" s="160"/>
      <c r="V508" s="161"/>
      <c r="W508" s="161"/>
      <c r="X508" s="161"/>
      <c r="Y508" s="161"/>
      <c r="Z508" s="161"/>
      <c r="AA508" s="161"/>
      <c r="AE508" s="158"/>
      <c r="AF508" s="158"/>
      <c r="AG508" s="158"/>
    </row>
    <row r="509" spans="1:33" ht="27.75">
      <c r="A509" s="70"/>
      <c r="B509" s="227"/>
      <c r="C509" s="69"/>
      <c r="D509" s="69"/>
      <c r="E509" s="69"/>
      <c r="F509" s="70"/>
      <c r="G509" s="70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158"/>
      <c r="T509" s="159"/>
      <c r="U509" s="160"/>
      <c r="V509" s="161"/>
      <c r="W509" s="161"/>
      <c r="X509" s="161"/>
      <c r="Y509" s="161"/>
      <c r="Z509" s="161"/>
      <c r="AA509" s="161"/>
      <c r="AE509" s="158"/>
      <c r="AF509" s="158"/>
      <c r="AG509" s="158"/>
    </row>
    <row r="510" spans="1:33" ht="27.75">
      <c r="A510" s="70"/>
      <c r="B510" s="227"/>
      <c r="C510" s="69"/>
      <c r="D510" s="69"/>
      <c r="E510" s="69"/>
      <c r="F510" s="70"/>
      <c r="G510" s="70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158"/>
      <c r="T510" s="159"/>
      <c r="U510" s="160"/>
      <c r="V510" s="161"/>
      <c r="W510" s="161"/>
      <c r="X510" s="161"/>
      <c r="Y510" s="161"/>
      <c r="Z510" s="161"/>
      <c r="AA510" s="161"/>
      <c r="AE510" s="158"/>
      <c r="AF510" s="158"/>
      <c r="AG510" s="158"/>
    </row>
    <row r="511" spans="1:33" ht="27.75">
      <c r="A511" s="70"/>
      <c r="B511" s="227"/>
      <c r="C511" s="69"/>
      <c r="D511" s="69"/>
      <c r="E511" s="69"/>
      <c r="F511" s="70"/>
      <c r="G511" s="70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158"/>
      <c r="T511" s="159"/>
      <c r="U511" s="160"/>
      <c r="V511" s="161"/>
      <c r="W511" s="161"/>
      <c r="X511" s="161"/>
      <c r="Y511" s="161"/>
      <c r="Z511" s="161"/>
      <c r="AA511" s="161"/>
      <c r="AE511" s="158"/>
      <c r="AF511" s="158"/>
      <c r="AG511" s="158"/>
    </row>
    <row r="512" spans="1:33" ht="27.75">
      <c r="A512" s="70"/>
      <c r="B512" s="227"/>
      <c r="C512" s="69"/>
      <c r="D512" s="69"/>
      <c r="E512" s="69"/>
      <c r="F512" s="70"/>
      <c r="G512" s="70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158"/>
      <c r="T512" s="159"/>
      <c r="U512" s="160"/>
      <c r="V512" s="161"/>
      <c r="W512" s="161"/>
      <c r="X512" s="161"/>
      <c r="Y512" s="161"/>
      <c r="Z512" s="161"/>
      <c r="AA512" s="161"/>
      <c r="AE512" s="158"/>
      <c r="AF512" s="158"/>
      <c r="AG512" s="158"/>
    </row>
    <row r="513" spans="1:33" ht="27.75">
      <c r="A513" s="70"/>
      <c r="B513" s="227"/>
      <c r="C513" s="69"/>
      <c r="D513" s="69"/>
      <c r="E513" s="69"/>
      <c r="F513" s="70"/>
      <c r="G513" s="70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158"/>
      <c r="T513" s="159"/>
      <c r="U513" s="160"/>
      <c r="V513" s="161"/>
      <c r="W513" s="161"/>
      <c r="X513" s="161"/>
      <c r="Y513" s="161"/>
      <c r="Z513" s="161"/>
      <c r="AA513" s="161"/>
      <c r="AE513" s="158"/>
      <c r="AF513" s="158"/>
      <c r="AG513" s="158"/>
    </row>
    <row r="514" spans="1:33" ht="27.75">
      <c r="A514" s="70"/>
      <c r="B514" s="227"/>
      <c r="C514" s="69"/>
      <c r="D514" s="69"/>
      <c r="E514" s="69"/>
      <c r="F514" s="70"/>
      <c r="G514" s="70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158"/>
      <c r="T514" s="159"/>
      <c r="U514" s="160"/>
      <c r="V514" s="161"/>
      <c r="W514" s="161"/>
      <c r="X514" s="161"/>
      <c r="Y514" s="161"/>
      <c r="Z514" s="161"/>
      <c r="AA514" s="161"/>
      <c r="AE514" s="158"/>
      <c r="AF514" s="158"/>
      <c r="AG514" s="158"/>
    </row>
    <row r="515" spans="1:33" ht="27.75">
      <c r="A515" s="70"/>
      <c r="B515" s="227"/>
      <c r="C515" s="69"/>
      <c r="D515" s="69"/>
      <c r="E515" s="69"/>
      <c r="F515" s="70"/>
      <c r="G515" s="70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158"/>
      <c r="T515" s="159"/>
      <c r="U515" s="160"/>
      <c r="V515" s="161"/>
      <c r="W515" s="161"/>
      <c r="X515" s="161"/>
      <c r="Y515" s="161"/>
      <c r="Z515" s="161"/>
      <c r="AA515" s="161"/>
      <c r="AE515" s="158"/>
      <c r="AF515" s="158"/>
      <c r="AG515" s="158"/>
    </row>
    <row r="516" spans="1:33" ht="27.75">
      <c r="A516" s="70"/>
      <c r="B516" s="227"/>
      <c r="C516" s="69"/>
      <c r="D516" s="69"/>
      <c r="E516" s="69"/>
      <c r="F516" s="70"/>
      <c r="G516" s="70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158"/>
      <c r="T516" s="159"/>
      <c r="U516" s="160"/>
      <c r="V516" s="161"/>
      <c r="W516" s="161"/>
      <c r="X516" s="161"/>
      <c r="Y516" s="161"/>
      <c r="Z516" s="161"/>
      <c r="AA516" s="161"/>
      <c r="AE516" s="158"/>
      <c r="AF516" s="158"/>
      <c r="AG516" s="158"/>
    </row>
    <row r="517" spans="1:33" ht="27.75">
      <c r="A517" s="70"/>
      <c r="B517" s="227"/>
      <c r="C517" s="69"/>
      <c r="D517" s="69"/>
      <c r="E517" s="69"/>
      <c r="F517" s="70"/>
      <c r="G517" s="70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158"/>
      <c r="T517" s="159"/>
      <c r="U517" s="160"/>
      <c r="V517" s="161"/>
      <c r="W517" s="161"/>
      <c r="X517" s="161"/>
      <c r="Y517" s="161"/>
      <c r="Z517" s="161"/>
      <c r="AA517" s="161"/>
      <c r="AE517" s="158"/>
      <c r="AF517" s="158"/>
      <c r="AG517" s="158"/>
    </row>
    <row r="518" spans="1:33" ht="27.75">
      <c r="A518" s="70"/>
      <c r="B518" s="227"/>
      <c r="C518" s="69"/>
      <c r="D518" s="69"/>
      <c r="E518" s="69"/>
      <c r="F518" s="70"/>
      <c r="G518" s="70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158"/>
      <c r="T518" s="159"/>
      <c r="U518" s="160"/>
      <c r="V518" s="161"/>
      <c r="W518" s="161"/>
      <c r="X518" s="161"/>
      <c r="Y518" s="161"/>
      <c r="Z518" s="161"/>
      <c r="AA518" s="161"/>
      <c r="AE518" s="158"/>
      <c r="AF518" s="158"/>
      <c r="AG518" s="158"/>
    </row>
    <row r="519" spans="1:33" ht="27.75">
      <c r="A519" s="70"/>
      <c r="B519" s="227"/>
      <c r="C519" s="69"/>
      <c r="D519" s="69"/>
      <c r="E519" s="69"/>
      <c r="F519" s="70"/>
      <c r="G519" s="70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158"/>
      <c r="T519" s="159"/>
      <c r="U519" s="160"/>
      <c r="V519" s="161"/>
      <c r="W519" s="161"/>
      <c r="X519" s="161"/>
      <c r="Y519" s="161"/>
      <c r="Z519" s="161"/>
      <c r="AA519" s="161"/>
      <c r="AE519" s="158"/>
      <c r="AF519" s="158"/>
      <c r="AG519" s="158"/>
    </row>
    <row r="520" spans="1:33" ht="27.75">
      <c r="A520" s="70"/>
      <c r="B520" s="227"/>
      <c r="C520" s="69"/>
      <c r="D520" s="69"/>
      <c r="E520" s="69"/>
      <c r="F520" s="70"/>
      <c r="G520" s="70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158"/>
      <c r="T520" s="159"/>
      <c r="U520" s="160"/>
      <c r="V520" s="161"/>
      <c r="W520" s="161"/>
      <c r="X520" s="161"/>
      <c r="Y520" s="161"/>
      <c r="Z520" s="161"/>
      <c r="AA520" s="161"/>
      <c r="AE520" s="158"/>
      <c r="AF520" s="158"/>
      <c r="AG520" s="158"/>
    </row>
    <row r="521" spans="1:33" ht="27.75">
      <c r="A521" s="70"/>
      <c r="B521" s="227"/>
      <c r="C521" s="69"/>
      <c r="D521" s="69"/>
      <c r="E521" s="69"/>
      <c r="F521" s="70"/>
      <c r="G521" s="70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158"/>
      <c r="T521" s="159"/>
      <c r="U521" s="160"/>
      <c r="V521" s="161"/>
      <c r="W521" s="161"/>
      <c r="X521" s="161"/>
      <c r="Y521" s="161"/>
      <c r="Z521" s="161"/>
      <c r="AA521" s="161"/>
      <c r="AE521" s="158"/>
      <c r="AF521" s="158"/>
      <c r="AG521" s="158"/>
    </row>
    <row r="522" spans="1:33" ht="27.75">
      <c r="A522" s="70"/>
      <c r="B522" s="227"/>
      <c r="C522" s="69"/>
      <c r="D522" s="69"/>
      <c r="E522" s="69"/>
      <c r="F522" s="70"/>
      <c r="G522" s="70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158"/>
      <c r="T522" s="159"/>
      <c r="U522" s="160"/>
      <c r="V522" s="161"/>
      <c r="W522" s="161"/>
      <c r="X522" s="161"/>
      <c r="Y522" s="161"/>
      <c r="Z522" s="161"/>
      <c r="AA522" s="161"/>
      <c r="AE522" s="158"/>
      <c r="AF522" s="158"/>
      <c r="AG522" s="158"/>
    </row>
    <row r="523" spans="1:33" ht="27.75">
      <c r="A523" s="70"/>
      <c r="B523" s="227"/>
      <c r="C523" s="69"/>
      <c r="D523" s="69"/>
      <c r="E523" s="69"/>
      <c r="F523" s="70"/>
      <c r="G523" s="70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158"/>
      <c r="T523" s="159"/>
      <c r="U523" s="160"/>
      <c r="V523" s="161"/>
      <c r="W523" s="161"/>
      <c r="X523" s="161"/>
      <c r="Y523" s="161"/>
      <c r="Z523" s="161"/>
      <c r="AA523" s="161"/>
      <c r="AE523" s="158"/>
      <c r="AF523" s="158"/>
      <c r="AG523" s="158"/>
    </row>
    <row r="524" spans="1:33" ht="27.75">
      <c r="A524" s="70"/>
      <c r="B524" s="227"/>
      <c r="C524" s="69"/>
      <c r="D524" s="69"/>
      <c r="E524" s="69"/>
      <c r="F524" s="70"/>
      <c r="G524" s="70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158"/>
      <c r="T524" s="159"/>
      <c r="U524" s="160"/>
      <c r="V524" s="161"/>
      <c r="W524" s="161"/>
      <c r="X524" s="161"/>
      <c r="Y524" s="161"/>
      <c r="Z524" s="161"/>
      <c r="AA524" s="161"/>
      <c r="AE524" s="158"/>
      <c r="AF524" s="158"/>
      <c r="AG524" s="158"/>
    </row>
    <row r="525" spans="1:33" ht="27.75">
      <c r="A525" s="70"/>
      <c r="B525" s="227"/>
      <c r="C525" s="69"/>
      <c r="D525" s="69"/>
      <c r="E525" s="69"/>
      <c r="F525" s="70"/>
      <c r="G525" s="70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158"/>
      <c r="T525" s="159"/>
      <c r="U525" s="160"/>
      <c r="V525" s="161"/>
      <c r="W525" s="161"/>
      <c r="X525" s="161"/>
      <c r="Y525" s="161"/>
      <c r="Z525" s="161"/>
      <c r="AA525" s="161"/>
      <c r="AE525" s="158"/>
      <c r="AF525" s="158"/>
      <c r="AG525" s="158"/>
    </row>
    <row r="526" spans="1:33" ht="27.75">
      <c r="A526" s="70"/>
      <c r="B526" s="227"/>
      <c r="C526" s="69"/>
      <c r="D526" s="69"/>
      <c r="E526" s="69"/>
      <c r="F526" s="70"/>
      <c r="G526" s="70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158"/>
      <c r="T526" s="159"/>
      <c r="U526" s="160"/>
      <c r="V526" s="161"/>
      <c r="W526" s="161"/>
      <c r="X526" s="161"/>
      <c r="Y526" s="161"/>
      <c r="Z526" s="161"/>
      <c r="AA526" s="161"/>
      <c r="AE526" s="158"/>
      <c r="AF526" s="158"/>
      <c r="AG526" s="158"/>
    </row>
    <row r="527" spans="1:33" ht="27.75">
      <c r="A527" s="70"/>
      <c r="B527" s="227"/>
      <c r="C527" s="69"/>
      <c r="D527" s="69"/>
      <c r="E527" s="69"/>
      <c r="F527" s="70"/>
      <c r="G527" s="70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158"/>
      <c r="T527" s="159"/>
      <c r="U527" s="160"/>
      <c r="V527" s="161"/>
      <c r="W527" s="161"/>
      <c r="X527" s="161"/>
      <c r="Y527" s="161"/>
      <c r="Z527" s="161"/>
      <c r="AA527" s="161"/>
      <c r="AE527" s="158"/>
      <c r="AF527" s="158"/>
      <c r="AG527" s="158"/>
    </row>
    <row r="528" spans="1:33" ht="27.75">
      <c r="A528" s="70"/>
      <c r="B528" s="227"/>
      <c r="C528" s="69"/>
      <c r="D528" s="69"/>
      <c r="E528" s="69"/>
      <c r="F528" s="70"/>
      <c r="G528" s="70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158"/>
      <c r="T528" s="159"/>
      <c r="U528" s="160"/>
      <c r="V528" s="161"/>
      <c r="W528" s="161"/>
      <c r="X528" s="161"/>
      <c r="Y528" s="161"/>
      <c r="Z528" s="161"/>
      <c r="AA528" s="161"/>
      <c r="AE528" s="158"/>
      <c r="AF528" s="158"/>
      <c r="AG528" s="158"/>
    </row>
    <row r="529" spans="1:33" ht="27.75">
      <c r="A529" s="70"/>
      <c r="B529" s="227"/>
      <c r="C529" s="69"/>
      <c r="D529" s="69"/>
      <c r="E529" s="69"/>
      <c r="F529" s="70"/>
      <c r="G529" s="70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158"/>
      <c r="T529" s="159"/>
      <c r="U529" s="160"/>
      <c r="V529" s="161"/>
      <c r="W529" s="161"/>
      <c r="X529" s="161"/>
      <c r="Y529" s="161"/>
      <c r="Z529" s="161"/>
      <c r="AA529" s="161"/>
      <c r="AE529" s="158"/>
      <c r="AF529" s="158"/>
      <c r="AG529" s="158"/>
    </row>
    <row r="530" spans="1:33" ht="27.75">
      <c r="A530" s="70"/>
      <c r="B530" s="227"/>
      <c r="C530" s="69"/>
      <c r="D530" s="69"/>
      <c r="E530" s="69"/>
      <c r="F530" s="70"/>
      <c r="G530" s="70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158"/>
      <c r="T530" s="159"/>
      <c r="U530" s="160"/>
      <c r="V530" s="161"/>
      <c r="W530" s="161"/>
      <c r="X530" s="161"/>
      <c r="Y530" s="161"/>
      <c r="Z530" s="161"/>
      <c r="AA530" s="161"/>
      <c r="AE530" s="158"/>
      <c r="AF530" s="158"/>
      <c r="AG530" s="158"/>
    </row>
    <row r="531" spans="1:33" ht="27.75">
      <c r="A531" s="70"/>
      <c r="B531" s="227"/>
      <c r="C531" s="69"/>
      <c r="D531" s="69"/>
      <c r="E531" s="69"/>
      <c r="F531" s="70"/>
      <c r="G531" s="70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158"/>
      <c r="T531" s="159"/>
      <c r="U531" s="160"/>
      <c r="V531" s="161"/>
      <c r="W531" s="161"/>
      <c r="X531" s="161"/>
      <c r="Y531" s="161"/>
      <c r="Z531" s="161"/>
      <c r="AA531" s="161"/>
      <c r="AE531" s="158"/>
      <c r="AF531" s="158"/>
      <c r="AG531" s="158"/>
    </row>
    <row r="532" spans="1:33" ht="27.75">
      <c r="A532" s="70"/>
      <c r="B532" s="227"/>
      <c r="C532" s="69"/>
      <c r="D532" s="69"/>
      <c r="E532" s="69"/>
      <c r="F532" s="70"/>
      <c r="G532" s="70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158"/>
      <c r="T532" s="159"/>
      <c r="U532" s="160"/>
      <c r="V532" s="161"/>
      <c r="W532" s="161"/>
      <c r="X532" s="161"/>
      <c r="Y532" s="161"/>
      <c r="Z532" s="161"/>
      <c r="AA532" s="161"/>
      <c r="AE532" s="158"/>
      <c r="AF532" s="158"/>
      <c r="AG532" s="158"/>
    </row>
    <row r="533" spans="1:33" ht="27.75">
      <c r="A533" s="70"/>
      <c r="B533" s="227"/>
      <c r="C533" s="69"/>
      <c r="D533" s="69"/>
      <c r="E533" s="69"/>
      <c r="F533" s="70"/>
      <c r="G533" s="70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158"/>
      <c r="T533" s="159"/>
      <c r="U533" s="160"/>
      <c r="V533" s="161"/>
      <c r="W533" s="161"/>
      <c r="X533" s="161"/>
      <c r="Y533" s="161"/>
      <c r="Z533" s="161"/>
      <c r="AA533" s="161"/>
      <c r="AE533" s="158"/>
      <c r="AF533" s="158"/>
      <c r="AG533" s="158"/>
    </row>
    <row r="534" spans="1:33" ht="27.75">
      <c r="A534" s="70"/>
      <c r="B534" s="227"/>
      <c r="C534" s="69"/>
      <c r="D534" s="69"/>
      <c r="E534" s="69"/>
      <c r="F534" s="70"/>
      <c r="G534" s="70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158"/>
      <c r="T534" s="159"/>
      <c r="U534" s="160"/>
      <c r="V534" s="161"/>
      <c r="W534" s="161"/>
      <c r="X534" s="161"/>
      <c r="Y534" s="161"/>
      <c r="Z534" s="161"/>
      <c r="AA534" s="161"/>
      <c r="AE534" s="158"/>
      <c r="AF534" s="158"/>
      <c r="AG534" s="158"/>
    </row>
    <row r="535" spans="1:33" ht="27.75">
      <c r="A535" s="70"/>
      <c r="B535" s="227"/>
      <c r="C535" s="69"/>
      <c r="D535" s="69"/>
      <c r="E535" s="69"/>
      <c r="F535" s="70"/>
      <c r="G535" s="70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158"/>
      <c r="T535" s="159"/>
      <c r="U535" s="160"/>
      <c r="V535" s="161"/>
      <c r="W535" s="161"/>
      <c r="X535" s="161"/>
      <c r="Y535" s="161"/>
      <c r="Z535" s="161"/>
      <c r="AA535" s="161"/>
      <c r="AE535" s="158"/>
      <c r="AF535" s="158"/>
      <c r="AG535" s="158"/>
    </row>
    <row r="536" spans="1:33" ht="27.75">
      <c r="A536" s="70"/>
      <c r="B536" s="227"/>
      <c r="C536" s="69"/>
      <c r="D536" s="69"/>
      <c r="E536" s="69"/>
      <c r="F536" s="70"/>
      <c r="G536" s="70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158"/>
      <c r="T536" s="159"/>
      <c r="U536" s="160"/>
      <c r="V536" s="161"/>
      <c r="W536" s="161"/>
      <c r="X536" s="161"/>
      <c r="Y536" s="161"/>
      <c r="Z536" s="161"/>
      <c r="AA536" s="161"/>
      <c r="AE536" s="158"/>
      <c r="AF536" s="158"/>
      <c r="AG536" s="158"/>
    </row>
    <row r="537" spans="1:33" ht="27.75">
      <c r="A537" s="70"/>
      <c r="B537" s="227"/>
      <c r="C537" s="69"/>
      <c r="D537" s="69"/>
      <c r="E537" s="69"/>
      <c r="F537" s="70"/>
      <c r="G537" s="70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158"/>
      <c r="T537" s="159"/>
      <c r="U537" s="160"/>
      <c r="V537" s="161"/>
      <c r="W537" s="161"/>
      <c r="X537" s="161"/>
      <c r="Y537" s="161"/>
      <c r="Z537" s="161"/>
      <c r="AA537" s="161"/>
      <c r="AE537" s="158"/>
      <c r="AF537" s="158"/>
      <c r="AG537" s="158"/>
    </row>
    <row r="538" spans="1:33" ht="27.75">
      <c r="A538" s="70"/>
      <c r="B538" s="227"/>
      <c r="C538" s="69"/>
      <c r="D538" s="69"/>
      <c r="E538" s="69"/>
      <c r="F538" s="70"/>
      <c r="G538" s="70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158"/>
      <c r="T538" s="159"/>
      <c r="U538" s="160"/>
      <c r="V538" s="161"/>
      <c r="W538" s="161"/>
      <c r="X538" s="161"/>
      <c r="Y538" s="161"/>
      <c r="Z538" s="161"/>
      <c r="AA538" s="161"/>
      <c r="AE538" s="158"/>
      <c r="AF538" s="158"/>
      <c r="AG538" s="158"/>
    </row>
    <row r="539" spans="1:33" ht="27.75">
      <c r="A539" s="70"/>
      <c r="B539" s="227"/>
      <c r="C539" s="69"/>
      <c r="D539" s="69"/>
      <c r="E539" s="69"/>
      <c r="F539" s="70"/>
      <c r="G539" s="70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158"/>
      <c r="T539" s="159"/>
      <c r="U539" s="160"/>
      <c r="V539" s="161"/>
      <c r="W539" s="161"/>
      <c r="X539" s="161"/>
      <c r="Y539" s="161"/>
      <c r="Z539" s="161"/>
      <c r="AA539" s="161"/>
      <c r="AE539" s="158"/>
      <c r="AF539" s="158"/>
      <c r="AG539" s="158"/>
    </row>
    <row r="540" spans="1:33" ht="27.75">
      <c r="A540" s="70"/>
      <c r="B540" s="227"/>
      <c r="C540" s="69"/>
      <c r="D540" s="69"/>
      <c r="E540" s="69"/>
      <c r="F540" s="70"/>
      <c r="G540" s="70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158"/>
      <c r="T540" s="159"/>
      <c r="U540" s="160"/>
      <c r="V540" s="161"/>
      <c r="W540" s="161"/>
      <c r="X540" s="161"/>
      <c r="Y540" s="161"/>
      <c r="Z540" s="161"/>
      <c r="AA540" s="161"/>
      <c r="AE540" s="158"/>
      <c r="AF540" s="158"/>
      <c r="AG540" s="158"/>
    </row>
    <row r="541" spans="1:33" ht="27.75">
      <c r="A541" s="70"/>
      <c r="B541" s="227"/>
      <c r="C541" s="69"/>
      <c r="D541" s="69"/>
      <c r="E541" s="69"/>
      <c r="F541" s="70"/>
      <c r="G541" s="70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158"/>
      <c r="T541" s="159"/>
      <c r="U541" s="160"/>
      <c r="V541" s="161"/>
      <c r="W541" s="161"/>
      <c r="X541" s="161"/>
      <c r="Y541" s="161"/>
      <c r="Z541" s="161"/>
      <c r="AA541" s="161"/>
      <c r="AE541" s="158"/>
      <c r="AF541" s="158"/>
      <c r="AG541" s="158"/>
    </row>
    <row r="542" spans="1:33" ht="27.75">
      <c r="A542" s="70"/>
      <c r="B542" s="227"/>
      <c r="C542" s="69"/>
      <c r="D542" s="69"/>
      <c r="E542" s="69"/>
      <c r="F542" s="70"/>
      <c r="G542" s="70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158"/>
      <c r="T542" s="159"/>
      <c r="U542" s="160"/>
      <c r="V542" s="161"/>
      <c r="W542" s="161"/>
      <c r="X542" s="161"/>
      <c r="Y542" s="161"/>
      <c r="Z542" s="161"/>
      <c r="AA542" s="161"/>
      <c r="AE542" s="158"/>
      <c r="AF542" s="158"/>
      <c r="AG542" s="158"/>
    </row>
    <row r="543" spans="1:33" ht="27.75">
      <c r="A543" s="70"/>
      <c r="B543" s="227"/>
      <c r="C543" s="69"/>
      <c r="D543" s="69"/>
      <c r="E543" s="69"/>
      <c r="F543" s="70"/>
      <c r="G543" s="70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158"/>
      <c r="T543" s="159"/>
      <c r="U543" s="160"/>
      <c r="V543" s="161"/>
      <c r="W543" s="161"/>
      <c r="X543" s="161"/>
      <c r="Y543" s="161"/>
      <c r="Z543" s="161"/>
      <c r="AA543" s="161"/>
      <c r="AE543" s="158"/>
      <c r="AF543" s="158"/>
      <c r="AG543" s="158"/>
    </row>
    <row r="544" spans="1:33" ht="27.75">
      <c r="A544" s="70"/>
      <c r="B544" s="227"/>
      <c r="C544" s="69"/>
      <c r="D544" s="69"/>
      <c r="E544" s="69"/>
      <c r="F544" s="70"/>
      <c r="G544" s="70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158"/>
      <c r="T544" s="159"/>
      <c r="U544" s="160"/>
      <c r="V544" s="161"/>
      <c r="W544" s="161"/>
      <c r="X544" s="161"/>
      <c r="Y544" s="161"/>
      <c r="Z544" s="161"/>
      <c r="AA544" s="161"/>
      <c r="AE544" s="158"/>
      <c r="AF544" s="158"/>
      <c r="AG544" s="158"/>
    </row>
    <row r="545" spans="1:33" ht="27.75">
      <c r="A545" s="70"/>
      <c r="B545" s="227"/>
      <c r="C545" s="69"/>
      <c r="D545" s="69"/>
      <c r="E545" s="69"/>
      <c r="F545" s="70"/>
      <c r="G545" s="70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158"/>
      <c r="T545" s="159"/>
      <c r="U545" s="160"/>
      <c r="V545" s="161"/>
      <c r="W545" s="161"/>
      <c r="X545" s="161"/>
      <c r="Y545" s="161"/>
      <c r="Z545" s="161"/>
      <c r="AA545" s="161"/>
      <c r="AE545" s="158"/>
      <c r="AF545" s="158"/>
      <c r="AG545" s="158"/>
    </row>
    <row r="546" spans="1:33" ht="27.75">
      <c r="A546" s="70"/>
      <c r="B546" s="227"/>
      <c r="C546" s="69"/>
      <c r="D546" s="69"/>
      <c r="E546" s="69"/>
      <c r="F546" s="70"/>
      <c r="G546" s="70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158"/>
      <c r="T546" s="159"/>
      <c r="U546" s="160"/>
      <c r="V546" s="161"/>
      <c r="W546" s="161"/>
      <c r="X546" s="161"/>
      <c r="Y546" s="161"/>
      <c r="Z546" s="161"/>
      <c r="AA546" s="161"/>
      <c r="AE546" s="158"/>
      <c r="AF546" s="158"/>
      <c r="AG546" s="158"/>
    </row>
    <row r="547" spans="1:33" ht="27.75">
      <c r="A547" s="70"/>
      <c r="B547" s="227"/>
      <c r="C547" s="69"/>
      <c r="D547" s="69"/>
      <c r="E547" s="69"/>
      <c r="F547" s="70"/>
      <c r="G547" s="70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158"/>
      <c r="T547" s="159"/>
      <c r="U547" s="160"/>
      <c r="V547" s="161"/>
      <c r="W547" s="161"/>
      <c r="X547" s="161"/>
      <c r="Y547" s="161"/>
      <c r="Z547" s="161"/>
      <c r="AA547" s="161"/>
      <c r="AE547" s="158"/>
      <c r="AF547" s="158"/>
      <c r="AG547" s="158"/>
    </row>
    <row r="548" spans="1:33" ht="27.75">
      <c r="A548" s="70"/>
      <c r="B548" s="227"/>
      <c r="C548" s="69"/>
      <c r="D548" s="69"/>
      <c r="E548" s="69"/>
      <c r="F548" s="70"/>
      <c r="G548" s="70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158"/>
      <c r="T548" s="159"/>
      <c r="U548" s="160"/>
      <c r="V548" s="161"/>
      <c r="W548" s="161"/>
      <c r="X548" s="161"/>
      <c r="Y548" s="161"/>
      <c r="Z548" s="161"/>
      <c r="AA548" s="161"/>
      <c r="AE548" s="158"/>
      <c r="AF548" s="158"/>
      <c r="AG548" s="158"/>
    </row>
    <row r="549" spans="1:33" ht="27.75">
      <c r="A549" s="70"/>
      <c r="B549" s="227"/>
      <c r="C549" s="69"/>
      <c r="D549" s="69"/>
      <c r="E549" s="69"/>
      <c r="F549" s="70"/>
      <c r="G549" s="70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158"/>
      <c r="T549" s="159"/>
      <c r="U549" s="160"/>
      <c r="V549" s="161"/>
      <c r="W549" s="161"/>
      <c r="X549" s="161"/>
      <c r="Y549" s="161"/>
      <c r="Z549" s="161"/>
      <c r="AA549" s="161"/>
      <c r="AE549" s="158"/>
      <c r="AF549" s="158"/>
      <c r="AG549" s="158"/>
    </row>
    <row r="550" spans="1:33" ht="27.75">
      <c r="A550" s="70"/>
      <c r="B550" s="227"/>
      <c r="C550" s="69"/>
      <c r="D550" s="69"/>
      <c r="E550" s="69"/>
      <c r="F550" s="70"/>
      <c r="G550" s="70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158"/>
      <c r="T550" s="159"/>
      <c r="U550" s="160"/>
      <c r="V550" s="161"/>
      <c r="W550" s="161"/>
      <c r="X550" s="161"/>
      <c r="Y550" s="161"/>
      <c r="Z550" s="161"/>
      <c r="AA550" s="161"/>
      <c r="AE550" s="158"/>
      <c r="AF550" s="158"/>
      <c r="AG550" s="158"/>
    </row>
    <row r="551" spans="1:33" ht="27.75">
      <c r="A551" s="70"/>
      <c r="B551" s="227"/>
      <c r="C551" s="69"/>
      <c r="D551" s="69"/>
      <c r="E551" s="69"/>
      <c r="F551" s="70"/>
      <c r="G551" s="70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158"/>
      <c r="T551" s="159"/>
      <c r="U551" s="160"/>
      <c r="V551" s="161"/>
      <c r="W551" s="161"/>
      <c r="X551" s="161"/>
      <c r="Y551" s="161"/>
      <c r="Z551" s="161"/>
      <c r="AA551" s="161"/>
      <c r="AE551" s="158"/>
      <c r="AF551" s="158"/>
      <c r="AG551" s="158"/>
    </row>
    <row r="552" spans="1:33" ht="27.75">
      <c r="A552" s="70"/>
      <c r="B552" s="227"/>
      <c r="C552" s="69"/>
      <c r="D552" s="69"/>
      <c r="E552" s="69"/>
      <c r="F552" s="70"/>
      <c r="G552" s="70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158"/>
      <c r="T552" s="159"/>
      <c r="U552" s="160"/>
      <c r="V552" s="161"/>
      <c r="W552" s="161"/>
      <c r="X552" s="161"/>
      <c r="Y552" s="161"/>
      <c r="Z552" s="161"/>
      <c r="AA552" s="161"/>
      <c r="AE552" s="158"/>
      <c r="AF552" s="158"/>
      <c r="AG552" s="158"/>
    </row>
    <row r="553" spans="1:33" ht="27.75">
      <c r="A553" s="70"/>
      <c r="B553" s="227"/>
      <c r="C553" s="69"/>
      <c r="D553" s="69"/>
      <c r="E553" s="69"/>
      <c r="F553" s="70"/>
      <c r="G553" s="70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158"/>
      <c r="T553" s="159"/>
      <c r="U553" s="160"/>
      <c r="V553" s="161"/>
      <c r="W553" s="161"/>
      <c r="X553" s="161"/>
      <c r="Y553" s="161"/>
      <c r="Z553" s="161"/>
      <c r="AA553" s="161"/>
      <c r="AE553" s="158"/>
      <c r="AF553" s="158"/>
      <c r="AG553" s="158"/>
    </row>
    <row r="554" spans="1:33" ht="27.75">
      <c r="A554" s="70"/>
      <c r="B554" s="227"/>
      <c r="C554" s="69"/>
      <c r="D554" s="69"/>
      <c r="E554" s="69"/>
      <c r="F554" s="70"/>
      <c r="G554" s="70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158"/>
      <c r="T554" s="159"/>
      <c r="U554" s="160"/>
      <c r="V554" s="161"/>
      <c r="W554" s="161"/>
      <c r="X554" s="161"/>
      <c r="Y554" s="161"/>
      <c r="Z554" s="161"/>
      <c r="AA554" s="161"/>
      <c r="AE554" s="158"/>
      <c r="AF554" s="158"/>
      <c r="AG554" s="158"/>
    </row>
    <row r="555" spans="1:33" ht="27.75">
      <c r="A555" s="70"/>
      <c r="B555" s="227"/>
      <c r="C555" s="69"/>
      <c r="D555" s="69"/>
      <c r="E555" s="69"/>
      <c r="F555" s="70"/>
      <c r="G555" s="70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158"/>
      <c r="T555" s="159"/>
      <c r="U555" s="160"/>
      <c r="V555" s="161"/>
      <c r="W555" s="161"/>
      <c r="X555" s="161"/>
      <c r="Y555" s="161"/>
      <c r="Z555" s="161"/>
      <c r="AA555" s="161"/>
      <c r="AE555" s="158"/>
      <c r="AF555" s="158"/>
      <c r="AG555" s="158"/>
    </row>
    <row r="556" spans="1:33" ht="27.75">
      <c r="A556" s="70"/>
      <c r="B556" s="227"/>
      <c r="C556" s="69"/>
      <c r="D556" s="69"/>
      <c r="E556" s="69"/>
      <c r="F556" s="70"/>
      <c r="G556" s="70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158"/>
      <c r="T556" s="159"/>
      <c r="U556" s="160"/>
      <c r="V556" s="161"/>
      <c r="W556" s="161"/>
      <c r="X556" s="161"/>
      <c r="Y556" s="161"/>
      <c r="Z556" s="161"/>
      <c r="AA556" s="161"/>
      <c r="AE556" s="158"/>
      <c r="AF556" s="158"/>
      <c r="AG556" s="158"/>
    </row>
    <row r="557" spans="1:33" ht="27.75">
      <c r="A557" s="70"/>
      <c r="B557" s="227"/>
      <c r="C557" s="69"/>
      <c r="D557" s="69"/>
      <c r="E557" s="69"/>
      <c r="F557" s="70"/>
      <c r="G557" s="70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158"/>
      <c r="T557" s="159"/>
      <c r="U557" s="160"/>
      <c r="V557" s="161"/>
      <c r="W557" s="161"/>
      <c r="X557" s="161"/>
      <c r="Y557" s="161"/>
      <c r="Z557" s="161"/>
      <c r="AA557" s="161"/>
      <c r="AE557" s="158"/>
      <c r="AF557" s="158"/>
      <c r="AG557" s="158"/>
    </row>
    <row r="558" spans="1:33" ht="27.75">
      <c r="A558" s="70"/>
      <c r="B558" s="227"/>
      <c r="C558" s="69"/>
      <c r="D558" s="69"/>
      <c r="E558" s="69"/>
      <c r="F558" s="70"/>
      <c r="G558" s="70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158"/>
      <c r="T558" s="159"/>
      <c r="U558" s="160"/>
      <c r="V558" s="161"/>
      <c r="W558" s="161"/>
      <c r="X558" s="161"/>
      <c r="Y558" s="161"/>
      <c r="Z558" s="161"/>
      <c r="AA558" s="161"/>
      <c r="AE558" s="158"/>
      <c r="AF558" s="158"/>
      <c r="AG558" s="158"/>
    </row>
    <row r="559" spans="1:33" ht="27.75">
      <c r="A559" s="70"/>
      <c r="B559" s="227"/>
      <c r="C559" s="69"/>
      <c r="D559" s="69"/>
      <c r="E559" s="69"/>
      <c r="F559" s="70"/>
      <c r="G559" s="70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158"/>
      <c r="T559" s="159"/>
      <c r="U559" s="160"/>
      <c r="V559" s="161"/>
      <c r="W559" s="161"/>
      <c r="X559" s="161"/>
      <c r="Y559" s="161"/>
      <c r="Z559" s="161"/>
      <c r="AA559" s="161"/>
      <c r="AE559" s="158"/>
      <c r="AF559" s="158"/>
      <c r="AG559" s="158"/>
    </row>
    <row r="560" spans="1:33" ht="27.75">
      <c r="A560" s="70"/>
      <c r="B560" s="227"/>
      <c r="C560" s="69"/>
      <c r="D560" s="69"/>
      <c r="E560" s="69"/>
      <c r="F560" s="70"/>
      <c r="G560" s="70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158"/>
      <c r="T560" s="159"/>
      <c r="U560" s="160"/>
      <c r="V560" s="161"/>
      <c r="W560" s="161"/>
      <c r="X560" s="161"/>
      <c r="Y560" s="161"/>
      <c r="Z560" s="161"/>
      <c r="AA560" s="161"/>
      <c r="AE560" s="158"/>
      <c r="AF560" s="158"/>
      <c r="AG560" s="158"/>
    </row>
    <row r="561" spans="1:33" ht="27.75">
      <c r="A561" s="70"/>
      <c r="B561" s="227"/>
      <c r="C561" s="69"/>
      <c r="D561" s="69"/>
      <c r="E561" s="69"/>
      <c r="F561" s="70"/>
      <c r="G561" s="70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158"/>
      <c r="T561" s="159"/>
      <c r="U561" s="160"/>
      <c r="V561" s="161"/>
      <c r="W561" s="161"/>
      <c r="X561" s="161"/>
      <c r="Y561" s="161"/>
      <c r="Z561" s="161"/>
      <c r="AA561" s="161"/>
      <c r="AE561" s="158"/>
      <c r="AF561" s="158"/>
      <c r="AG561" s="158"/>
    </row>
    <row r="562" spans="1:33" ht="27.75">
      <c r="A562" s="70"/>
      <c r="B562" s="227"/>
      <c r="C562" s="69"/>
      <c r="D562" s="69"/>
      <c r="E562" s="69"/>
      <c r="F562" s="70"/>
      <c r="G562" s="70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158"/>
      <c r="T562" s="159"/>
      <c r="U562" s="160"/>
      <c r="V562" s="161"/>
      <c r="W562" s="161"/>
      <c r="X562" s="161"/>
      <c r="Y562" s="161"/>
      <c r="Z562" s="161"/>
      <c r="AA562" s="161"/>
      <c r="AE562" s="158"/>
      <c r="AF562" s="158"/>
      <c r="AG562" s="158"/>
    </row>
    <row r="563" spans="1:33" ht="27.75">
      <c r="A563" s="70"/>
      <c r="B563" s="227"/>
      <c r="C563" s="69"/>
      <c r="D563" s="69"/>
      <c r="E563" s="69"/>
      <c r="F563" s="70"/>
      <c r="G563" s="70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158"/>
      <c r="T563" s="159"/>
      <c r="U563" s="160"/>
      <c r="V563" s="161"/>
      <c r="W563" s="161"/>
      <c r="X563" s="161"/>
      <c r="Y563" s="161"/>
      <c r="Z563" s="161"/>
      <c r="AA563" s="161"/>
      <c r="AE563" s="158"/>
      <c r="AF563" s="158"/>
      <c r="AG563" s="158"/>
    </row>
    <row r="564" spans="1:33" ht="27.75">
      <c r="A564" s="70"/>
      <c r="B564" s="227"/>
      <c r="C564" s="69"/>
      <c r="D564" s="69"/>
      <c r="E564" s="69"/>
      <c r="F564" s="70"/>
      <c r="G564" s="70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158"/>
      <c r="T564" s="159"/>
      <c r="U564" s="160"/>
      <c r="V564" s="161"/>
      <c r="W564" s="161"/>
      <c r="X564" s="161"/>
      <c r="Y564" s="161"/>
      <c r="Z564" s="161"/>
      <c r="AA564" s="161"/>
      <c r="AE564" s="158"/>
      <c r="AF564" s="158"/>
      <c r="AG564" s="158"/>
    </row>
    <row r="565" spans="1:33" ht="27.75">
      <c r="A565" s="70"/>
      <c r="B565" s="227"/>
      <c r="C565" s="69"/>
      <c r="D565" s="69"/>
      <c r="E565" s="69"/>
      <c r="F565" s="70"/>
      <c r="G565" s="70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158"/>
      <c r="T565" s="159"/>
      <c r="U565" s="160"/>
      <c r="V565" s="161"/>
      <c r="W565" s="161"/>
      <c r="X565" s="161"/>
      <c r="Y565" s="161"/>
      <c r="Z565" s="161"/>
      <c r="AA565" s="161"/>
      <c r="AE565" s="158"/>
      <c r="AF565" s="158"/>
      <c r="AG565" s="158"/>
    </row>
    <row r="566" spans="1:33" ht="27.75">
      <c r="A566" s="70"/>
      <c r="B566" s="227"/>
      <c r="C566" s="69"/>
      <c r="D566" s="69"/>
      <c r="E566" s="69"/>
      <c r="F566" s="70"/>
      <c r="G566" s="70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158"/>
      <c r="T566" s="159"/>
      <c r="U566" s="160"/>
      <c r="V566" s="161"/>
      <c r="W566" s="161"/>
      <c r="X566" s="161"/>
      <c r="Y566" s="161"/>
      <c r="Z566" s="161"/>
      <c r="AA566" s="161"/>
      <c r="AE566" s="158"/>
      <c r="AF566" s="158"/>
      <c r="AG566" s="158"/>
    </row>
    <row r="567" spans="1:33" ht="27.75">
      <c r="A567" s="70"/>
      <c r="B567" s="227"/>
      <c r="C567" s="69"/>
      <c r="D567" s="69"/>
      <c r="E567" s="69"/>
      <c r="F567" s="70"/>
      <c r="G567" s="70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158"/>
      <c r="T567" s="159"/>
      <c r="U567" s="160"/>
      <c r="V567" s="161"/>
      <c r="W567" s="161"/>
      <c r="X567" s="161"/>
      <c r="Y567" s="161"/>
      <c r="Z567" s="161"/>
      <c r="AA567" s="161"/>
      <c r="AE567" s="158"/>
      <c r="AF567" s="158"/>
      <c r="AG567" s="158"/>
    </row>
    <row r="568" spans="1:33" ht="27.75">
      <c r="A568" s="70"/>
      <c r="B568" s="227"/>
      <c r="C568" s="69"/>
      <c r="D568" s="69"/>
      <c r="E568" s="69"/>
      <c r="F568" s="70"/>
      <c r="G568" s="70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158"/>
      <c r="T568" s="159"/>
      <c r="U568" s="160"/>
      <c r="V568" s="161"/>
      <c r="W568" s="161"/>
      <c r="X568" s="161"/>
      <c r="Y568" s="161"/>
      <c r="Z568" s="161"/>
      <c r="AA568" s="161"/>
      <c r="AE568" s="158"/>
      <c r="AF568" s="158"/>
      <c r="AG568" s="158"/>
    </row>
    <row r="569" spans="1:33" ht="27.75">
      <c r="A569" s="70"/>
      <c r="B569" s="227"/>
      <c r="C569" s="69"/>
      <c r="D569" s="69"/>
      <c r="E569" s="69"/>
      <c r="F569" s="70"/>
      <c r="G569" s="70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158"/>
      <c r="T569" s="159"/>
      <c r="U569" s="160"/>
      <c r="V569" s="161"/>
      <c r="W569" s="161"/>
      <c r="X569" s="161"/>
      <c r="Y569" s="161"/>
      <c r="Z569" s="161"/>
      <c r="AA569" s="161"/>
      <c r="AE569" s="158"/>
      <c r="AF569" s="158"/>
      <c r="AG569" s="158"/>
    </row>
    <row r="570" spans="1:33" ht="27.75">
      <c r="A570" s="70"/>
      <c r="B570" s="227"/>
      <c r="C570" s="69"/>
      <c r="D570" s="69"/>
      <c r="E570" s="69"/>
      <c r="F570" s="70"/>
      <c r="G570" s="70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158"/>
      <c r="T570" s="159"/>
      <c r="U570" s="160"/>
      <c r="V570" s="161"/>
      <c r="W570" s="161"/>
      <c r="X570" s="161"/>
      <c r="Y570" s="161"/>
      <c r="Z570" s="161"/>
      <c r="AA570" s="161"/>
      <c r="AE570" s="158"/>
      <c r="AF570" s="158"/>
      <c r="AG570" s="158"/>
    </row>
    <row r="571" spans="1:33" ht="27.75">
      <c r="A571" s="70"/>
      <c r="B571" s="227"/>
      <c r="C571" s="69"/>
      <c r="D571" s="69"/>
      <c r="E571" s="69"/>
      <c r="F571" s="70"/>
      <c r="G571" s="70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158"/>
      <c r="T571" s="159"/>
      <c r="U571" s="160"/>
      <c r="V571" s="161"/>
      <c r="W571" s="161"/>
      <c r="X571" s="161"/>
      <c r="Y571" s="161"/>
      <c r="Z571" s="161"/>
      <c r="AA571" s="161"/>
      <c r="AE571" s="158"/>
      <c r="AF571" s="158"/>
      <c r="AG571" s="158"/>
    </row>
    <row r="572" spans="1:33" ht="27.75">
      <c r="A572" s="70"/>
      <c r="B572" s="227"/>
      <c r="C572" s="69"/>
      <c r="D572" s="69"/>
      <c r="E572" s="69"/>
      <c r="F572" s="70"/>
      <c r="G572" s="70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158"/>
      <c r="T572" s="159"/>
      <c r="U572" s="160"/>
      <c r="V572" s="161"/>
      <c r="W572" s="161"/>
      <c r="X572" s="161"/>
      <c r="Y572" s="161"/>
      <c r="Z572" s="161"/>
      <c r="AA572" s="161"/>
      <c r="AE572" s="158"/>
      <c r="AF572" s="158"/>
      <c r="AG572" s="158"/>
    </row>
    <row r="573" spans="1:33" ht="27.75">
      <c r="A573" s="70"/>
      <c r="B573" s="227"/>
      <c r="C573" s="69"/>
      <c r="D573" s="69"/>
      <c r="E573" s="69"/>
      <c r="F573" s="70"/>
      <c r="G573" s="70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158"/>
      <c r="T573" s="159"/>
      <c r="U573" s="160"/>
      <c r="V573" s="161"/>
      <c r="W573" s="161"/>
      <c r="X573" s="161"/>
      <c r="Y573" s="161"/>
      <c r="Z573" s="161"/>
      <c r="AA573" s="161"/>
      <c r="AE573" s="158"/>
      <c r="AF573" s="158"/>
      <c r="AG573" s="158"/>
    </row>
    <row r="574" spans="1:33" ht="27.75">
      <c r="A574" s="70"/>
      <c r="B574" s="227"/>
      <c r="C574" s="69"/>
      <c r="D574" s="69"/>
      <c r="E574" s="69"/>
      <c r="F574" s="70"/>
      <c r="G574" s="70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158"/>
      <c r="T574" s="159"/>
      <c r="U574" s="160"/>
      <c r="V574" s="161"/>
      <c r="W574" s="161"/>
      <c r="X574" s="161"/>
      <c r="Y574" s="161"/>
      <c r="Z574" s="161"/>
      <c r="AA574" s="161"/>
      <c r="AE574" s="158"/>
      <c r="AF574" s="158"/>
      <c r="AG574" s="158"/>
    </row>
    <row r="575" spans="1:33" ht="27.75">
      <c r="A575" s="70"/>
      <c r="B575" s="227"/>
      <c r="C575" s="69"/>
      <c r="D575" s="69"/>
      <c r="E575" s="69"/>
      <c r="F575" s="70"/>
      <c r="G575" s="70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158"/>
      <c r="T575" s="159"/>
      <c r="U575" s="160"/>
      <c r="V575" s="161"/>
      <c r="W575" s="161"/>
      <c r="X575" s="161"/>
      <c r="Y575" s="161"/>
      <c r="Z575" s="161"/>
      <c r="AA575" s="161"/>
      <c r="AE575" s="158"/>
      <c r="AF575" s="158"/>
      <c r="AG575" s="158"/>
    </row>
    <row r="576" spans="1:33" ht="27.75">
      <c r="A576" s="70"/>
      <c r="B576" s="227"/>
      <c r="C576" s="69"/>
      <c r="D576" s="69"/>
      <c r="E576" s="69"/>
      <c r="F576" s="70"/>
      <c r="G576" s="70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158"/>
      <c r="T576" s="159"/>
      <c r="U576" s="160"/>
      <c r="V576" s="161"/>
      <c r="W576" s="161"/>
      <c r="X576" s="161"/>
      <c r="Y576" s="161"/>
      <c r="Z576" s="161"/>
      <c r="AA576" s="161"/>
      <c r="AE576" s="158"/>
      <c r="AF576" s="158"/>
      <c r="AG576" s="158"/>
    </row>
    <row r="577" spans="1:33" ht="27.75">
      <c r="A577" s="70"/>
      <c r="B577" s="227"/>
      <c r="C577" s="69"/>
      <c r="D577" s="69"/>
      <c r="E577" s="69"/>
      <c r="F577" s="70"/>
      <c r="G577" s="70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158"/>
      <c r="T577" s="159"/>
      <c r="U577" s="160"/>
      <c r="V577" s="161"/>
      <c r="W577" s="161"/>
      <c r="X577" s="161"/>
      <c r="Y577" s="161"/>
      <c r="Z577" s="161"/>
      <c r="AA577" s="161"/>
      <c r="AE577" s="158"/>
      <c r="AF577" s="158"/>
      <c r="AG577" s="158"/>
    </row>
    <row r="578" spans="1:33" ht="27.75">
      <c r="A578" s="70"/>
      <c r="B578" s="227"/>
      <c r="C578" s="69"/>
      <c r="D578" s="69"/>
      <c r="E578" s="69"/>
      <c r="F578" s="70"/>
      <c r="G578" s="70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158"/>
      <c r="T578" s="159"/>
      <c r="U578" s="160"/>
      <c r="V578" s="161"/>
      <c r="W578" s="161"/>
      <c r="X578" s="161"/>
      <c r="Y578" s="161"/>
      <c r="Z578" s="161"/>
      <c r="AA578" s="161"/>
      <c r="AE578" s="158"/>
      <c r="AF578" s="158"/>
      <c r="AG578" s="158"/>
    </row>
    <row r="579" spans="1:33" ht="27.75">
      <c r="A579" s="70"/>
      <c r="B579" s="227"/>
      <c r="C579" s="69"/>
      <c r="D579" s="69"/>
      <c r="E579" s="69"/>
      <c r="F579" s="70"/>
      <c r="G579" s="70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158"/>
      <c r="T579" s="159"/>
      <c r="U579" s="160"/>
      <c r="V579" s="161"/>
      <c r="W579" s="161"/>
      <c r="X579" s="161"/>
      <c r="Y579" s="161"/>
      <c r="Z579" s="161"/>
      <c r="AA579" s="161"/>
      <c r="AE579" s="158"/>
      <c r="AF579" s="158"/>
      <c r="AG579" s="158"/>
    </row>
    <row r="580" spans="1:33" ht="27.75">
      <c r="A580" s="70"/>
      <c r="B580" s="227"/>
      <c r="C580" s="69"/>
      <c r="D580" s="69"/>
      <c r="E580" s="69"/>
      <c r="F580" s="70"/>
      <c r="G580" s="70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158"/>
      <c r="T580" s="159"/>
      <c r="U580" s="160"/>
      <c r="V580" s="161"/>
      <c r="W580" s="161"/>
      <c r="X580" s="161"/>
      <c r="Y580" s="161"/>
      <c r="Z580" s="161"/>
      <c r="AA580" s="161"/>
      <c r="AE580" s="158"/>
      <c r="AF580" s="158"/>
      <c r="AG580" s="158"/>
    </row>
    <row r="581" spans="1:33" ht="27.75">
      <c r="A581" s="70"/>
      <c r="B581" s="227"/>
      <c r="C581" s="69"/>
      <c r="D581" s="69"/>
      <c r="E581" s="69"/>
      <c r="F581" s="70"/>
      <c r="G581" s="70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158"/>
      <c r="T581" s="159"/>
      <c r="U581" s="160"/>
      <c r="V581" s="161"/>
      <c r="W581" s="161"/>
      <c r="X581" s="161"/>
      <c r="Y581" s="161"/>
      <c r="Z581" s="161"/>
      <c r="AA581" s="161"/>
      <c r="AE581" s="158"/>
      <c r="AF581" s="158"/>
      <c r="AG581" s="158"/>
    </row>
    <row r="582" spans="1:33" ht="27.75">
      <c r="A582" s="70"/>
      <c r="B582" s="227"/>
      <c r="C582" s="69"/>
      <c r="D582" s="69"/>
      <c r="E582" s="69"/>
      <c r="F582" s="70"/>
      <c r="G582" s="70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158"/>
      <c r="T582" s="159"/>
      <c r="U582" s="160"/>
      <c r="V582" s="161"/>
      <c r="W582" s="161"/>
      <c r="X582" s="161"/>
      <c r="Y582" s="161"/>
      <c r="Z582" s="161"/>
      <c r="AA582" s="161"/>
      <c r="AE582" s="158"/>
      <c r="AF582" s="158"/>
      <c r="AG582" s="158"/>
    </row>
    <row r="583" spans="1:33" ht="27.75">
      <c r="A583" s="70"/>
      <c r="B583" s="227"/>
      <c r="C583" s="69"/>
      <c r="D583" s="69"/>
      <c r="E583" s="69"/>
      <c r="F583" s="70"/>
      <c r="G583" s="70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158"/>
      <c r="T583" s="159"/>
      <c r="U583" s="160"/>
      <c r="V583" s="161"/>
      <c r="W583" s="161"/>
      <c r="X583" s="161"/>
      <c r="Y583" s="161"/>
      <c r="Z583" s="161"/>
      <c r="AA583" s="161"/>
      <c r="AE583" s="158"/>
      <c r="AF583" s="158"/>
      <c r="AG583" s="158"/>
    </row>
    <row r="584" spans="1:33" ht="27.75">
      <c r="A584" s="70"/>
      <c r="B584" s="227"/>
      <c r="C584" s="69"/>
      <c r="D584" s="69"/>
      <c r="E584" s="69"/>
      <c r="F584" s="70"/>
      <c r="G584" s="70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158"/>
      <c r="T584" s="159"/>
      <c r="U584" s="160"/>
      <c r="V584" s="161"/>
      <c r="W584" s="161"/>
      <c r="X584" s="161"/>
      <c r="Y584" s="161"/>
      <c r="Z584" s="161"/>
      <c r="AA584" s="161"/>
      <c r="AE584" s="158"/>
      <c r="AF584" s="158"/>
      <c r="AG584" s="158"/>
    </row>
    <row r="585" spans="1:33" ht="27.75">
      <c r="A585" s="70"/>
      <c r="B585" s="227"/>
      <c r="C585" s="69"/>
      <c r="D585" s="69"/>
      <c r="E585" s="69"/>
      <c r="F585" s="70"/>
      <c r="G585" s="70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158"/>
      <c r="T585" s="159"/>
      <c r="U585" s="160"/>
      <c r="V585" s="161"/>
      <c r="W585" s="161"/>
      <c r="X585" s="161"/>
      <c r="Y585" s="161"/>
      <c r="Z585" s="161"/>
      <c r="AA585" s="161"/>
      <c r="AE585" s="158"/>
      <c r="AF585" s="158"/>
      <c r="AG585" s="158"/>
    </row>
    <row r="586" spans="1:33" ht="27.75">
      <c r="A586" s="70"/>
      <c r="B586" s="227"/>
      <c r="C586" s="69"/>
      <c r="D586" s="69"/>
      <c r="E586" s="69"/>
      <c r="F586" s="70"/>
      <c r="G586" s="70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158"/>
      <c r="T586" s="159"/>
      <c r="U586" s="160"/>
      <c r="V586" s="161"/>
      <c r="W586" s="161"/>
      <c r="X586" s="161"/>
      <c r="Y586" s="161"/>
      <c r="Z586" s="161"/>
      <c r="AA586" s="161"/>
      <c r="AE586" s="158"/>
      <c r="AF586" s="158"/>
      <c r="AG586" s="158"/>
    </row>
    <row r="587" spans="1:33" ht="27.75">
      <c r="A587" s="70"/>
      <c r="B587" s="227"/>
      <c r="C587" s="69"/>
      <c r="D587" s="69"/>
      <c r="E587" s="69"/>
      <c r="F587" s="70"/>
      <c r="G587" s="70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158"/>
      <c r="T587" s="159"/>
      <c r="U587" s="160"/>
      <c r="V587" s="161"/>
      <c r="W587" s="161"/>
      <c r="X587" s="161"/>
      <c r="Y587" s="161"/>
      <c r="Z587" s="161"/>
      <c r="AA587" s="161"/>
      <c r="AE587" s="158"/>
      <c r="AF587" s="158"/>
      <c r="AG587" s="158"/>
    </row>
    <row r="588" spans="1:33" ht="27.75">
      <c r="A588" s="70"/>
      <c r="B588" s="227"/>
      <c r="C588" s="69"/>
      <c r="D588" s="69"/>
      <c r="E588" s="69"/>
      <c r="F588" s="70"/>
      <c r="G588" s="70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158"/>
      <c r="T588" s="159"/>
      <c r="U588" s="160"/>
      <c r="V588" s="161"/>
      <c r="W588" s="161"/>
      <c r="X588" s="161"/>
      <c r="Y588" s="161"/>
      <c r="Z588" s="161"/>
      <c r="AA588" s="161"/>
      <c r="AE588" s="158"/>
      <c r="AF588" s="158"/>
      <c r="AG588" s="158"/>
    </row>
    <row r="589" spans="1:33" ht="27.75">
      <c r="A589" s="70"/>
      <c r="B589" s="227"/>
      <c r="C589" s="69"/>
      <c r="D589" s="69"/>
      <c r="E589" s="69"/>
      <c r="F589" s="70"/>
      <c r="G589" s="70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158"/>
      <c r="T589" s="159"/>
      <c r="U589" s="160"/>
      <c r="V589" s="161"/>
      <c r="W589" s="161"/>
      <c r="X589" s="161"/>
      <c r="Y589" s="161"/>
      <c r="Z589" s="161"/>
      <c r="AA589" s="161"/>
      <c r="AE589" s="158"/>
      <c r="AF589" s="158"/>
      <c r="AG589" s="158"/>
    </row>
    <row r="590" spans="1:33" ht="27.75">
      <c r="A590" s="70"/>
      <c r="B590" s="227"/>
      <c r="C590" s="69"/>
      <c r="D590" s="69"/>
      <c r="E590" s="69"/>
      <c r="F590" s="70"/>
      <c r="G590" s="70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158"/>
      <c r="T590" s="159"/>
      <c r="U590" s="160"/>
      <c r="V590" s="161"/>
      <c r="W590" s="161"/>
      <c r="X590" s="161"/>
      <c r="Y590" s="161"/>
      <c r="Z590" s="161"/>
      <c r="AA590" s="161"/>
      <c r="AE590" s="158"/>
      <c r="AF590" s="158"/>
      <c r="AG590" s="158"/>
    </row>
    <row r="591" spans="1:33" ht="27.75">
      <c r="A591" s="70"/>
      <c r="B591" s="227"/>
      <c r="C591" s="69"/>
      <c r="D591" s="69"/>
      <c r="E591" s="69"/>
      <c r="F591" s="70"/>
      <c r="G591" s="70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158"/>
      <c r="T591" s="159"/>
      <c r="U591" s="160"/>
      <c r="V591" s="161"/>
      <c r="W591" s="161"/>
      <c r="X591" s="161"/>
      <c r="Y591" s="161"/>
      <c r="Z591" s="161"/>
      <c r="AA591" s="161"/>
      <c r="AE591" s="158"/>
      <c r="AF591" s="158"/>
      <c r="AG591" s="158"/>
    </row>
    <row r="592" spans="1:33" ht="27.75">
      <c r="A592" s="70"/>
      <c r="B592" s="227"/>
      <c r="C592" s="69"/>
      <c r="D592" s="69"/>
      <c r="E592" s="69"/>
      <c r="F592" s="70"/>
      <c r="G592" s="70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158"/>
      <c r="T592" s="159"/>
      <c r="U592" s="160"/>
      <c r="V592" s="161"/>
      <c r="W592" s="161"/>
      <c r="X592" s="161"/>
      <c r="Y592" s="161"/>
      <c r="Z592" s="161"/>
      <c r="AA592" s="161"/>
      <c r="AE592" s="158"/>
      <c r="AF592" s="158"/>
      <c r="AG592" s="158"/>
    </row>
    <row r="593" spans="1:33" ht="27.75">
      <c r="A593" s="70"/>
      <c r="B593" s="227"/>
      <c r="C593" s="69"/>
      <c r="D593" s="69"/>
      <c r="E593" s="69"/>
      <c r="F593" s="70"/>
      <c r="G593" s="70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158"/>
      <c r="T593" s="159"/>
      <c r="U593" s="160"/>
      <c r="V593" s="161"/>
      <c r="W593" s="161"/>
      <c r="X593" s="161"/>
      <c r="Y593" s="161"/>
      <c r="Z593" s="161"/>
      <c r="AA593" s="161"/>
      <c r="AE593" s="158"/>
      <c r="AF593" s="158"/>
      <c r="AG593" s="158"/>
    </row>
    <row r="594" spans="1:33" ht="27.75">
      <c r="A594" s="70"/>
      <c r="B594" s="227"/>
      <c r="C594" s="69"/>
      <c r="D594" s="69"/>
      <c r="E594" s="69"/>
      <c r="F594" s="70"/>
      <c r="G594" s="70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158"/>
      <c r="T594" s="159"/>
      <c r="U594" s="160"/>
      <c r="V594" s="161"/>
      <c r="W594" s="161"/>
      <c r="X594" s="161"/>
      <c r="Y594" s="161"/>
      <c r="Z594" s="161"/>
      <c r="AA594" s="161"/>
      <c r="AE594" s="158"/>
      <c r="AF594" s="158"/>
      <c r="AG594" s="158"/>
    </row>
    <row r="595" spans="1:33" ht="27.75">
      <c r="A595" s="70"/>
      <c r="B595" s="227"/>
      <c r="C595" s="69"/>
      <c r="D595" s="69"/>
      <c r="E595" s="69"/>
      <c r="F595" s="70"/>
      <c r="G595" s="70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158"/>
      <c r="T595" s="159"/>
      <c r="U595" s="160"/>
      <c r="V595" s="161"/>
      <c r="W595" s="161"/>
      <c r="X595" s="161"/>
      <c r="Y595" s="161"/>
      <c r="Z595" s="161"/>
      <c r="AA595" s="161"/>
      <c r="AE595" s="158"/>
      <c r="AF595" s="158"/>
      <c r="AG595" s="158"/>
    </row>
    <row r="596" spans="1:33" ht="27.75">
      <c r="A596" s="70"/>
      <c r="B596" s="227"/>
      <c r="C596" s="69"/>
      <c r="D596" s="69"/>
      <c r="E596" s="69"/>
      <c r="F596" s="70"/>
      <c r="G596" s="70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158"/>
      <c r="T596" s="159"/>
      <c r="U596" s="160"/>
      <c r="V596" s="161"/>
      <c r="W596" s="161"/>
      <c r="X596" s="161"/>
      <c r="Y596" s="161"/>
      <c r="Z596" s="161"/>
      <c r="AA596" s="161"/>
      <c r="AE596" s="158"/>
      <c r="AF596" s="158"/>
      <c r="AG596" s="158"/>
    </row>
    <row r="597" spans="1:33" ht="27.75">
      <c r="A597" s="70"/>
      <c r="B597" s="227"/>
      <c r="C597" s="69"/>
      <c r="D597" s="69"/>
      <c r="E597" s="69"/>
      <c r="F597" s="70"/>
      <c r="G597" s="70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158"/>
      <c r="T597" s="159"/>
      <c r="U597" s="160"/>
      <c r="V597" s="161"/>
      <c r="W597" s="161"/>
      <c r="X597" s="161"/>
      <c r="Y597" s="161"/>
      <c r="Z597" s="161"/>
      <c r="AA597" s="161"/>
      <c r="AE597" s="158"/>
      <c r="AF597" s="158"/>
      <c r="AG597" s="158"/>
    </row>
    <row r="598" spans="1:33" ht="27.75">
      <c r="A598" s="70"/>
      <c r="B598" s="227"/>
      <c r="C598" s="69"/>
      <c r="D598" s="69"/>
      <c r="E598" s="69"/>
      <c r="F598" s="70"/>
      <c r="G598" s="70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158"/>
      <c r="T598" s="159"/>
      <c r="U598" s="160"/>
      <c r="V598" s="161"/>
      <c r="W598" s="161"/>
      <c r="X598" s="161"/>
      <c r="Y598" s="161"/>
      <c r="Z598" s="161"/>
      <c r="AA598" s="161"/>
      <c r="AE598" s="158"/>
      <c r="AF598" s="158"/>
      <c r="AG598" s="158"/>
    </row>
    <row r="599" spans="1:33" ht="27.75">
      <c r="A599" s="70"/>
      <c r="B599" s="227"/>
      <c r="C599" s="69"/>
      <c r="D599" s="69"/>
      <c r="E599" s="69"/>
      <c r="F599" s="70"/>
      <c r="G599" s="70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158"/>
      <c r="T599" s="159"/>
      <c r="U599" s="160"/>
      <c r="V599" s="161"/>
      <c r="W599" s="161"/>
      <c r="X599" s="161"/>
      <c r="Y599" s="161"/>
      <c r="Z599" s="161"/>
      <c r="AA599" s="161"/>
      <c r="AE599" s="158"/>
      <c r="AF599" s="158"/>
      <c r="AG599" s="158"/>
    </row>
    <row r="600" spans="1:33" ht="27.75">
      <c r="A600" s="70"/>
      <c r="B600" s="227"/>
      <c r="C600" s="69"/>
      <c r="D600" s="69"/>
      <c r="E600" s="69"/>
      <c r="F600" s="70"/>
      <c r="G600" s="70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158"/>
      <c r="T600" s="159"/>
      <c r="U600" s="160"/>
      <c r="V600" s="161"/>
      <c r="W600" s="161"/>
      <c r="X600" s="161"/>
      <c r="Y600" s="161"/>
      <c r="Z600" s="161"/>
      <c r="AA600" s="161"/>
      <c r="AE600" s="158"/>
      <c r="AF600" s="158"/>
      <c r="AG600" s="158"/>
    </row>
    <row r="601" spans="1:33" ht="27.75">
      <c r="A601" s="70"/>
      <c r="B601" s="227"/>
      <c r="C601" s="69"/>
      <c r="D601" s="69"/>
      <c r="E601" s="69"/>
      <c r="F601" s="70"/>
      <c r="G601" s="70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158"/>
      <c r="T601" s="159"/>
      <c r="U601" s="160"/>
      <c r="V601" s="161"/>
      <c r="W601" s="161"/>
      <c r="X601" s="161"/>
      <c r="Y601" s="161"/>
      <c r="Z601" s="161"/>
      <c r="AA601" s="161"/>
      <c r="AE601" s="158"/>
      <c r="AF601" s="158"/>
      <c r="AG601" s="158"/>
    </row>
    <row r="602" spans="1:33" ht="27.75">
      <c r="A602" s="70"/>
      <c r="B602" s="227"/>
      <c r="C602" s="69"/>
      <c r="D602" s="69"/>
      <c r="E602" s="69"/>
      <c r="F602" s="70"/>
      <c r="G602" s="70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158"/>
      <c r="T602" s="159"/>
      <c r="U602" s="160"/>
      <c r="V602" s="161"/>
      <c r="W602" s="161"/>
      <c r="X602" s="161"/>
      <c r="Y602" s="161"/>
      <c r="Z602" s="161"/>
      <c r="AA602" s="161"/>
      <c r="AE602" s="158"/>
      <c r="AF602" s="158"/>
      <c r="AG602" s="158"/>
    </row>
    <row r="603" spans="1:33" ht="27.75">
      <c r="A603" s="70"/>
      <c r="B603" s="227"/>
      <c r="C603" s="69"/>
      <c r="D603" s="69"/>
      <c r="E603" s="69"/>
      <c r="F603" s="70"/>
      <c r="G603" s="70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158"/>
      <c r="T603" s="159"/>
      <c r="U603" s="160"/>
      <c r="V603" s="161"/>
      <c r="W603" s="161"/>
      <c r="X603" s="161"/>
      <c r="Y603" s="161"/>
      <c r="Z603" s="161"/>
      <c r="AA603" s="161"/>
      <c r="AE603" s="158"/>
      <c r="AF603" s="158"/>
      <c r="AG603" s="158"/>
    </row>
    <row r="604" spans="1:33" ht="27.75">
      <c r="A604" s="70"/>
      <c r="B604" s="227"/>
      <c r="C604" s="69"/>
      <c r="D604" s="69"/>
      <c r="E604" s="69"/>
      <c r="F604" s="70"/>
      <c r="G604" s="70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158"/>
      <c r="T604" s="159"/>
      <c r="U604" s="160"/>
      <c r="V604" s="161"/>
      <c r="W604" s="161"/>
      <c r="X604" s="161"/>
      <c r="Y604" s="161"/>
      <c r="Z604" s="161"/>
      <c r="AA604" s="161"/>
      <c r="AE604" s="158"/>
      <c r="AF604" s="158"/>
      <c r="AG604" s="158"/>
    </row>
    <row r="605" spans="1:33" ht="27.75">
      <c r="A605" s="70"/>
      <c r="B605" s="227"/>
      <c r="C605" s="69"/>
      <c r="D605" s="69"/>
      <c r="E605" s="69"/>
      <c r="F605" s="70"/>
      <c r="G605" s="70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158"/>
      <c r="T605" s="159"/>
      <c r="U605" s="160"/>
      <c r="V605" s="161"/>
      <c r="W605" s="161"/>
      <c r="X605" s="161"/>
      <c r="Y605" s="161"/>
      <c r="Z605" s="161"/>
      <c r="AA605" s="161"/>
      <c r="AE605" s="158"/>
      <c r="AF605" s="158"/>
      <c r="AG605" s="158"/>
    </row>
    <row r="606" spans="1:33" ht="27.75">
      <c r="A606" s="70"/>
      <c r="B606" s="227"/>
      <c r="C606" s="69"/>
      <c r="D606" s="69"/>
      <c r="E606" s="69"/>
      <c r="F606" s="70"/>
      <c r="G606" s="70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158"/>
      <c r="T606" s="159"/>
      <c r="U606" s="160"/>
      <c r="V606" s="161"/>
      <c r="W606" s="161"/>
      <c r="X606" s="161"/>
      <c r="Y606" s="161"/>
      <c r="Z606" s="161"/>
      <c r="AA606" s="161"/>
      <c r="AE606" s="158"/>
      <c r="AF606" s="158"/>
      <c r="AG606" s="158"/>
    </row>
    <row r="607" spans="1:33" ht="27.75">
      <c r="A607" s="70"/>
      <c r="B607" s="227"/>
      <c r="C607" s="69"/>
      <c r="D607" s="69"/>
      <c r="E607" s="69"/>
      <c r="F607" s="70"/>
      <c r="G607" s="70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158"/>
      <c r="T607" s="159"/>
      <c r="U607" s="160"/>
      <c r="V607" s="161"/>
      <c r="W607" s="161"/>
      <c r="X607" s="161"/>
      <c r="Y607" s="161"/>
      <c r="Z607" s="161"/>
      <c r="AA607" s="161"/>
      <c r="AE607" s="158"/>
      <c r="AF607" s="158"/>
      <c r="AG607" s="158"/>
    </row>
    <row r="608" spans="1:33" ht="27.75">
      <c r="A608" s="70"/>
      <c r="B608" s="227"/>
      <c r="C608" s="69"/>
      <c r="D608" s="69"/>
      <c r="E608" s="69"/>
      <c r="F608" s="70"/>
      <c r="G608" s="70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158"/>
      <c r="T608" s="159"/>
      <c r="U608" s="160"/>
      <c r="V608" s="161"/>
      <c r="W608" s="161"/>
      <c r="X608" s="161"/>
      <c r="Y608" s="161"/>
      <c r="Z608" s="161"/>
      <c r="AA608" s="161"/>
      <c r="AE608" s="158"/>
      <c r="AF608" s="158"/>
      <c r="AG608" s="158"/>
    </row>
    <row r="609" spans="1:33" ht="27.75">
      <c r="A609" s="70"/>
      <c r="B609" s="227"/>
      <c r="C609" s="69"/>
      <c r="D609" s="69"/>
      <c r="E609" s="69"/>
      <c r="F609" s="70"/>
      <c r="G609" s="70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158"/>
      <c r="T609" s="159"/>
      <c r="U609" s="160"/>
      <c r="V609" s="161"/>
      <c r="W609" s="161"/>
      <c r="X609" s="161"/>
      <c r="Y609" s="161"/>
      <c r="Z609" s="161"/>
      <c r="AA609" s="161"/>
      <c r="AE609" s="158"/>
      <c r="AF609" s="158"/>
      <c r="AG609" s="158"/>
    </row>
    <row r="610" spans="1:33" ht="27.75">
      <c r="A610" s="70"/>
      <c r="B610" s="227"/>
      <c r="C610" s="69"/>
      <c r="D610" s="69"/>
      <c r="E610" s="69"/>
      <c r="F610" s="70"/>
      <c r="G610" s="70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158"/>
      <c r="T610" s="159"/>
      <c r="U610" s="160"/>
      <c r="V610" s="161"/>
      <c r="W610" s="161"/>
      <c r="X610" s="161"/>
      <c r="Y610" s="161"/>
      <c r="Z610" s="161"/>
      <c r="AA610" s="161"/>
      <c r="AE610" s="158"/>
      <c r="AF610" s="158"/>
      <c r="AG610" s="158"/>
    </row>
    <row r="611" spans="1:33" ht="27.75">
      <c r="A611" s="70"/>
      <c r="B611" s="227"/>
      <c r="C611" s="69"/>
      <c r="D611" s="69"/>
      <c r="E611" s="69"/>
      <c r="F611" s="70"/>
      <c r="G611" s="70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158"/>
      <c r="T611" s="159"/>
      <c r="U611" s="160"/>
      <c r="V611" s="161"/>
      <c r="W611" s="161"/>
      <c r="X611" s="161"/>
      <c r="Y611" s="161"/>
      <c r="Z611" s="161"/>
      <c r="AA611" s="161"/>
      <c r="AE611" s="158"/>
      <c r="AF611" s="158"/>
      <c r="AG611" s="158"/>
    </row>
    <row r="612" spans="1:33" ht="27.75">
      <c r="A612" s="70"/>
      <c r="B612" s="227"/>
      <c r="C612" s="69"/>
      <c r="D612" s="69"/>
      <c r="E612" s="69"/>
      <c r="F612" s="70"/>
      <c r="G612" s="70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158"/>
      <c r="T612" s="159"/>
      <c r="U612" s="160"/>
      <c r="V612" s="161"/>
      <c r="W612" s="161"/>
      <c r="X612" s="161"/>
      <c r="Y612" s="161"/>
      <c r="Z612" s="161"/>
      <c r="AA612" s="161"/>
      <c r="AE612" s="158"/>
      <c r="AF612" s="158"/>
      <c r="AG612" s="158"/>
    </row>
    <row r="613" spans="1:33" ht="27.75">
      <c r="A613" s="70"/>
      <c r="B613" s="227"/>
      <c r="C613" s="69"/>
      <c r="D613" s="69"/>
      <c r="E613" s="69"/>
      <c r="F613" s="70"/>
      <c r="G613" s="70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158"/>
      <c r="T613" s="159"/>
      <c r="U613" s="160"/>
      <c r="V613" s="161"/>
      <c r="W613" s="161"/>
      <c r="X613" s="161"/>
      <c r="Y613" s="161"/>
      <c r="Z613" s="161"/>
      <c r="AA613" s="161"/>
      <c r="AE613" s="158"/>
      <c r="AF613" s="158"/>
      <c r="AG613" s="158"/>
    </row>
    <row r="614" spans="1:33" ht="27.75">
      <c r="A614" s="70"/>
      <c r="B614" s="227"/>
      <c r="C614" s="69"/>
      <c r="D614" s="69"/>
      <c r="E614" s="69"/>
      <c r="F614" s="70"/>
      <c r="G614" s="70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158"/>
      <c r="T614" s="159"/>
      <c r="U614" s="160"/>
      <c r="V614" s="161"/>
      <c r="W614" s="161"/>
      <c r="X614" s="161"/>
      <c r="Y614" s="161"/>
      <c r="Z614" s="161"/>
      <c r="AA614" s="161"/>
      <c r="AE614" s="158"/>
      <c r="AF614" s="158"/>
      <c r="AG614" s="158"/>
    </row>
    <row r="615" spans="1:33" ht="27.75">
      <c r="A615" s="70"/>
      <c r="B615" s="227"/>
      <c r="C615" s="69"/>
      <c r="D615" s="69"/>
      <c r="E615" s="69"/>
      <c r="F615" s="70"/>
      <c r="G615" s="70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158"/>
      <c r="T615" s="159"/>
      <c r="U615" s="160"/>
      <c r="V615" s="161"/>
      <c r="W615" s="161"/>
      <c r="X615" s="161"/>
      <c r="Y615" s="161"/>
      <c r="Z615" s="161"/>
      <c r="AA615" s="161"/>
      <c r="AE615" s="158"/>
      <c r="AF615" s="158"/>
      <c r="AG615" s="158"/>
    </row>
    <row r="616" spans="1:33" ht="27.75">
      <c r="A616" s="70"/>
      <c r="B616" s="227"/>
      <c r="C616" s="69"/>
      <c r="D616" s="69"/>
      <c r="E616" s="69"/>
      <c r="F616" s="70"/>
      <c r="G616" s="70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158"/>
      <c r="T616" s="159"/>
      <c r="U616" s="160"/>
      <c r="V616" s="161"/>
      <c r="W616" s="161"/>
      <c r="X616" s="161"/>
      <c r="Y616" s="161"/>
      <c r="Z616" s="161"/>
      <c r="AA616" s="161"/>
      <c r="AE616" s="158"/>
      <c r="AF616" s="158"/>
      <c r="AG616" s="158"/>
    </row>
    <row r="617" spans="1:33" ht="27.75">
      <c r="A617" s="70"/>
      <c r="B617" s="227"/>
      <c r="C617" s="69"/>
      <c r="D617" s="69"/>
      <c r="E617" s="69"/>
      <c r="F617" s="70"/>
      <c r="G617" s="70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158"/>
      <c r="T617" s="159"/>
      <c r="U617" s="160"/>
      <c r="V617" s="161"/>
      <c r="W617" s="161"/>
      <c r="X617" s="161"/>
      <c r="Y617" s="161"/>
      <c r="Z617" s="161"/>
      <c r="AA617" s="161"/>
      <c r="AE617" s="158"/>
      <c r="AF617" s="158"/>
      <c r="AG617" s="158"/>
    </row>
    <row r="618" spans="1:33" ht="27.75">
      <c r="A618" s="70"/>
      <c r="B618" s="227"/>
      <c r="C618" s="69"/>
      <c r="D618" s="69"/>
      <c r="E618" s="69"/>
      <c r="F618" s="70"/>
      <c r="G618" s="70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158"/>
      <c r="T618" s="159"/>
      <c r="U618" s="160"/>
      <c r="V618" s="161"/>
      <c r="W618" s="161"/>
      <c r="X618" s="161"/>
      <c r="Y618" s="161"/>
      <c r="Z618" s="161"/>
      <c r="AA618" s="161"/>
      <c r="AE618" s="158"/>
      <c r="AF618" s="158"/>
      <c r="AG618" s="158"/>
    </row>
    <row r="619" spans="1:33" ht="27.75">
      <c r="A619" s="70"/>
      <c r="B619" s="227"/>
      <c r="C619" s="69"/>
      <c r="D619" s="69"/>
      <c r="E619" s="69"/>
      <c r="F619" s="70"/>
      <c r="G619" s="70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158"/>
      <c r="T619" s="159"/>
      <c r="U619" s="160"/>
      <c r="V619" s="161"/>
      <c r="W619" s="161"/>
      <c r="X619" s="161"/>
      <c r="Y619" s="161"/>
      <c r="Z619" s="161"/>
      <c r="AA619" s="161"/>
      <c r="AE619" s="158"/>
      <c r="AF619" s="158"/>
      <c r="AG619" s="158"/>
    </row>
    <row r="620" spans="1:33" ht="27.75">
      <c r="A620" s="70"/>
      <c r="B620" s="227"/>
      <c r="C620" s="69"/>
      <c r="D620" s="69"/>
      <c r="E620" s="69"/>
      <c r="F620" s="70"/>
      <c r="G620" s="70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158"/>
      <c r="T620" s="159"/>
      <c r="U620" s="160"/>
      <c r="V620" s="161"/>
      <c r="W620" s="161"/>
      <c r="X620" s="161"/>
      <c r="Y620" s="161"/>
      <c r="Z620" s="161"/>
      <c r="AA620" s="161"/>
      <c r="AE620" s="158"/>
      <c r="AF620" s="158"/>
      <c r="AG620" s="158"/>
    </row>
    <row r="621" spans="1:33" ht="27.75">
      <c r="A621" s="70"/>
      <c r="B621" s="227"/>
      <c r="C621" s="69"/>
      <c r="D621" s="69"/>
      <c r="E621" s="69"/>
      <c r="F621" s="70"/>
      <c r="G621" s="70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158"/>
      <c r="T621" s="159"/>
      <c r="U621" s="160"/>
      <c r="V621" s="161"/>
      <c r="W621" s="161"/>
      <c r="X621" s="161"/>
      <c r="Y621" s="161"/>
      <c r="Z621" s="161"/>
      <c r="AA621" s="161"/>
      <c r="AE621" s="158"/>
      <c r="AF621" s="158"/>
      <c r="AG621" s="158"/>
    </row>
    <row r="622" spans="1:33" ht="27.75">
      <c r="A622" s="70"/>
      <c r="B622" s="227"/>
      <c r="C622" s="69"/>
      <c r="D622" s="69"/>
      <c r="E622" s="69"/>
      <c r="F622" s="70"/>
      <c r="G622" s="70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158"/>
      <c r="T622" s="159"/>
      <c r="U622" s="160"/>
      <c r="V622" s="161"/>
      <c r="W622" s="161"/>
      <c r="X622" s="161"/>
      <c r="Y622" s="161"/>
      <c r="Z622" s="161"/>
      <c r="AA622" s="161"/>
      <c r="AE622" s="158"/>
      <c r="AF622" s="158"/>
      <c r="AG622" s="158"/>
    </row>
    <row r="623" spans="1:33" ht="27.75">
      <c r="A623" s="70"/>
      <c r="B623" s="227"/>
      <c r="C623" s="69"/>
      <c r="D623" s="69"/>
      <c r="E623" s="69"/>
      <c r="F623" s="70"/>
      <c r="G623" s="70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158"/>
      <c r="T623" s="159"/>
      <c r="U623" s="160"/>
      <c r="V623" s="161"/>
      <c r="W623" s="161"/>
      <c r="X623" s="161"/>
      <c r="Y623" s="161"/>
      <c r="Z623" s="161"/>
      <c r="AA623" s="161"/>
      <c r="AE623" s="158"/>
      <c r="AF623" s="158"/>
      <c r="AG623" s="158"/>
    </row>
    <row r="624" spans="1:33" ht="27.75">
      <c r="A624" s="70"/>
      <c r="B624" s="227"/>
      <c r="C624" s="69"/>
      <c r="D624" s="69"/>
      <c r="E624" s="69"/>
      <c r="F624" s="70"/>
      <c r="G624" s="70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158"/>
      <c r="T624" s="159"/>
      <c r="U624" s="160"/>
      <c r="V624" s="161"/>
      <c r="W624" s="161"/>
      <c r="X624" s="161"/>
      <c r="Y624" s="161"/>
      <c r="Z624" s="161"/>
      <c r="AA624" s="161"/>
      <c r="AE624" s="158"/>
      <c r="AF624" s="158"/>
      <c r="AG624" s="158"/>
    </row>
    <row r="625" spans="1:33" ht="27.75">
      <c r="A625" s="70"/>
      <c r="B625" s="227"/>
      <c r="C625" s="69"/>
      <c r="D625" s="69"/>
      <c r="E625" s="69"/>
      <c r="F625" s="70"/>
      <c r="G625" s="70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158"/>
      <c r="T625" s="159"/>
      <c r="U625" s="160"/>
      <c r="V625" s="161"/>
      <c r="W625" s="161"/>
      <c r="X625" s="161"/>
      <c r="Y625" s="161"/>
      <c r="Z625" s="161"/>
      <c r="AA625" s="161"/>
      <c r="AE625" s="158"/>
      <c r="AF625" s="158"/>
      <c r="AG625" s="158"/>
    </row>
    <row r="626" spans="1:33" ht="27.75">
      <c r="A626" s="70"/>
      <c r="B626" s="227"/>
      <c r="C626" s="69"/>
      <c r="D626" s="69"/>
      <c r="E626" s="69"/>
      <c r="F626" s="70"/>
      <c r="G626" s="70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158"/>
      <c r="T626" s="159"/>
      <c r="U626" s="160"/>
      <c r="V626" s="161"/>
      <c r="W626" s="161"/>
      <c r="X626" s="161"/>
      <c r="Y626" s="161"/>
      <c r="Z626" s="161"/>
      <c r="AA626" s="161"/>
      <c r="AE626" s="158"/>
      <c r="AF626" s="158"/>
      <c r="AG626" s="158"/>
    </row>
    <row r="627" spans="1:33" ht="27.75">
      <c r="A627" s="70"/>
      <c r="B627" s="227"/>
      <c r="C627" s="69"/>
      <c r="D627" s="69"/>
      <c r="E627" s="69"/>
      <c r="F627" s="70"/>
      <c r="G627" s="70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158"/>
      <c r="T627" s="159"/>
      <c r="U627" s="160"/>
      <c r="V627" s="161"/>
      <c r="W627" s="161"/>
      <c r="X627" s="161"/>
      <c r="Y627" s="161"/>
      <c r="Z627" s="161"/>
      <c r="AA627" s="161"/>
      <c r="AE627" s="158"/>
      <c r="AF627" s="158"/>
      <c r="AG627" s="158"/>
    </row>
    <row r="628" spans="1:33" ht="27.75">
      <c r="A628" s="70"/>
      <c r="B628" s="227"/>
      <c r="C628" s="69"/>
      <c r="D628" s="69"/>
      <c r="E628" s="69"/>
      <c r="F628" s="70"/>
      <c r="G628" s="70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158"/>
      <c r="T628" s="159"/>
      <c r="U628" s="160"/>
      <c r="V628" s="161"/>
      <c r="W628" s="161"/>
      <c r="X628" s="161"/>
      <c r="Y628" s="161"/>
      <c r="Z628" s="161"/>
      <c r="AA628" s="161"/>
      <c r="AE628" s="158"/>
      <c r="AF628" s="158"/>
      <c r="AG628" s="158"/>
    </row>
    <row r="629" spans="1:33" ht="27.75">
      <c r="A629" s="70"/>
      <c r="B629" s="227"/>
      <c r="C629" s="69"/>
      <c r="D629" s="69"/>
      <c r="E629" s="69"/>
      <c r="F629" s="70"/>
      <c r="G629" s="70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158"/>
      <c r="T629" s="159"/>
      <c r="U629" s="160"/>
      <c r="V629" s="161"/>
      <c r="W629" s="161"/>
      <c r="X629" s="161"/>
      <c r="Y629" s="161"/>
      <c r="Z629" s="161"/>
      <c r="AA629" s="161"/>
      <c r="AE629" s="158"/>
      <c r="AF629" s="158"/>
      <c r="AG629" s="158"/>
    </row>
    <row r="630" spans="1:33" ht="27.75">
      <c r="A630" s="70"/>
      <c r="B630" s="227"/>
      <c r="C630" s="69"/>
      <c r="D630" s="69"/>
      <c r="E630" s="69"/>
      <c r="F630" s="70"/>
      <c r="G630" s="70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158"/>
      <c r="T630" s="159"/>
      <c r="U630" s="160"/>
      <c r="V630" s="161"/>
      <c r="W630" s="161"/>
      <c r="X630" s="161"/>
      <c r="Y630" s="161"/>
      <c r="Z630" s="161"/>
      <c r="AA630" s="161"/>
      <c r="AE630" s="158"/>
      <c r="AF630" s="158"/>
      <c r="AG630" s="158"/>
    </row>
    <row r="631" spans="1:33" ht="27.75">
      <c r="A631" s="70"/>
      <c r="B631" s="227"/>
      <c r="C631" s="69"/>
      <c r="D631" s="69"/>
      <c r="E631" s="69"/>
      <c r="F631" s="70"/>
      <c r="G631" s="70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158"/>
      <c r="T631" s="159"/>
      <c r="U631" s="160"/>
      <c r="V631" s="161"/>
      <c r="W631" s="161"/>
      <c r="X631" s="161"/>
      <c r="Y631" s="161"/>
      <c r="Z631" s="161"/>
      <c r="AA631" s="161"/>
      <c r="AE631" s="158"/>
      <c r="AF631" s="158"/>
      <c r="AG631" s="158"/>
    </row>
    <row r="632" spans="1:33" ht="27.75">
      <c r="A632" s="70"/>
      <c r="B632" s="227"/>
      <c r="C632" s="69"/>
      <c r="D632" s="69"/>
      <c r="E632" s="69"/>
      <c r="F632" s="70"/>
      <c r="G632" s="70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158"/>
      <c r="T632" s="159"/>
      <c r="U632" s="160"/>
      <c r="V632" s="161"/>
      <c r="W632" s="161"/>
      <c r="X632" s="161"/>
      <c r="Y632" s="161"/>
      <c r="Z632" s="161"/>
      <c r="AA632" s="161"/>
      <c r="AE632" s="158"/>
      <c r="AF632" s="158"/>
      <c r="AG632" s="158"/>
    </row>
    <row r="633" spans="1:33" ht="27.75">
      <c r="A633" s="70"/>
      <c r="B633" s="227"/>
      <c r="C633" s="69"/>
      <c r="D633" s="69"/>
      <c r="E633" s="69"/>
      <c r="F633" s="70"/>
      <c r="G633" s="70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158"/>
      <c r="T633" s="159"/>
      <c r="U633" s="160"/>
      <c r="V633" s="161"/>
      <c r="W633" s="161"/>
      <c r="X633" s="161"/>
      <c r="Y633" s="161"/>
      <c r="Z633" s="161"/>
      <c r="AA633" s="161"/>
      <c r="AE633" s="158"/>
      <c r="AF633" s="158"/>
      <c r="AG633" s="158"/>
    </row>
    <row r="634" spans="1:33" ht="27.75">
      <c r="A634" s="70"/>
      <c r="B634" s="227"/>
      <c r="C634" s="69"/>
      <c r="D634" s="69"/>
      <c r="E634" s="69"/>
      <c r="F634" s="70"/>
      <c r="G634" s="70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158"/>
      <c r="T634" s="159"/>
      <c r="U634" s="160"/>
      <c r="V634" s="161"/>
      <c r="W634" s="161"/>
      <c r="X634" s="161"/>
      <c r="Y634" s="161"/>
      <c r="Z634" s="161"/>
      <c r="AA634" s="161"/>
      <c r="AE634" s="158"/>
      <c r="AF634" s="158"/>
      <c r="AG634" s="158"/>
    </row>
    <row r="635" spans="1:33" ht="27.75">
      <c r="A635" s="70"/>
      <c r="B635" s="227"/>
      <c r="C635" s="69"/>
      <c r="D635" s="69"/>
      <c r="E635" s="69"/>
      <c r="F635" s="70"/>
      <c r="G635" s="70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158"/>
      <c r="T635" s="159"/>
      <c r="U635" s="160"/>
      <c r="V635" s="161"/>
      <c r="W635" s="161"/>
      <c r="X635" s="161"/>
      <c r="Y635" s="161"/>
      <c r="Z635" s="161"/>
      <c r="AA635" s="161"/>
      <c r="AE635" s="158"/>
      <c r="AF635" s="158"/>
      <c r="AG635" s="158"/>
    </row>
    <row r="636" spans="1:33" ht="27.75">
      <c r="A636" s="70"/>
      <c r="B636" s="227"/>
      <c r="C636" s="69"/>
      <c r="D636" s="69"/>
      <c r="E636" s="69"/>
      <c r="F636" s="70"/>
      <c r="G636" s="70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158"/>
      <c r="T636" s="159"/>
      <c r="U636" s="160"/>
      <c r="V636" s="161"/>
      <c r="W636" s="161"/>
      <c r="X636" s="161"/>
      <c r="Y636" s="161"/>
      <c r="Z636" s="161"/>
      <c r="AA636" s="161"/>
      <c r="AE636" s="158"/>
      <c r="AF636" s="158"/>
      <c r="AG636" s="158"/>
    </row>
    <row r="637" spans="1:33" ht="27.75">
      <c r="A637" s="70"/>
      <c r="B637" s="227"/>
      <c r="C637" s="69"/>
      <c r="D637" s="69"/>
      <c r="E637" s="69"/>
      <c r="F637" s="70"/>
      <c r="G637" s="70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158"/>
      <c r="T637" s="159"/>
      <c r="U637" s="160"/>
      <c r="V637" s="161"/>
      <c r="W637" s="161"/>
      <c r="X637" s="161"/>
      <c r="Y637" s="161"/>
      <c r="Z637" s="161"/>
      <c r="AA637" s="161"/>
      <c r="AE637" s="158"/>
      <c r="AF637" s="158"/>
      <c r="AG637" s="158"/>
    </row>
    <row r="638" spans="1:33" ht="27.75">
      <c r="A638" s="70"/>
      <c r="B638" s="227"/>
      <c r="C638" s="69"/>
      <c r="D638" s="69"/>
      <c r="E638" s="69"/>
      <c r="F638" s="70"/>
      <c r="G638" s="70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158"/>
      <c r="T638" s="159"/>
      <c r="U638" s="160"/>
      <c r="V638" s="161"/>
      <c r="W638" s="161"/>
      <c r="X638" s="161"/>
      <c r="Y638" s="161"/>
      <c r="Z638" s="161"/>
      <c r="AA638" s="161"/>
      <c r="AE638" s="158"/>
      <c r="AF638" s="158"/>
      <c r="AG638" s="158"/>
    </row>
    <row r="639" spans="1:33" ht="27.75">
      <c r="A639" s="70"/>
      <c r="B639" s="227"/>
      <c r="C639" s="69"/>
      <c r="D639" s="69"/>
      <c r="E639" s="69"/>
      <c r="F639" s="70"/>
      <c r="G639" s="70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158"/>
      <c r="T639" s="159"/>
      <c r="U639" s="160"/>
      <c r="V639" s="161"/>
      <c r="W639" s="161"/>
      <c r="X639" s="161"/>
      <c r="Y639" s="161"/>
      <c r="Z639" s="161"/>
      <c r="AA639" s="161"/>
      <c r="AE639" s="158"/>
      <c r="AF639" s="158"/>
      <c r="AG639" s="158"/>
    </row>
    <row r="640" spans="1:33" ht="27.75">
      <c r="A640" s="70"/>
      <c r="B640" s="227"/>
      <c r="C640" s="69"/>
      <c r="D640" s="69"/>
      <c r="E640" s="69"/>
      <c r="F640" s="70"/>
      <c r="G640" s="70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158"/>
      <c r="T640" s="159"/>
      <c r="U640" s="160"/>
      <c r="V640" s="161"/>
      <c r="W640" s="161"/>
      <c r="X640" s="161"/>
      <c r="Y640" s="161"/>
      <c r="Z640" s="161"/>
      <c r="AA640" s="161"/>
      <c r="AE640" s="158"/>
      <c r="AF640" s="158"/>
      <c r="AG640" s="158"/>
    </row>
    <row r="641" spans="1:33" ht="27.75">
      <c r="A641" s="70"/>
      <c r="B641" s="227"/>
      <c r="C641" s="69"/>
      <c r="D641" s="69"/>
      <c r="E641" s="69"/>
      <c r="F641" s="70"/>
      <c r="G641" s="70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158"/>
      <c r="T641" s="159"/>
      <c r="U641" s="160"/>
      <c r="V641" s="161"/>
      <c r="W641" s="161"/>
      <c r="X641" s="161"/>
      <c r="Y641" s="161"/>
      <c r="Z641" s="161"/>
      <c r="AA641" s="161"/>
      <c r="AE641" s="158"/>
      <c r="AF641" s="158"/>
      <c r="AG641" s="158"/>
    </row>
    <row r="642" spans="1:33" ht="27.75">
      <c r="A642" s="70"/>
      <c r="B642" s="227"/>
      <c r="C642" s="69"/>
      <c r="D642" s="69"/>
      <c r="E642" s="69"/>
      <c r="F642" s="70"/>
      <c r="G642" s="70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158"/>
      <c r="T642" s="159"/>
      <c r="U642" s="160"/>
      <c r="V642" s="161"/>
      <c r="W642" s="161"/>
      <c r="X642" s="161"/>
      <c r="Y642" s="161"/>
      <c r="Z642" s="161"/>
      <c r="AA642" s="161"/>
      <c r="AE642" s="158"/>
      <c r="AF642" s="158"/>
      <c r="AG642" s="158"/>
    </row>
    <row r="643" spans="1:33" ht="27.75">
      <c r="A643" s="70"/>
      <c r="B643" s="227"/>
      <c r="C643" s="69"/>
      <c r="D643" s="69"/>
      <c r="E643" s="69"/>
      <c r="F643" s="70"/>
      <c r="G643" s="70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158"/>
      <c r="T643" s="159"/>
      <c r="U643" s="160"/>
      <c r="V643" s="161"/>
      <c r="W643" s="161"/>
      <c r="X643" s="161"/>
      <c r="Y643" s="161"/>
      <c r="Z643" s="161"/>
      <c r="AA643" s="161"/>
      <c r="AE643" s="158"/>
      <c r="AF643" s="158"/>
      <c r="AG643" s="158"/>
    </row>
    <row r="644" spans="1:33" ht="27.75">
      <c r="A644" s="70"/>
      <c r="B644" s="227"/>
      <c r="C644" s="69"/>
      <c r="D644" s="69"/>
      <c r="E644" s="69"/>
      <c r="F644" s="70"/>
      <c r="G644" s="70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158"/>
      <c r="T644" s="159"/>
      <c r="U644" s="160"/>
      <c r="V644" s="161"/>
      <c r="W644" s="161"/>
      <c r="X644" s="161"/>
      <c r="Y644" s="161"/>
      <c r="Z644" s="161"/>
      <c r="AA644" s="161"/>
      <c r="AE644" s="158"/>
      <c r="AF644" s="158"/>
      <c r="AG644" s="158"/>
    </row>
    <row r="645" spans="1:33" ht="27.75">
      <c r="A645" s="70"/>
      <c r="B645" s="227"/>
      <c r="C645" s="69"/>
      <c r="D645" s="69"/>
      <c r="E645" s="69"/>
      <c r="F645" s="70"/>
      <c r="G645" s="70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158"/>
      <c r="T645" s="159"/>
      <c r="U645" s="160"/>
      <c r="V645" s="161"/>
      <c r="W645" s="161"/>
      <c r="X645" s="161"/>
      <c r="Y645" s="161"/>
      <c r="Z645" s="161"/>
      <c r="AA645" s="161"/>
      <c r="AE645" s="158"/>
      <c r="AF645" s="158"/>
      <c r="AG645" s="158"/>
    </row>
    <row r="646" spans="1:33" ht="27.75">
      <c r="A646" s="70"/>
      <c r="B646" s="227"/>
      <c r="C646" s="69"/>
      <c r="D646" s="69"/>
      <c r="E646" s="69"/>
      <c r="F646" s="70"/>
      <c r="G646" s="70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158"/>
      <c r="T646" s="159"/>
      <c r="U646" s="160"/>
      <c r="V646" s="161"/>
      <c r="W646" s="161"/>
      <c r="X646" s="161"/>
      <c r="Y646" s="161"/>
      <c r="Z646" s="161"/>
      <c r="AA646" s="161"/>
      <c r="AE646" s="158"/>
      <c r="AF646" s="158"/>
      <c r="AG646" s="158"/>
    </row>
    <row r="647" spans="1:33" ht="27.75">
      <c r="A647" s="70"/>
      <c r="B647" s="227"/>
      <c r="C647" s="69"/>
      <c r="D647" s="69"/>
      <c r="E647" s="69"/>
      <c r="F647" s="70"/>
      <c r="G647" s="70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158"/>
      <c r="T647" s="159"/>
      <c r="U647" s="160"/>
      <c r="V647" s="161"/>
      <c r="W647" s="161"/>
      <c r="X647" s="161"/>
      <c r="Y647" s="161"/>
      <c r="Z647" s="161"/>
      <c r="AA647" s="161"/>
      <c r="AE647" s="158"/>
      <c r="AF647" s="158"/>
      <c r="AG647" s="158"/>
    </row>
    <row r="648" spans="1:33" ht="27.75">
      <c r="A648" s="70"/>
      <c r="B648" s="227"/>
      <c r="C648" s="69"/>
      <c r="D648" s="69"/>
      <c r="E648" s="69"/>
      <c r="F648" s="70"/>
      <c r="G648" s="70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158"/>
      <c r="T648" s="159"/>
      <c r="U648" s="160"/>
      <c r="V648" s="161"/>
      <c r="W648" s="161"/>
      <c r="X648" s="161"/>
      <c r="Y648" s="161"/>
      <c r="Z648" s="161"/>
      <c r="AA648" s="161"/>
      <c r="AE648" s="158"/>
      <c r="AF648" s="158"/>
      <c r="AG648" s="158"/>
    </row>
    <row r="649" spans="1:33" ht="27.75">
      <c r="A649" s="70"/>
      <c r="B649" s="227"/>
      <c r="C649" s="69"/>
      <c r="D649" s="69"/>
      <c r="E649" s="69"/>
      <c r="F649" s="70"/>
      <c r="G649" s="70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158"/>
      <c r="T649" s="159"/>
      <c r="U649" s="160"/>
      <c r="V649" s="161"/>
      <c r="W649" s="161"/>
      <c r="X649" s="161"/>
      <c r="Y649" s="161"/>
      <c r="Z649" s="161"/>
      <c r="AA649" s="161"/>
      <c r="AE649" s="158"/>
      <c r="AF649" s="158"/>
      <c r="AG649" s="158"/>
    </row>
    <row r="650" spans="1:33" ht="27.75">
      <c r="A650" s="70"/>
      <c r="B650" s="227"/>
      <c r="C650" s="69"/>
      <c r="D650" s="69"/>
      <c r="E650" s="69"/>
      <c r="F650" s="70"/>
      <c r="G650" s="70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158"/>
      <c r="T650" s="159"/>
      <c r="U650" s="160"/>
      <c r="V650" s="161"/>
      <c r="W650" s="161"/>
      <c r="X650" s="161"/>
      <c r="Y650" s="161"/>
      <c r="Z650" s="161"/>
      <c r="AA650" s="161"/>
      <c r="AE650" s="158"/>
      <c r="AF650" s="158"/>
      <c r="AG650" s="158"/>
    </row>
    <row r="651" spans="1:33" ht="27.75">
      <c r="A651" s="70"/>
      <c r="B651" s="227"/>
      <c r="C651" s="69"/>
      <c r="D651" s="69"/>
      <c r="E651" s="69"/>
      <c r="F651" s="70"/>
      <c r="G651" s="70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158"/>
      <c r="T651" s="159"/>
      <c r="U651" s="160"/>
      <c r="V651" s="161"/>
      <c r="W651" s="161"/>
      <c r="X651" s="161"/>
      <c r="Y651" s="161"/>
      <c r="Z651" s="161"/>
      <c r="AA651" s="161"/>
      <c r="AE651" s="158"/>
      <c r="AF651" s="158"/>
      <c r="AG651" s="158"/>
    </row>
    <row r="652" spans="1:33" ht="27.75">
      <c r="A652" s="70"/>
      <c r="B652" s="227"/>
      <c r="C652" s="69"/>
      <c r="D652" s="69"/>
      <c r="E652" s="69"/>
      <c r="F652" s="70"/>
      <c r="G652" s="70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158"/>
      <c r="T652" s="159"/>
      <c r="U652" s="160"/>
      <c r="V652" s="161"/>
      <c r="W652" s="161"/>
      <c r="X652" s="161"/>
      <c r="Y652" s="161"/>
      <c r="Z652" s="161"/>
      <c r="AA652" s="161"/>
      <c r="AE652" s="158"/>
      <c r="AF652" s="158"/>
      <c r="AG652" s="158"/>
    </row>
    <row r="653" spans="1:33" ht="27.75">
      <c r="A653" s="70"/>
      <c r="B653" s="227"/>
      <c r="C653" s="69"/>
      <c r="D653" s="69"/>
      <c r="E653" s="69"/>
      <c r="F653" s="70"/>
      <c r="G653" s="70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158"/>
      <c r="T653" s="159"/>
      <c r="U653" s="160"/>
      <c r="V653" s="161"/>
      <c r="W653" s="161"/>
      <c r="X653" s="161"/>
      <c r="Y653" s="161"/>
      <c r="Z653" s="161"/>
      <c r="AA653" s="161"/>
      <c r="AE653" s="158"/>
      <c r="AF653" s="158"/>
      <c r="AG653" s="158"/>
    </row>
    <row r="654" spans="1:33" ht="27.75">
      <c r="A654" s="70"/>
      <c r="B654" s="227"/>
      <c r="C654" s="69"/>
      <c r="D654" s="69"/>
      <c r="E654" s="69"/>
      <c r="F654" s="70"/>
      <c r="G654" s="70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158"/>
      <c r="T654" s="159"/>
      <c r="U654" s="160"/>
      <c r="V654" s="161"/>
      <c r="W654" s="161"/>
      <c r="X654" s="161"/>
      <c r="Y654" s="161"/>
      <c r="Z654" s="161"/>
      <c r="AA654" s="161"/>
      <c r="AE654" s="158"/>
      <c r="AF654" s="158"/>
      <c r="AG654" s="158"/>
    </row>
    <row r="655" spans="1:33" ht="27.75">
      <c r="A655" s="70"/>
      <c r="B655" s="227"/>
      <c r="C655" s="69"/>
      <c r="D655" s="69"/>
      <c r="E655" s="69"/>
      <c r="F655" s="70"/>
      <c r="G655" s="70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158"/>
      <c r="T655" s="159"/>
      <c r="U655" s="160"/>
      <c r="V655" s="161"/>
      <c r="W655" s="161"/>
      <c r="X655" s="161"/>
      <c r="Y655" s="161"/>
      <c r="Z655" s="161"/>
      <c r="AA655" s="161"/>
      <c r="AE655" s="158"/>
      <c r="AF655" s="158"/>
      <c r="AG655" s="158"/>
    </row>
    <row r="656" spans="1:33" ht="27.75">
      <c r="A656" s="70"/>
      <c r="B656" s="227"/>
      <c r="C656" s="69"/>
      <c r="D656" s="69"/>
      <c r="E656" s="69"/>
      <c r="F656" s="70"/>
      <c r="G656" s="70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158"/>
      <c r="T656" s="159"/>
      <c r="U656" s="160"/>
      <c r="V656" s="161"/>
      <c r="W656" s="161"/>
      <c r="X656" s="161"/>
      <c r="Y656" s="161"/>
      <c r="Z656" s="161"/>
      <c r="AA656" s="161"/>
      <c r="AE656" s="158"/>
      <c r="AF656" s="158"/>
      <c r="AG656" s="158"/>
    </row>
    <row r="657" spans="1:33" ht="27.75">
      <c r="A657" s="70"/>
      <c r="B657" s="227"/>
      <c r="C657" s="69"/>
      <c r="D657" s="69"/>
      <c r="E657" s="69"/>
      <c r="F657" s="70"/>
      <c r="G657" s="70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158"/>
      <c r="T657" s="159"/>
      <c r="U657" s="160"/>
      <c r="V657" s="161"/>
      <c r="W657" s="161"/>
      <c r="X657" s="161"/>
      <c r="Y657" s="161"/>
      <c r="Z657" s="161"/>
      <c r="AA657" s="161"/>
      <c r="AE657" s="158"/>
      <c r="AF657" s="158"/>
      <c r="AG657" s="158"/>
    </row>
    <row r="658" spans="1:33" ht="27.75">
      <c r="A658" s="70"/>
      <c r="B658" s="227"/>
      <c r="C658" s="69"/>
      <c r="D658" s="69"/>
      <c r="E658" s="69"/>
      <c r="F658" s="70"/>
      <c r="G658" s="70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158"/>
      <c r="T658" s="159"/>
      <c r="U658" s="160"/>
      <c r="V658" s="161"/>
      <c r="W658" s="161"/>
      <c r="X658" s="161"/>
      <c r="Y658" s="161"/>
      <c r="Z658" s="161"/>
      <c r="AA658" s="161"/>
      <c r="AE658" s="158"/>
      <c r="AF658" s="158"/>
      <c r="AG658" s="158"/>
    </row>
    <row r="659" spans="1:33" ht="27.75">
      <c r="A659" s="70"/>
      <c r="B659" s="227"/>
      <c r="C659" s="69"/>
      <c r="D659" s="69"/>
      <c r="E659" s="69"/>
      <c r="F659" s="70"/>
      <c r="G659" s="70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158"/>
      <c r="T659" s="159"/>
      <c r="U659" s="160"/>
      <c r="V659" s="161"/>
      <c r="W659" s="161"/>
      <c r="X659" s="161"/>
      <c r="Y659" s="161"/>
      <c r="Z659" s="161"/>
      <c r="AA659" s="161"/>
      <c r="AE659" s="158"/>
      <c r="AF659" s="158"/>
      <c r="AG659" s="158"/>
    </row>
    <row r="660" spans="1:33" ht="27.75">
      <c r="A660" s="70"/>
      <c r="B660" s="227"/>
      <c r="C660" s="69"/>
      <c r="D660" s="69"/>
      <c r="E660" s="69"/>
      <c r="F660" s="70"/>
      <c r="G660" s="70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158"/>
      <c r="T660" s="159"/>
      <c r="U660" s="160"/>
      <c r="V660" s="161"/>
      <c r="W660" s="161"/>
      <c r="X660" s="161"/>
      <c r="Y660" s="161"/>
      <c r="Z660" s="161"/>
      <c r="AA660" s="161"/>
      <c r="AE660" s="158"/>
      <c r="AF660" s="158"/>
      <c r="AG660" s="158"/>
    </row>
    <row r="661" spans="1:33" ht="27.75">
      <c r="A661" s="70"/>
      <c r="B661" s="227"/>
      <c r="C661" s="69"/>
      <c r="D661" s="69"/>
      <c r="E661" s="69"/>
      <c r="F661" s="70"/>
      <c r="G661" s="70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158"/>
      <c r="T661" s="159"/>
      <c r="U661" s="160"/>
      <c r="V661" s="161"/>
      <c r="W661" s="161"/>
      <c r="X661" s="161"/>
      <c r="Y661" s="161"/>
      <c r="Z661" s="161"/>
      <c r="AA661" s="161"/>
      <c r="AE661" s="158"/>
      <c r="AF661" s="158"/>
      <c r="AG661" s="158"/>
    </row>
    <row r="662" spans="1:33" ht="27.75">
      <c r="A662" s="70"/>
      <c r="B662" s="227"/>
      <c r="C662" s="69"/>
      <c r="D662" s="69"/>
      <c r="E662" s="69"/>
      <c r="F662" s="70"/>
      <c r="G662" s="70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158"/>
      <c r="T662" s="159"/>
      <c r="U662" s="160"/>
      <c r="V662" s="161"/>
      <c r="W662" s="161"/>
      <c r="X662" s="161"/>
      <c r="Y662" s="161"/>
      <c r="Z662" s="161"/>
      <c r="AA662" s="161"/>
      <c r="AE662" s="158"/>
      <c r="AF662" s="158"/>
      <c r="AG662" s="158"/>
    </row>
    <row r="663" spans="1:33" ht="27.75">
      <c r="A663" s="70"/>
      <c r="B663" s="227"/>
      <c r="C663" s="69"/>
      <c r="D663" s="69"/>
      <c r="E663" s="69"/>
      <c r="F663" s="70"/>
      <c r="G663" s="70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158"/>
      <c r="T663" s="159"/>
      <c r="U663" s="160"/>
      <c r="V663" s="161"/>
      <c r="W663" s="161"/>
      <c r="X663" s="161"/>
      <c r="Y663" s="161"/>
      <c r="Z663" s="161"/>
      <c r="AA663" s="161"/>
      <c r="AE663" s="158"/>
      <c r="AF663" s="158"/>
      <c r="AG663" s="158"/>
    </row>
    <row r="664" spans="1:33" ht="27.75">
      <c r="A664" s="70"/>
      <c r="B664" s="227"/>
      <c r="C664" s="69"/>
      <c r="D664" s="69"/>
      <c r="E664" s="69"/>
      <c r="F664" s="70"/>
      <c r="G664" s="70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158"/>
      <c r="T664" s="159"/>
      <c r="U664" s="160"/>
      <c r="V664" s="161"/>
      <c r="W664" s="161"/>
      <c r="X664" s="161"/>
      <c r="Y664" s="161"/>
      <c r="Z664" s="161"/>
      <c r="AA664" s="161"/>
      <c r="AE664" s="158"/>
      <c r="AF664" s="158"/>
      <c r="AG664" s="158"/>
    </row>
    <row r="665" spans="1:33" ht="27.75">
      <c r="A665" s="70"/>
      <c r="B665" s="227"/>
      <c r="C665" s="69"/>
      <c r="D665" s="69"/>
      <c r="E665" s="69"/>
      <c r="F665" s="70"/>
      <c r="G665" s="70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158"/>
      <c r="T665" s="159"/>
      <c r="U665" s="160"/>
      <c r="V665" s="161"/>
      <c r="W665" s="161"/>
      <c r="X665" s="161"/>
      <c r="Y665" s="161"/>
      <c r="Z665" s="161"/>
      <c r="AA665" s="161"/>
      <c r="AE665" s="158"/>
      <c r="AF665" s="158"/>
      <c r="AG665" s="158"/>
    </row>
    <row r="666" spans="1:33" ht="27.75">
      <c r="A666" s="70"/>
      <c r="B666" s="227"/>
      <c r="C666" s="69"/>
      <c r="D666" s="69"/>
      <c r="E666" s="69"/>
      <c r="F666" s="70"/>
      <c r="G666" s="70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158"/>
      <c r="T666" s="159"/>
      <c r="U666" s="160"/>
      <c r="V666" s="161"/>
      <c r="W666" s="161"/>
      <c r="X666" s="161"/>
      <c r="Y666" s="161"/>
      <c r="Z666" s="161"/>
      <c r="AA666" s="161"/>
      <c r="AE666" s="158"/>
      <c r="AF666" s="158"/>
      <c r="AG666" s="158"/>
    </row>
    <row r="667" spans="1:33" ht="27.75">
      <c r="A667" s="70"/>
      <c r="B667" s="227"/>
      <c r="C667" s="69"/>
      <c r="D667" s="69"/>
      <c r="E667" s="69"/>
      <c r="F667" s="70"/>
      <c r="G667" s="70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158"/>
      <c r="T667" s="159"/>
      <c r="U667" s="160"/>
      <c r="V667" s="161"/>
      <c r="W667" s="161"/>
      <c r="X667" s="161"/>
      <c r="Y667" s="161"/>
      <c r="Z667" s="161"/>
      <c r="AA667" s="161"/>
      <c r="AE667" s="158"/>
      <c r="AF667" s="158"/>
      <c r="AG667" s="158"/>
    </row>
    <row r="668" spans="1:33" ht="27.75">
      <c r="A668" s="70"/>
      <c r="B668" s="227"/>
      <c r="C668" s="69"/>
      <c r="D668" s="69"/>
      <c r="E668" s="69"/>
      <c r="F668" s="70"/>
      <c r="G668" s="70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158"/>
      <c r="T668" s="159"/>
      <c r="U668" s="160"/>
      <c r="V668" s="161"/>
      <c r="W668" s="161"/>
      <c r="X668" s="161"/>
      <c r="Y668" s="161"/>
      <c r="Z668" s="161"/>
      <c r="AA668" s="161"/>
      <c r="AE668" s="158"/>
      <c r="AF668" s="158"/>
      <c r="AG668" s="158"/>
    </row>
    <row r="669" spans="1:33" ht="27.75">
      <c r="A669" s="70"/>
      <c r="B669" s="227"/>
      <c r="C669" s="69"/>
      <c r="D669" s="69"/>
      <c r="E669" s="69"/>
      <c r="F669" s="70"/>
      <c r="G669" s="70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158"/>
      <c r="T669" s="159"/>
      <c r="U669" s="160"/>
      <c r="V669" s="161"/>
      <c r="W669" s="161"/>
      <c r="X669" s="161"/>
      <c r="Y669" s="161"/>
      <c r="Z669" s="161"/>
      <c r="AA669" s="161"/>
      <c r="AE669" s="158"/>
      <c r="AF669" s="158"/>
      <c r="AG669" s="158"/>
    </row>
    <row r="670" spans="1:33" ht="27.75">
      <c r="A670" s="70"/>
      <c r="B670" s="227"/>
      <c r="C670" s="69"/>
      <c r="D670" s="69"/>
      <c r="E670" s="69"/>
      <c r="F670" s="70"/>
      <c r="G670" s="70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158"/>
      <c r="T670" s="159"/>
      <c r="U670" s="160"/>
      <c r="V670" s="161"/>
      <c r="W670" s="161"/>
      <c r="X670" s="161"/>
      <c r="Y670" s="161"/>
      <c r="Z670" s="161"/>
      <c r="AA670" s="161"/>
      <c r="AE670" s="158"/>
      <c r="AF670" s="158"/>
      <c r="AG670" s="158"/>
    </row>
    <row r="671" spans="1:33" ht="27.75">
      <c r="A671" s="70"/>
      <c r="B671" s="227"/>
      <c r="C671" s="69"/>
      <c r="D671" s="69"/>
      <c r="E671" s="69"/>
      <c r="F671" s="70"/>
      <c r="G671" s="70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158"/>
      <c r="T671" s="159"/>
      <c r="U671" s="160"/>
      <c r="V671" s="161"/>
      <c r="W671" s="161"/>
      <c r="X671" s="161"/>
      <c r="Y671" s="161"/>
      <c r="Z671" s="161"/>
      <c r="AA671" s="161"/>
      <c r="AE671" s="158"/>
      <c r="AF671" s="158"/>
      <c r="AG671" s="158"/>
    </row>
    <row r="672" spans="1:33" ht="27.75">
      <c r="A672" s="70"/>
      <c r="B672" s="227"/>
      <c r="C672" s="69"/>
      <c r="D672" s="69"/>
      <c r="E672" s="69"/>
      <c r="F672" s="70"/>
      <c r="G672" s="70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158"/>
      <c r="T672" s="159"/>
      <c r="U672" s="160"/>
      <c r="V672" s="161"/>
      <c r="W672" s="161"/>
      <c r="X672" s="161"/>
      <c r="Y672" s="161"/>
      <c r="Z672" s="161"/>
      <c r="AA672" s="161"/>
      <c r="AE672" s="158"/>
      <c r="AF672" s="158"/>
      <c r="AG672" s="158"/>
    </row>
    <row r="673" spans="1:33" ht="27.75">
      <c r="A673" s="70"/>
      <c r="B673" s="227"/>
      <c r="C673" s="69"/>
      <c r="D673" s="69"/>
      <c r="E673" s="69"/>
      <c r="F673" s="70"/>
      <c r="G673" s="70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158"/>
      <c r="T673" s="159"/>
      <c r="U673" s="160"/>
      <c r="V673" s="161"/>
      <c r="W673" s="161"/>
      <c r="X673" s="161"/>
      <c r="Y673" s="161"/>
      <c r="Z673" s="161"/>
      <c r="AA673" s="161"/>
      <c r="AE673" s="158"/>
      <c r="AF673" s="158"/>
      <c r="AG673" s="158"/>
    </row>
    <row r="674" spans="1:33" ht="27.75">
      <c r="A674" s="70"/>
      <c r="B674" s="227"/>
      <c r="C674" s="69"/>
      <c r="D674" s="69"/>
      <c r="E674" s="69"/>
      <c r="F674" s="70"/>
      <c r="G674" s="70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158"/>
      <c r="T674" s="159"/>
      <c r="U674" s="160"/>
      <c r="V674" s="161"/>
      <c r="W674" s="161"/>
      <c r="X674" s="161"/>
      <c r="Y674" s="161"/>
      <c r="Z674" s="161"/>
      <c r="AA674" s="161"/>
      <c r="AE674" s="158"/>
      <c r="AF674" s="158"/>
      <c r="AG674" s="158"/>
    </row>
    <row r="675" spans="1:33" ht="27.75">
      <c r="A675" s="70"/>
      <c r="B675" s="227"/>
      <c r="C675" s="69"/>
      <c r="D675" s="69"/>
      <c r="E675" s="69"/>
      <c r="F675" s="70"/>
      <c r="G675" s="70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158"/>
      <c r="T675" s="159"/>
      <c r="U675" s="160"/>
      <c r="V675" s="161"/>
      <c r="W675" s="161"/>
      <c r="X675" s="161"/>
      <c r="Y675" s="161"/>
      <c r="Z675" s="161"/>
      <c r="AA675" s="161"/>
      <c r="AE675" s="158"/>
      <c r="AF675" s="158"/>
      <c r="AG675" s="158"/>
    </row>
    <row r="676" spans="1:33" ht="27.75">
      <c r="A676" s="70"/>
      <c r="B676" s="227"/>
      <c r="C676" s="69"/>
      <c r="D676" s="69"/>
      <c r="E676" s="69"/>
      <c r="F676" s="70"/>
      <c r="G676" s="70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158"/>
      <c r="T676" s="159"/>
      <c r="U676" s="160"/>
      <c r="V676" s="161"/>
      <c r="W676" s="161"/>
      <c r="X676" s="161"/>
      <c r="Y676" s="161"/>
      <c r="Z676" s="161"/>
      <c r="AA676" s="161"/>
      <c r="AE676" s="158"/>
      <c r="AF676" s="158"/>
      <c r="AG676" s="158"/>
    </row>
    <row r="677" spans="1:33" ht="27.75">
      <c r="A677" s="70"/>
      <c r="B677" s="227"/>
      <c r="C677" s="69"/>
      <c r="D677" s="69"/>
      <c r="E677" s="69"/>
      <c r="F677" s="70"/>
      <c r="G677" s="70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158"/>
      <c r="T677" s="159"/>
      <c r="U677" s="160"/>
      <c r="V677" s="161"/>
      <c r="W677" s="161"/>
      <c r="X677" s="161"/>
      <c r="Y677" s="161"/>
      <c r="Z677" s="161"/>
      <c r="AA677" s="161"/>
      <c r="AE677" s="158"/>
      <c r="AF677" s="158"/>
      <c r="AG677" s="158"/>
    </row>
    <row r="678" spans="1:33" ht="27.75">
      <c r="A678" s="70"/>
      <c r="B678" s="227"/>
      <c r="C678" s="69"/>
      <c r="D678" s="69"/>
      <c r="E678" s="69"/>
      <c r="F678" s="70"/>
      <c r="G678" s="70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158"/>
      <c r="T678" s="159"/>
      <c r="U678" s="160"/>
      <c r="V678" s="161"/>
      <c r="W678" s="161"/>
      <c r="X678" s="161"/>
      <c r="Y678" s="161"/>
      <c r="Z678" s="161"/>
      <c r="AA678" s="161"/>
      <c r="AE678" s="158"/>
      <c r="AF678" s="158"/>
      <c r="AG678" s="158"/>
    </row>
    <row r="679" spans="1:33" ht="27.75">
      <c r="A679" s="70"/>
      <c r="B679" s="227"/>
      <c r="C679" s="69"/>
      <c r="D679" s="69"/>
      <c r="E679" s="69"/>
      <c r="F679" s="70"/>
      <c r="G679" s="70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158"/>
      <c r="T679" s="159"/>
      <c r="U679" s="160"/>
      <c r="V679" s="161"/>
      <c r="W679" s="161"/>
      <c r="X679" s="161"/>
      <c r="Y679" s="161"/>
      <c r="Z679" s="161"/>
      <c r="AA679" s="161"/>
      <c r="AE679" s="158"/>
      <c r="AF679" s="158"/>
      <c r="AG679" s="158"/>
    </row>
    <row r="680" spans="1:33" ht="27.75">
      <c r="A680" s="70"/>
      <c r="B680" s="227"/>
      <c r="C680" s="69"/>
      <c r="D680" s="69"/>
      <c r="E680" s="69"/>
      <c r="F680" s="70"/>
      <c r="G680" s="70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158"/>
      <c r="T680" s="159"/>
      <c r="U680" s="160"/>
      <c r="V680" s="161"/>
      <c r="W680" s="161"/>
      <c r="X680" s="161"/>
      <c r="Y680" s="161"/>
      <c r="Z680" s="161"/>
      <c r="AA680" s="161"/>
      <c r="AE680" s="158"/>
      <c r="AF680" s="158"/>
      <c r="AG680" s="158"/>
    </row>
    <row r="681" spans="1:33" ht="27.75">
      <c r="A681" s="70"/>
      <c r="B681" s="227"/>
      <c r="C681" s="69"/>
      <c r="D681" s="69"/>
      <c r="E681" s="69"/>
      <c r="F681" s="70"/>
      <c r="G681" s="70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158"/>
      <c r="T681" s="159"/>
      <c r="U681" s="160"/>
      <c r="V681" s="161"/>
      <c r="W681" s="161"/>
      <c r="X681" s="161"/>
      <c r="Y681" s="161"/>
      <c r="Z681" s="161"/>
      <c r="AA681" s="161"/>
      <c r="AE681" s="158"/>
      <c r="AF681" s="158"/>
      <c r="AG681" s="158"/>
    </row>
    <row r="682" spans="1:33" ht="27.75">
      <c r="A682" s="70"/>
      <c r="B682" s="227"/>
      <c r="C682" s="69"/>
      <c r="D682" s="69"/>
      <c r="E682" s="69"/>
      <c r="F682" s="70"/>
      <c r="G682" s="70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158"/>
      <c r="T682" s="159"/>
      <c r="U682" s="160"/>
      <c r="V682" s="161"/>
      <c r="W682" s="161"/>
      <c r="X682" s="161"/>
      <c r="Y682" s="161"/>
      <c r="Z682" s="161"/>
      <c r="AA682" s="161"/>
      <c r="AE682" s="158"/>
      <c r="AF682" s="158"/>
      <c r="AG682" s="158"/>
    </row>
    <row r="683" spans="1:33" ht="27.75">
      <c r="A683" s="70"/>
      <c r="B683" s="227"/>
      <c r="C683" s="69"/>
      <c r="D683" s="69"/>
      <c r="E683" s="69"/>
      <c r="F683" s="70"/>
      <c r="G683" s="70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158"/>
      <c r="T683" s="159"/>
      <c r="U683" s="160"/>
      <c r="V683" s="161"/>
      <c r="W683" s="161"/>
      <c r="X683" s="161"/>
      <c r="Y683" s="161"/>
      <c r="Z683" s="161"/>
      <c r="AA683" s="161"/>
      <c r="AE683" s="158"/>
      <c r="AF683" s="158"/>
      <c r="AG683" s="158"/>
    </row>
    <row r="684" spans="1:33" ht="27.75">
      <c r="A684" s="70"/>
      <c r="B684" s="227"/>
      <c r="C684" s="69"/>
      <c r="D684" s="69"/>
      <c r="E684" s="69"/>
      <c r="F684" s="70"/>
      <c r="G684" s="70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158"/>
      <c r="T684" s="159"/>
      <c r="U684" s="160"/>
      <c r="V684" s="161"/>
      <c r="W684" s="161"/>
      <c r="X684" s="161"/>
      <c r="Y684" s="161"/>
      <c r="Z684" s="161"/>
      <c r="AA684" s="161"/>
      <c r="AE684" s="158"/>
      <c r="AF684" s="158"/>
      <c r="AG684" s="158"/>
    </row>
    <row r="685" spans="1:33" ht="27.75">
      <c r="A685" s="70"/>
      <c r="B685" s="227"/>
      <c r="C685" s="69"/>
      <c r="D685" s="69"/>
      <c r="E685" s="69"/>
      <c r="F685" s="70"/>
      <c r="G685" s="70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158"/>
      <c r="T685" s="159"/>
      <c r="U685" s="160"/>
      <c r="V685" s="161"/>
      <c r="W685" s="161"/>
      <c r="X685" s="161"/>
      <c r="Y685" s="161"/>
      <c r="Z685" s="161"/>
      <c r="AA685" s="161"/>
      <c r="AE685" s="158"/>
      <c r="AF685" s="158"/>
      <c r="AG685" s="158"/>
    </row>
    <row r="686" spans="1:33" ht="27.75">
      <c r="A686" s="70"/>
      <c r="B686" s="227"/>
      <c r="C686" s="69"/>
      <c r="D686" s="69"/>
      <c r="E686" s="69"/>
      <c r="F686" s="70"/>
      <c r="G686" s="70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158"/>
      <c r="T686" s="159"/>
      <c r="U686" s="160"/>
      <c r="V686" s="161"/>
      <c r="W686" s="161"/>
      <c r="X686" s="161"/>
      <c r="Y686" s="161"/>
      <c r="Z686" s="161"/>
      <c r="AA686" s="161"/>
      <c r="AE686" s="158"/>
      <c r="AF686" s="158"/>
      <c r="AG686" s="158"/>
    </row>
    <row r="687" spans="1:33" ht="27.75">
      <c r="A687" s="70"/>
      <c r="B687" s="227"/>
      <c r="C687" s="69"/>
      <c r="D687" s="69"/>
      <c r="E687" s="69"/>
      <c r="F687" s="70"/>
      <c r="G687" s="70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158"/>
      <c r="T687" s="159"/>
      <c r="U687" s="160"/>
      <c r="V687" s="161"/>
      <c r="W687" s="161"/>
      <c r="X687" s="161"/>
      <c r="Y687" s="161"/>
      <c r="Z687" s="161"/>
      <c r="AA687" s="161"/>
      <c r="AE687" s="158"/>
      <c r="AF687" s="158"/>
      <c r="AG687" s="158"/>
    </row>
    <row r="688" spans="1:33" ht="27.75">
      <c r="A688" s="70"/>
      <c r="B688" s="227"/>
      <c r="C688" s="69"/>
      <c r="D688" s="69"/>
      <c r="E688" s="69"/>
      <c r="F688" s="70"/>
      <c r="G688" s="70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158"/>
      <c r="T688" s="159"/>
      <c r="U688" s="160"/>
      <c r="V688" s="161"/>
      <c r="W688" s="161"/>
      <c r="X688" s="161"/>
      <c r="Y688" s="161"/>
      <c r="Z688" s="161"/>
      <c r="AA688" s="161"/>
      <c r="AE688" s="158"/>
      <c r="AF688" s="158"/>
      <c r="AG688" s="158"/>
    </row>
    <row r="689" spans="1:33" ht="27.75">
      <c r="A689" s="70"/>
      <c r="B689" s="227"/>
      <c r="C689" s="69"/>
      <c r="D689" s="69"/>
      <c r="E689" s="69"/>
      <c r="F689" s="70"/>
      <c r="G689" s="70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158"/>
      <c r="T689" s="159"/>
      <c r="U689" s="160"/>
      <c r="V689" s="161"/>
      <c r="W689" s="161"/>
      <c r="X689" s="161"/>
      <c r="Y689" s="161"/>
      <c r="Z689" s="161"/>
      <c r="AA689" s="161"/>
      <c r="AE689" s="158"/>
      <c r="AF689" s="158"/>
      <c r="AG689" s="158"/>
    </row>
    <row r="690" spans="1:33" ht="27.75">
      <c r="A690" s="70"/>
      <c r="B690" s="227"/>
      <c r="C690" s="69"/>
      <c r="D690" s="69"/>
      <c r="E690" s="69"/>
      <c r="F690" s="70"/>
      <c r="G690" s="70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158"/>
      <c r="T690" s="159"/>
      <c r="U690" s="160"/>
      <c r="V690" s="161"/>
      <c r="W690" s="161"/>
      <c r="X690" s="161"/>
      <c r="Y690" s="161"/>
      <c r="Z690" s="161"/>
      <c r="AA690" s="161"/>
      <c r="AE690" s="158"/>
      <c r="AF690" s="158"/>
      <c r="AG690" s="158"/>
    </row>
    <row r="691" spans="1:33" ht="27.75">
      <c r="A691" s="70"/>
      <c r="B691" s="227"/>
      <c r="C691" s="69"/>
      <c r="D691" s="69"/>
      <c r="E691" s="69"/>
      <c r="F691" s="70"/>
      <c r="G691" s="70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158"/>
      <c r="T691" s="159"/>
      <c r="U691" s="160"/>
      <c r="V691" s="161"/>
      <c r="W691" s="161"/>
      <c r="X691" s="161"/>
      <c r="Y691" s="161"/>
      <c r="Z691" s="161"/>
      <c r="AA691" s="161"/>
      <c r="AE691" s="158"/>
      <c r="AF691" s="158"/>
      <c r="AG691" s="158"/>
    </row>
    <row r="692" spans="1:33" ht="27.75">
      <c r="A692" s="70"/>
      <c r="B692" s="227"/>
      <c r="C692" s="69"/>
      <c r="D692" s="69"/>
      <c r="E692" s="69"/>
      <c r="F692" s="70"/>
      <c r="G692" s="70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158"/>
      <c r="T692" s="159"/>
      <c r="U692" s="160"/>
      <c r="V692" s="161"/>
      <c r="W692" s="161"/>
      <c r="X692" s="161"/>
      <c r="Y692" s="161"/>
      <c r="Z692" s="161"/>
      <c r="AA692" s="161"/>
      <c r="AE692" s="158"/>
      <c r="AF692" s="158"/>
      <c r="AG692" s="158"/>
    </row>
    <row r="693" spans="1:33" ht="27.75">
      <c r="A693" s="70"/>
      <c r="B693" s="227"/>
      <c r="C693" s="69"/>
      <c r="D693" s="69"/>
      <c r="E693" s="69"/>
      <c r="F693" s="70"/>
      <c r="G693" s="70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158"/>
      <c r="T693" s="159"/>
      <c r="U693" s="160"/>
      <c r="V693" s="161"/>
      <c r="W693" s="161"/>
      <c r="X693" s="161"/>
      <c r="Y693" s="161"/>
      <c r="Z693" s="161"/>
      <c r="AA693" s="161"/>
      <c r="AE693" s="158"/>
      <c r="AF693" s="158"/>
      <c r="AG693" s="158"/>
    </row>
    <row r="694" spans="1:33" ht="27.75">
      <c r="A694" s="70"/>
      <c r="B694" s="227"/>
      <c r="C694" s="69"/>
      <c r="D694" s="69"/>
      <c r="E694" s="69"/>
      <c r="F694" s="70"/>
      <c r="G694" s="70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158"/>
      <c r="T694" s="159"/>
      <c r="U694" s="160"/>
      <c r="V694" s="161"/>
      <c r="W694" s="161"/>
      <c r="X694" s="161"/>
      <c r="Y694" s="161"/>
      <c r="Z694" s="161"/>
      <c r="AA694" s="161"/>
      <c r="AE694" s="158"/>
      <c r="AF694" s="158"/>
      <c r="AG694" s="158"/>
    </row>
    <row r="695" spans="1:33" ht="27.75">
      <c r="A695" s="158"/>
      <c r="B695" s="161"/>
      <c r="F695" s="158"/>
      <c r="G695" s="158"/>
      <c r="P695" s="69"/>
      <c r="Q695" s="69"/>
      <c r="R695" s="69"/>
      <c r="S695" s="158"/>
      <c r="T695" s="159"/>
      <c r="U695" s="160"/>
      <c r="V695" s="161"/>
      <c r="W695" s="161"/>
      <c r="X695" s="161"/>
      <c r="Y695" s="161"/>
      <c r="Z695" s="161"/>
      <c r="AA695" s="161"/>
      <c r="AE695" s="158"/>
      <c r="AF695" s="158"/>
      <c r="AG695" s="158"/>
    </row>
    <row r="696" spans="1:33" ht="27.75">
      <c r="A696" s="158"/>
      <c r="B696" s="161"/>
      <c r="F696" s="158"/>
      <c r="G696" s="158"/>
      <c r="P696" s="69"/>
      <c r="Q696" s="69"/>
      <c r="R696" s="69"/>
      <c r="S696" s="158"/>
      <c r="T696" s="159"/>
      <c r="U696" s="160"/>
      <c r="V696" s="161"/>
      <c r="W696" s="161"/>
      <c r="X696" s="161"/>
      <c r="Y696" s="161"/>
      <c r="Z696" s="161"/>
      <c r="AA696" s="161"/>
      <c r="AE696" s="158"/>
      <c r="AF696" s="158"/>
      <c r="AG696" s="158"/>
    </row>
    <row r="697" spans="1:33" ht="27.75">
      <c r="A697" s="158"/>
      <c r="B697" s="161"/>
      <c r="F697" s="158"/>
      <c r="G697" s="158"/>
      <c r="P697" s="69"/>
      <c r="Q697" s="69"/>
      <c r="R697" s="69"/>
      <c r="S697" s="158"/>
      <c r="T697" s="159"/>
      <c r="U697" s="160"/>
      <c r="V697" s="161"/>
      <c r="W697" s="161"/>
      <c r="X697" s="161"/>
      <c r="Y697" s="161"/>
      <c r="Z697" s="161"/>
      <c r="AA697" s="161"/>
      <c r="AE697" s="158"/>
      <c r="AF697" s="158"/>
      <c r="AG697" s="158"/>
    </row>
    <row r="698" spans="1:33" ht="27.75">
      <c r="A698" s="158"/>
      <c r="B698" s="161"/>
      <c r="F698" s="158"/>
      <c r="G698" s="158"/>
      <c r="P698" s="69"/>
      <c r="Q698" s="69"/>
      <c r="R698" s="69"/>
      <c r="S698" s="158"/>
      <c r="T698" s="159"/>
      <c r="U698" s="160"/>
      <c r="V698" s="161"/>
      <c r="W698" s="161"/>
      <c r="X698" s="161"/>
      <c r="Y698" s="161"/>
      <c r="Z698" s="161"/>
      <c r="AA698" s="161"/>
      <c r="AE698" s="158"/>
      <c r="AF698" s="158"/>
      <c r="AG698" s="158"/>
    </row>
    <row r="699" spans="1:33" ht="27.75">
      <c r="A699" s="158"/>
      <c r="B699" s="161"/>
      <c r="F699" s="158"/>
      <c r="G699" s="158"/>
      <c r="S699" s="158"/>
      <c r="T699" s="159"/>
      <c r="U699" s="160"/>
      <c r="V699" s="161"/>
      <c r="W699" s="161"/>
      <c r="X699" s="161"/>
      <c r="Y699" s="161"/>
      <c r="Z699" s="161"/>
      <c r="AA699" s="161"/>
      <c r="AE699" s="158"/>
      <c r="AF699" s="158"/>
      <c r="AG699" s="158"/>
    </row>
    <row r="700" spans="1:33" ht="27.75">
      <c r="A700" s="158"/>
      <c r="B700" s="161"/>
      <c r="F700" s="158"/>
      <c r="G700" s="158"/>
      <c r="S700" s="158"/>
      <c r="T700" s="159"/>
      <c r="U700" s="160"/>
      <c r="V700" s="161"/>
      <c r="W700" s="161"/>
      <c r="X700" s="161"/>
      <c r="Y700" s="161"/>
      <c r="Z700" s="161"/>
      <c r="AA700" s="161"/>
      <c r="AE700" s="158"/>
      <c r="AF700" s="158"/>
      <c r="AG700" s="158"/>
    </row>
    <row r="701" spans="1:33" ht="27.75">
      <c r="A701" s="158"/>
      <c r="B701" s="161"/>
      <c r="F701" s="158"/>
      <c r="G701" s="158"/>
      <c r="S701" s="158"/>
      <c r="T701" s="159"/>
      <c r="U701" s="160"/>
      <c r="V701" s="161"/>
      <c r="W701" s="161"/>
      <c r="X701" s="161"/>
      <c r="Y701" s="161"/>
      <c r="Z701" s="161"/>
      <c r="AA701" s="161"/>
      <c r="AE701" s="158"/>
      <c r="AF701" s="158"/>
      <c r="AG701" s="158"/>
    </row>
    <row r="702" spans="1:33" ht="27.75">
      <c r="A702" s="158"/>
      <c r="F702" s="158"/>
      <c r="G702" s="158"/>
      <c r="S702" s="158"/>
      <c r="T702" s="159"/>
      <c r="U702" s="160"/>
      <c r="V702" s="161"/>
      <c r="W702" s="161"/>
      <c r="X702" s="161"/>
      <c r="Y702" s="161"/>
      <c r="Z702" s="161"/>
      <c r="AA702" s="161"/>
      <c r="AE702" s="158"/>
      <c r="AF702" s="158"/>
      <c r="AG702" s="158"/>
    </row>
    <row r="703" spans="1:33" ht="27.75">
      <c r="A703" s="158"/>
      <c r="F703" s="158"/>
      <c r="G703" s="158"/>
      <c r="S703" s="158"/>
      <c r="T703" s="159"/>
      <c r="U703" s="160"/>
      <c r="V703" s="161"/>
      <c r="W703" s="161"/>
      <c r="X703" s="161"/>
      <c r="Y703" s="161"/>
      <c r="Z703" s="161"/>
      <c r="AA703" s="161"/>
      <c r="AE703" s="158"/>
      <c r="AF703" s="158"/>
      <c r="AG703" s="158"/>
    </row>
    <row r="704" spans="1:33" ht="27.75">
      <c r="A704" s="158"/>
      <c r="F704" s="158"/>
      <c r="G704" s="158"/>
      <c r="S704" s="158"/>
      <c r="T704" s="159"/>
      <c r="U704" s="160"/>
      <c r="V704" s="161"/>
      <c r="W704" s="161"/>
      <c r="X704" s="161"/>
      <c r="Y704" s="161"/>
      <c r="Z704" s="161"/>
      <c r="AA704" s="161"/>
      <c r="AE704" s="158"/>
      <c r="AF704" s="158"/>
      <c r="AG704" s="158"/>
    </row>
    <row r="705" spans="1:33" ht="27.75">
      <c r="A705" s="158"/>
      <c r="F705" s="158"/>
      <c r="G705" s="158"/>
      <c r="S705" s="158"/>
      <c r="T705" s="159"/>
      <c r="U705" s="160"/>
      <c r="V705" s="161"/>
      <c r="W705" s="161"/>
      <c r="X705" s="161"/>
      <c r="Y705" s="161"/>
      <c r="Z705" s="161"/>
      <c r="AA705" s="161"/>
      <c r="AE705" s="158"/>
      <c r="AF705" s="158"/>
      <c r="AG705" s="158"/>
    </row>
    <row r="706" spans="1:33" ht="27.75">
      <c r="A706" s="158"/>
      <c r="F706" s="158"/>
      <c r="G706" s="158"/>
      <c r="S706" s="158"/>
      <c r="T706" s="159"/>
      <c r="U706" s="160"/>
      <c r="V706" s="161"/>
      <c r="W706" s="161"/>
      <c r="X706" s="161"/>
      <c r="Y706" s="161"/>
      <c r="Z706" s="161"/>
      <c r="AA706" s="161"/>
      <c r="AE706" s="158"/>
      <c r="AF706" s="158"/>
      <c r="AG706" s="158"/>
    </row>
    <row r="707" spans="1:33" ht="27.75">
      <c r="A707" s="158"/>
      <c r="F707" s="158"/>
      <c r="G707" s="158"/>
      <c r="S707" s="158"/>
      <c r="T707" s="159"/>
      <c r="U707" s="160"/>
      <c r="V707" s="161"/>
      <c r="W707" s="161"/>
      <c r="X707" s="161"/>
      <c r="Y707" s="161"/>
      <c r="Z707" s="161"/>
      <c r="AA707" s="161"/>
      <c r="AE707" s="158"/>
      <c r="AF707" s="158"/>
      <c r="AG707" s="158"/>
    </row>
    <row r="708" spans="1:33" ht="27.75">
      <c r="A708" s="158"/>
      <c r="F708" s="158"/>
      <c r="G708" s="158"/>
      <c r="S708" s="158"/>
      <c r="T708" s="159"/>
      <c r="U708" s="160"/>
      <c r="V708" s="161"/>
      <c r="W708" s="161"/>
      <c r="X708" s="161"/>
      <c r="Y708" s="161"/>
      <c r="Z708" s="161"/>
      <c r="AA708" s="161"/>
      <c r="AE708" s="158"/>
      <c r="AF708" s="158"/>
      <c r="AG708" s="158"/>
    </row>
    <row r="709" spans="1:33" ht="27.75">
      <c r="A709" s="158"/>
      <c r="F709" s="158"/>
      <c r="G709" s="158"/>
      <c r="S709" s="158"/>
      <c r="T709" s="159"/>
      <c r="U709" s="160"/>
      <c r="V709" s="161"/>
      <c r="W709" s="161"/>
      <c r="X709" s="161"/>
      <c r="Y709" s="161"/>
      <c r="Z709" s="161"/>
      <c r="AA709" s="161"/>
      <c r="AE709" s="158"/>
      <c r="AF709" s="158"/>
      <c r="AG709" s="158"/>
    </row>
    <row r="710" spans="1:33" ht="27.75">
      <c r="A710" s="158"/>
      <c r="F710" s="158"/>
      <c r="G710" s="158"/>
      <c r="S710" s="158"/>
      <c r="T710" s="159"/>
      <c r="U710" s="160"/>
      <c r="V710" s="161"/>
      <c r="W710" s="161"/>
      <c r="X710" s="161"/>
      <c r="Y710" s="161"/>
      <c r="Z710" s="161"/>
      <c r="AA710" s="161"/>
      <c r="AE710" s="158"/>
      <c r="AF710" s="158"/>
      <c r="AG710" s="158"/>
    </row>
    <row r="711" spans="1:33" ht="27.75">
      <c r="A711" s="158"/>
      <c r="F711" s="158"/>
      <c r="G711" s="158"/>
      <c r="S711" s="158"/>
      <c r="T711" s="159"/>
      <c r="U711" s="160"/>
      <c r="V711" s="161"/>
      <c r="W711" s="161"/>
      <c r="X711" s="161"/>
      <c r="Y711" s="161"/>
      <c r="Z711" s="161"/>
      <c r="AA711" s="161"/>
      <c r="AE711" s="158"/>
      <c r="AF711" s="158"/>
      <c r="AG711" s="158"/>
    </row>
    <row r="712" spans="1:33" ht="27.75">
      <c r="A712" s="158"/>
      <c r="F712" s="158"/>
      <c r="G712" s="158"/>
      <c r="S712" s="158"/>
      <c r="T712" s="159"/>
      <c r="U712" s="160"/>
      <c r="V712" s="161"/>
      <c r="W712" s="161"/>
      <c r="X712" s="161"/>
      <c r="Y712" s="161"/>
      <c r="Z712" s="161"/>
      <c r="AA712" s="161"/>
      <c r="AE712" s="158"/>
      <c r="AF712" s="158"/>
      <c r="AG712" s="158"/>
    </row>
    <row r="713" spans="1:33" ht="27.75">
      <c r="A713" s="158"/>
      <c r="F713" s="158"/>
      <c r="G713" s="158"/>
      <c r="S713" s="158"/>
      <c r="T713" s="159"/>
      <c r="U713" s="160"/>
      <c r="V713" s="161"/>
      <c r="W713" s="161"/>
      <c r="X713" s="161"/>
      <c r="Y713" s="161"/>
      <c r="Z713" s="161"/>
      <c r="AA713" s="161"/>
      <c r="AE713" s="158"/>
      <c r="AF713" s="158"/>
      <c r="AG713" s="158"/>
    </row>
    <row r="714" spans="1:33" ht="27.75">
      <c r="A714" s="158"/>
      <c r="F714" s="158"/>
      <c r="G714" s="158"/>
      <c r="S714" s="158"/>
      <c r="T714" s="159"/>
      <c r="U714" s="160"/>
      <c r="V714" s="161"/>
      <c r="W714" s="161"/>
      <c r="X714" s="161"/>
      <c r="Y714" s="161"/>
      <c r="Z714" s="161"/>
      <c r="AA714" s="161"/>
      <c r="AE714" s="158"/>
      <c r="AF714" s="158"/>
      <c r="AG714" s="158"/>
    </row>
    <row r="715" spans="1:33" ht="27.75">
      <c r="A715" s="158"/>
      <c r="F715" s="158"/>
      <c r="G715" s="158"/>
      <c r="S715" s="158"/>
      <c r="T715" s="159"/>
      <c r="U715" s="160"/>
      <c r="V715" s="161"/>
      <c r="W715" s="161"/>
      <c r="X715" s="161"/>
      <c r="Y715" s="161"/>
      <c r="Z715" s="161"/>
      <c r="AA715" s="161"/>
      <c r="AE715" s="158"/>
      <c r="AF715" s="158"/>
      <c r="AG715" s="158"/>
    </row>
    <row r="716" spans="1:33" ht="27.75">
      <c r="A716" s="158"/>
      <c r="F716" s="158"/>
      <c r="G716" s="158"/>
      <c r="S716" s="158"/>
      <c r="T716" s="159"/>
      <c r="U716" s="160"/>
      <c r="V716" s="161"/>
      <c r="W716" s="161"/>
      <c r="X716" s="161"/>
      <c r="Y716" s="161"/>
      <c r="Z716" s="161"/>
      <c r="AA716" s="161"/>
      <c r="AE716" s="158"/>
      <c r="AF716" s="158"/>
      <c r="AG716" s="158"/>
    </row>
    <row r="717" spans="1:33" ht="27.75">
      <c r="A717" s="158"/>
      <c r="F717" s="158"/>
      <c r="G717" s="158"/>
      <c r="S717" s="158"/>
      <c r="T717" s="159"/>
      <c r="U717" s="160"/>
      <c r="V717" s="161"/>
      <c r="W717" s="161"/>
      <c r="X717" s="161"/>
      <c r="Y717" s="161"/>
      <c r="Z717" s="161"/>
      <c r="AA717" s="161"/>
      <c r="AE717" s="158"/>
      <c r="AF717" s="158"/>
      <c r="AG717" s="158"/>
    </row>
    <row r="718" spans="1:33" ht="27.75">
      <c r="A718" s="158"/>
      <c r="F718" s="158"/>
      <c r="G718" s="158"/>
      <c r="S718" s="158"/>
      <c r="T718" s="159"/>
      <c r="U718" s="160"/>
      <c r="V718" s="161"/>
      <c r="W718" s="161"/>
      <c r="X718" s="161"/>
      <c r="Y718" s="161"/>
      <c r="Z718" s="161"/>
      <c r="AA718" s="161"/>
      <c r="AE718" s="158"/>
      <c r="AF718" s="158"/>
      <c r="AG718" s="158"/>
    </row>
    <row r="719" spans="1:33" ht="27.75">
      <c r="A719" s="158"/>
      <c r="F719" s="158"/>
      <c r="G719" s="158"/>
      <c r="S719" s="158"/>
      <c r="T719" s="159"/>
      <c r="U719" s="160"/>
      <c r="V719" s="161"/>
      <c r="W719" s="161"/>
      <c r="X719" s="161"/>
      <c r="Y719" s="161"/>
      <c r="Z719" s="161"/>
      <c r="AA719" s="161"/>
      <c r="AE719" s="158"/>
      <c r="AF719" s="158"/>
      <c r="AG719" s="158"/>
    </row>
    <row r="720" spans="1:33" ht="27.75">
      <c r="A720" s="158"/>
      <c r="F720" s="158"/>
      <c r="G720" s="158"/>
      <c r="S720" s="158"/>
      <c r="T720" s="159"/>
      <c r="U720" s="160"/>
      <c r="V720" s="161"/>
      <c r="W720" s="161"/>
      <c r="X720" s="161"/>
      <c r="Y720" s="161"/>
      <c r="Z720" s="161"/>
      <c r="AA720" s="161"/>
      <c r="AE720" s="158"/>
      <c r="AF720" s="158"/>
      <c r="AG720" s="158"/>
    </row>
    <row r="721" spans="1:33" ht="27.75">
      <c r="A721" s="158"/>
      <c r="F721" s="158"/>
      <c r="G721" s="158"/>
      <c r="S721" s="158"/>
      <c r="T721" s="159"/>
      <c r="U721" s="160"/>
      <c r="V721" s="161"/>
      <c r="W721" s="161"/>
      <c r="X721" s="161"/>
      <c r="Y721" s="161"/>
      <c r="Z721" s="161"/>
      <c r="AA721" s="161"/>
      <c r="AE721" s="158"/>
      <c r="AF721" s="158"/>
      <c r="AG721" s="158"/>
    </row>
    <row r="722" spans="1:33" ht="27.75">
      <c r="A722" s="158"/>
      <c r="F722" s="158"/>
      <c r="G722" s="158"/>
      <c r="S722" s="158"/>
      <c r="T722" s="159"/>
      <c r="U722" s="160"/>
      <c r="V722" s="161"/>
      <c r="W722" s="161"/>
      <c r="X722" s="161"/>
      <c r="Y722" s="161"/>
      <c r="Z722" s="161"/>
      <c r="AA722" s="161"/>
      <c r="AE722" s="158"/>
      <c r="AF722" s="158"/>
      <c r="AG722" s="158"/>
    </row>
    <row r="723" spans="1:33" ht="27.75">
      <c r="A723" s="158"/>
      <c r="F723" s="158"/>
      <c r="G723" s="158"/>
      <c r="S723" s="158"/>
      <c r="T723" s="159"/>
      <c r="U723" s="160"/>
      <c r="V723" s="161"/>
      <c r="W723" s="161"/>
      <c r="X723" s="161"/>
      <c r="Y723" s="161"/>
      <c r="Z723" s="161"/>
      <c r="AA723" s="161"/>
      <c r="AE723" s="158"/>
      <c r="AF723" s="158"/>
      <c r="AG723" s="158"/>
    </row>
    <row r="724" spans="1:33" ht="27.75">
      <c r="A724" s="158"/>
      <c r="F724" s="158"/>
      <c r="G724" s="158"/>
      <c r="S724" s="158"/>
      <c r="T724" s="159"/>
      <c r="U724" s="160"/>
      <c r="V724" s="161"/>
      <c r="W724" s="161"/>
      <c r="X724" s="161"/>
      <c r="Y724" s="161"/>
      <c r="Z724" s="161"/>
      <c r="AA724" s="161"/>
      <c r="AE724" s="158"/>
      <c r="AF724" s="158"/>
      <c r="AG724" s="158"/>
    </row>
    <row r="725" spans="1:33" ht="27.75">
      <c r="A725" s="158"/>
      <c r="F725" s="158"/>
      <c r="G725" s="158"/>
      <c r="S725" s="158"/>
      <c r="T725" s="159"/>
      <c r="U725" s="160"/>
      <c r="V725" s="161"/>
      <c r="W725" s="161"/>
      <c r="X725" s="161"/>
      <c r="Y725" s="161"/>
      <c r="Z725" s="161"/>
      <c r="AA725" s="161"/>
      <c r="AE725" s="158"/>
      <c r="AF725" s="158"/>
      <c r="AG725" s="158"/>
    </row>
    <row r="726" spans="1:33" ht="27.75">
      <c r="A726" s="158"/>
      <c r="F726" s="158"/>
      <c r="G726" s="158"/>
      <c r="S726" s="158"/>
      <c r="T726" s="159"/>
      <c r="U726" s="160"/>
      <c r="V726" s="161"/>
      <c r="W726" s="161"/>
      <c r="X726" s="161"/>
      <c r="Y726" s="161"/>
      <c r="Z726" s="161"/>
      <c r="AA726" s="161"/>
      <c r="AE726" s="158"/>
      <c r="AF726" s="158"/>
      <c r="AG726" s="158"/>
    </row>
    <row r="727" spans="1:33" ht="27.75">
      <c r="A727" s="158"/>
      <c r="F727" s="158"/>
      <c r="G727" s="158"/>
      <c r="S727" s="158"/>
      <c r="T727" s="159"/>
      <c r="U727" s="160"/>
      <c r="V727" s="161"/>
      <c r="W727" s="161"/>
      <c r="X727" s="161"/>
      <c r="Y727" s="161"/>
      <c r="Z727" s="161"/>
      <c r="AA727" s="161"/>
      <c r="AE727" s="158"/>
      <c r="AF727" s="158"/>
      <c r="AG727" s="158"/>
    </row>
    <row r="728" spans="1:33" ht="27.75">
      <c r="A728" s="158"/>
      <c r="F728" s="158"/>
      <c r="G728" s="158"/>
      <c r="S728" s="158"/>
      <c r="T728" s="159"/>
      <c r="U728" s="160"/>
      <c r="V728" s="161"/>
      <c r="W728" s="161"/>
      <c r="X728" s="161"/>
      <c r="Y728" s="161"/>
      <c r="Z728" s="161"/>
      <c r="AA728" s="161"/>
      <c r="AE728" s="158"/>
      <c r="AF728" s="158"/>
      <c r="AG728" s="158"/>
    </row>
    <row r="729" spans="1:33" ht="27.75">
      <c r="A729" s="158"/>
      <c r="F729" s="158"/>
      <c r="G729" s="158"/>
      <c r="S729" s="158"/>
      <c r="T729" s="159"/>
      <c r="U729" s="160"/>
      <c r="V729" s="161"/>
      <c r="W729" s="161"/>
      <c r="X729" s="161"/>
      <c r="Y729" s="161"/>
      <c r="Z729" s="161"/>
      <c r="AA729" s="161"/>
      <c r="AE729" s="158"/>
      <c r="AF729" s="158"/>
      <c r="AG729" s="158"/>
    </row>
    <row r="730" spans="1:33" ht="27.75">
      <c r="A730" s="158"/>
      <c r="F730" s="158"/>
      <c r="G730" s="158"/>
      <c r="S730" s="158"/>
      <c r="T730" s="159"/>
      <c r="U730" s="160"/>
      <c r="V730" s="161"/>
      <c r="W730" s="161"/>
      <c r="X730" s="161"/>
      <c r="Y730" s="161"/>
      <c r="Z730" s="161"/>
      <c r="AA730" s="161"/>
      <c r="AE730" s="158"/>
      <c r="AF730" s="158"/>
      <c r="AG730" s="158"/>
    </row>
    <row r="731" spans="1:33" ht="27.75">
      <c r="A731" s="158"/>
      <c r="F731" s="158"/>
      <c r="G731" s="158"/>
      <c r="S731" s="158"/>
      <c r="T731" s="159"/>
      <c r="U731" s="160"/>
      <c r="V731" s="161"/>
      <c r="W731" s="161"/>
      <c r="X731" s="161"/>
      <c r="Y731" s="161"/>
      <c r="Z731" s="161"/>
      <c r="AA731" s="161"/>
      <c r="AE731" s="158"/>
      <c r="AF731" s="158"/>
      <c r="AG731" s="158"/>
    </row>
    <row r="732" spans="1:33" ht="27.75">
      <c r="A732" s="158"/>
      <c r="F732" s="158"/>
      <c r="G732" s="158"/>
      <c r="S732" s="158"/>
      <c r="T732" s="159"/>
      <c r="U732" s="160"/>
      <c r="V732" s="161"/>
      <c r="W732" s="161"/>
      <c r="X732" s="161"/>
      <c r="Y732" s="161"/>
      <c r="Z732" s="161"/>
      <c r="AA732" s="161"/>
      <c r="AE732" s="158"/>
      <c r="AF732" s="158"/>
      <c r="AG732" s="158"/>
    </row>
    <row r="733" spans="1:33" ht="27.75">
      <c r="A733" s="158"/>
      <c r="F733" s="158"/>
      <c r="G733" s="158"/>
      <c r="S733" s="158"/>
      <c r="T733" s="159"/>
      <c r="U733" s="160"/>
      <c r="V733" s="161"/>
      <c r="W733" s="161"/>
      <c r="X733" s="161"/>
      <c r="Y733" s="161"/>
      <c r="Z733" s="161"/>
      <c r="AA733" s="161"/>
      <c r="AE733" s="158"/>
      <c r="AF733" s="158"/>
      <c r="AG733" s="158"/>
    </row>
    <row r="734" spans="1:33" ht="27.75">
      <c r="A734" s="158"/>
      <c r="F734" s="158"/>
      <c r="G734" s="158"/>
      <c r="S734" s="158"/>
      <c r="T734" s="159"/>
      <c r="U734" s="160"/>
      <c r="V734" s="161"/>
      <c r="W734" s="161"/>
      <c r="X734" s="161"/>
      <c r="Y734" s="161"/>
      <c r="Z734" s="161"/>
      <c r="AA734" s="161"/>
      <c r="AE734" s="158"/>
      <c r="AF734" s="158"/>
      <c r="AG734" s="158"/>
    </row>
    <row r="735" spans="1:33" ht="27.75">
      <c r="A735" s="158"/>
      <c r="F735" s="158"/>
      <c r="G735" s="158"/>
      <c r="S735" s="158"/>
      <c r="T735" s="159"/>
      <c r="U735" s="160"/>
      <c r="V735" s="161"/>
      <c r="W735" s="161"/>
      <c r="X735" s="161"/>
      <c r="Y735" s="161"/>
      <c r="Z735" s="161"/>
      <c r="AA735" s="161"/>
      <c r="AE735" s="158"/>
      <c r="AF735" s="158"/>
      <c r="AG735" s="158"/>
    </row>
    <row r="736" spans="1:33" ht="27.75">
      <c r="A736" s="158"/>
      <c r="F736" s="158"/>
      <c r="G736" s="158"/>
      <c r="S736" s="158"/>
      <c r="T736" s="159"/>
      <c r="U736" s="160"/>
      <c r="V736" s="161"/>
      <c r="W736" s="161"/>
      <c r="X736" s="161"/>
      <c r="Y736" s="161"/>
      <c r="Z736" s="161"/>
      <c r="AA736" s="161"/>
      <c r="AE736" s="158"/>
      <c r="AF736" s="158"/>
      <c r="AG736" s="158"/>
    </row>
    <row r="737" spans="1:33" ht="27.75">
      <c r="A737" s="158"/>
      <c r="F737" s="158"/>
      <c r="G737" s="158"/>
      <c r="S737" s="158"/>
      <c r="T737" s="159"/>
      <c r="U737" s="160"/>
      <c r="V737" s="161"/>
      <c r="W737" s="161"/>
      <c r="X737" s="161"/>
      <c r="Y737" s="161"/>
      <c r="Z737" s="161"/>
      <c r="AA737" s="161"/>
      <c r="AE737" s="158"/>
      <c r="AF737" s="158"/>
      <c r="AG737" s="158"/>
    </row>
    <row r="738" spans="1:33" ht="27.75">
      <c r="A738" s="158"/>
      <c r="F738" s="158"/>
      <c r="G738" s="158"/>
      <c r="S738" s="158"/>
      <c r="T738" s="159"/>
      <c r="U738" s="160"/>
      <c r="V738" s="161"/>
      <c r="W738" s="161"/>
      <c r="X738" s="161"/>
      <c r="Y738" s="161"/>
      <c r="Z738" s="161"/>
      <c r="AA738" s="161"/>
      <c r="AE738" s="158"/>
      <c r="AF738" s="158"/>
      <c r="AG738" s="158"/>
    </row>
    <row r="739" spans="1:33" ht="27.75">
      <c r="A739" s="158"/>
      <c r="F739" s="158"/>
      <c r="G739" s="158"/>
      <c r="S739" s="158"/>
      <c r="T739" s="159"/>
      <c r="U739" s="160"/>
      <c r="V739" s="161"/>
      <c r="W739" s="161"/>
      <c r="X739" s="161"/>
      <c r="Y739" s="161"/>
      <c r="Z739" s="161"/>
      <c r="AA739" s="161"/>
      <c r="AE739" s="158"/>
      <c r="AF739" s="158"/>
      <c r="AG739" s="158"/>
    </row>
    <row r="740" spans="1:33" ht="27.75">
      <c r="A740" s="158"/>
      <c r="F740" s="158"/>
      <c r="G740" s="158"/>
      <c r="S740" s="158"/>
      <c r="T740" s="159"/>
      <c r="U740" s="160"/>
      <c r="V740" s="161"/>
      <c r="W740" s="161"/>
      <c r="X740" s="161"/>
      <c r="Y740" s="161"/>
      <c r="Z740" s="161"/>
      <c r="AA740" s="161"/>
      <c r="AE740" s="158"/>
      <c r="AF740" s="158"/>
      <c r="AG740" s="158"/>
    </row>
    <row r="741" spans="1:33" ht="27.75">
      <c r="A741" s="158"/>
      <c r="F741" s="158"/>
      <c r="G741" s="158"/>
      <c r="S741" s="158"/>
      <c r="T741" s="159"/>
      <c r="U741" s="160"/>
      <c r="V741" s="161"/>
      <c r="W741" s="161"/>
      <c r="X741" s="161"/>
      <c r="Y741" s="161"/>
      <c r="Z741" s="161"/>
      <c r="AA741" s="161"/>
      <c r="AE741" s="158"/>
      <c r="AF741" s="158"/>
      <c r="AG741" s="158"/>
    </row>
    <row r="742" spans="1:33" ht="27.75">
      <c r="A742" s="158"/>
      <c r="F742" s="158"/>
      <c r="G742" s="158"/>
      <c r="S742" s="158"/>
      <c r="T742" s="159"/>
      <c r="U742" s="160"/>
      <c r="V742" s="161"/>
      <c r="W742" s="161"/>
      <c r="X742" s="161"/>
      <c r="Y742" s="161"/>
      <c r="Z742" s="161"/>
      <c r="AA742" s="161"/>
      <c r="AE742" s="158"/>
      <c r="AF742" s="158"/>
      <c r="AG742" s="158"/>
    </row>
    <row r="743" spans="1:33" ht="27.75">
      <c r="A743" s="158"/>
      <c r="F743" s="158"/>
      <c r="G743" s="158"/>
      <c r="S743" s="158"/>
      <c r="T743" s="159"/>
      <c r="U743" s="160"/>
      <c r="V743" s="161"/>
      <c r="W743" s="161"/>
      <c r="X743" s="161"/>
      <c r="Y743" s="161"/>
      <c r="Z743" s="161"/>
      <c r="AA743" s="161"/>
      <c r="AE743" s="158"/>
      <c r="AF743" s="158"/>
      <c r="AG743" s="158"/>
    </row>
    <row r="744" spans="1:33" ht="27.75">
      <c r="A744" s="158"/>
      <c r="F744" s="158"/>
      <c r="G744" s="158"/>
      <c r="S744" s="158"/>
      <c r="T744" s="159"/>
      <c r="U744" s="160"/>
      <c r="V744" s="161"/>
      <c r="W744" s="161"/>
      <c r="X744" s="161"/>
      <c r="Y744" s="161"/>
      <c r="Z744" s="161"/>
      <c r="AA744" s="161"/>
      <c r="AE744" s="158"/>
      <c r="AF744" s="158"/>
      <c r="AG744" s="158"/>
    </row>
    <row r="745" spans="1:33" ht="27.75">
      <c r="A745" s="158"/>
      <c r="F745" s="158"/>
      <c r="G745" s="158"/>
      <c r="S745" s="158"/>
      <c r="T745" s="159"/>
      <c r="U745" s="160"/>
      <c r="V745" s="161"/>
      <c r="W745" s="161"/>
      <c r="X745" s="161"/>
      <c r="Y745" s="161"/>
      <c r="Z745" s="161"/>
      <c r="AA745" s="161"/>
      <c r="AE745" s="158"/>
      <c r="AF745" s="158"/>
      <c r="AG745" s="158"/>
    </row>
    <row r="746" spans="1:33" ht="27.75">
      <c r="A746" s="158"/>
      <c r="F746" s="158"/>
      <c r="G746" s="158"/>
      <c r="S746" s="158"/>
      <c r="T746" s="159"/>
      <c r="U746" s="160"/>
      <c r="V746" s="161"/>
      <c r="W746" s="161"/>
      <c r="X746" s="161"/>
      <c r="Y746" s="161"/>
      <c r="Z746" s="161"/>
      <c r="AA746" s="161"/>
      <c r="AE746" s="158"/>
      <c r="AF746" s="158"/>
      <c r="AG746" s="158"/>
    </row>
    <row r="747" spans="1:33" ht="27.75">
      <c r="A747" s="158"/>
      <c r="F747" s="158"/>
      <c r="G747" s="158"/>
      <c r="S747" s="158"/>
      <c r="T747" s="159"/>
      <c r="U747" s="160"/>
      <c r="V747" s="161"/>
      <c r="W747" s="161"/>
      <c r="X747" s="161"/>
      <c r="Y747" s="161"/>
      <c r="Z747" s="161"/>
      <c r="AA747" s="161"/>
      <c r="AE747" s="158"/>
      <c r="AF747" s="158"/>
      <c r="AG747" s="158"/>
    </row>
    <row r="748" spans="1:33" ht="27.75">
      <c r="A748" s="158"/>
      <c r="F748" s="158"/>
      <c r="G748" s="158"/>
      <c r="S748" s="158"/>
      <c r="T748" s="159"/>
      <c r="U748" s="160"/>
      <c r="V748" s="161"/>
      <c r="W748" s="161"/>
      <c r="X748" s="161"/>
      <c r="Y748" s="161"/>
      <c r="Z748" s="161"/>
      <c r="AA748" s="161"/>
      <c r="AE748" s="158"/>
      <c r="AF748" s="158"/>
      <c r="AG748" s="158"/>
    </row>
    <row r="749" spans="1:33" ht="27.75">
      <c r="A749" s="158"/>
      <c r="F749" s="158"/>
      <c r="G749" s="158"/>
      <c r="S749" s="158"/>
      <c r="T749" s="159"/>
      <c r="U749" s="160"/>
      <c r="V749" s="161"/>
      <c r="W749" s="161"/>
      <c r="X749" s="161"/>
      <c r="Y749" s="161"/>
      <c r="Z749" s="161"/>
      <c r="AA749" s="161"/>
      <c r="AE749" s="158"/>
      <c r="AF749" s="158"/>
      <c r="AG749" s="158"/>
    </row>
    <row r="750" spans="1:33" ht="27.75">
      <c r="A750" s="158"/>
      <c r="F750" s="158"/>
      <c r="G750" s="158"/>
      <c r="S750" s="158"/>
      <c r="T750" s="159"/>
      <c r="U750" s="160"/>
      <c r="V750" s="161"/>
      <c r="W750" s="161"/>
      <c r="X750" s="161"/>
      <c r="Y750" s="161"/>
      <c r="Z750" s="161"/>
      <c r="AA750" s="161"/>
      <c r="AE750" s="158"/>
      <c r="AF750" s="158"/>
      <c r="AG750" s="158"/>
    </row>
    <row r="751" spans="1:33" ht="27.75">
      <c r="A751" s="158"/>
      <c r="F751" s="158"/>
      <c r="G751" s="158"/>
      <c r="S751" s="158"/>
      <c r="T751" s="159"/>
      <c r="U751" s="160"/>
      <c r="V751" s="161"/>
      <c r="W751" s="161"/>
      <c r="X751" s="161"/>
      <c r="Y751" s="161"/>
      <c r="Z751" s="161"/>
      <c r="AA751" s="161"/>
      <c r="AE751" s="158"/>
      <c r="AF751" s="158"/>
      <c r="AG751" s="158"/>
    </row>
    <row r="752" spans="1:33" ht="27.75">
      <c r="A752" s="158"/>
      <c r="F752" s="158"/>
      <c r="G752" s="158"/>
      <c r="S752" s="158"/>
      <c r="T752" s="159"/>
      <c r="U752" s="160"/>
      <c r="V752" s="161"/>
      <c r="W752" s="161"/>
      <c r="X752" s="161"/>
      <c r="Y752" s="161"/>
      <c r="Z752" s="161"/>
      <c r="AA752" s="161"/>
      <c r="AE752" s="158"/>
      <c r="AF752" s="158"/>
      <c r="AG752" s="158"/>
    </row>
    <row r="753" spans="1:33" ht="27.75">
      <c r="A753" s="158"/>
      <c r="F753" s="158"/>
      <c r="G753" s="158"/>
      <c r="S753" s="158"/>
      <c r="T753" s="159"/>
      <c r="U753" s="160"/>
      <c r="V753" s="161"/>
      <c r="W753" s="161"/>
      <c r="X753" s="161"/>
      <c r="Y753" s="161"/>
      <c r="Z753" s="161"/>
      <c r="AA753" s="161"/>
      <c r="AE753" s="158"/>
      <c r="AF753" s="158"/>
      <c r="AG753" s="158"/>
    </row>
    <row r="754" spans="1:33" ht="27.75">
      <c r="A754" s="158"/>
      <c r="F754" s="158"/>
      <c r="G754" s="158"/>
      <c r="S754" s="158"/>
      <c r="T754" s="159"/>
      <c r="U754" s="160"/>
      <c r="V754" s="161"/>
      <c r="W754" s="161"/>
      <c r="X754" s="161"/>
      <c r="Y754" s="161"/>
      <c r="Z754" s="161"/>
      <c r="AA754" s="161"/>
      <c r="AE754" s="158"/>
      <c r="AF754" s="158"/>
      <c r="AG754" s="158"/>
    </row>
    <row r="755" spans="1:33" ht="27.75">
      <c r="A755" s="158"/>
      <c r="F755" s="158"/>
      <c r="G755" s="158"/>
      <c r="S755" s="158"/>
      <c r="T755" s="159"/>
      <c r="U755" s="160"/>
      <c r="V755" s="161"/>
      <c r="W755" s="161"/>
      <c r="X755" s="161"/>
      <c r="Y755" s="161"/>
      <c r="Z755" s="161"/>
      <c r="AA755" s="161"/>
      <c r="AE755" s="158"/>
      <c r="AF755" s="158"/>
      <c r="AG755" s="158"/>
    </row>
    <row r="756" spans="1:33" ht="27.75">
      <c r="A756" s="158"/>
      <c r="F756" s="158"/>
      <c r="G756" s="158"/>
      <c r="S756" s="158"/>
      <c r="T756" s="159"/>
      <c r="U756" s="160"/>
      <c r="V756" s="161"/>
      <c r="W756" s="161"/>
      <c r="X756" s="161"/>
      <c r="Y756" s="161"/>
      <c r="Z756" s="161"/>
      <c r="AA756" s="161"/>
      <c r="AE756" s="158"/>
      <c r="AF756" s="158"/>
      <c r="AG756" s="158"/>
    </row>
    <row r="757" spans="1:33" ht="27.75">
      <c r="A757" s="158"/>
      <c r="F757" s="158"/>
      <c r="G757" s="158"/>
      <c r="S757" s="158"/>
      <c r="T757" s="159"/>
      <c r="U757" s="160"/>
      <c r="V757" s="161"/>
      <c r="W757" s="161"/>
      <c r="X757" s="161"/>
      <c r="Y757" s="161"/>
      <c r="Z757" s="161"/>
      <c r="AA757" s="161"/>
      <c r="AE757" s="158"/>
      <c r="AF757" s="158"/>
      <c r="AG757" s="158"/>
    </row>
    <row r="758" spans="1:33" ht="27.75">
      <c r="A758" s="158"/>
      <c r="F758" s="158"/>
      <c r="G758" s="158"/>
      <c r="S758" s="158"/>
      <c r="T758" s="159"/>
      <c r="U758" s="160"/>
      <c r="V758" s="161"/>
      <c r="W758" s="161"/>
      <c r="X758" s="161"/>
      <c r="Y758" s="161"/>
      <c r="Z758" s="161"/>
      <c r="AA758" s="161"/>
      <c r="AE758" s="158"/>
      <c r="AF758" s="158"/>
      <c r="AG758" s="158"/>
    </row>
    <row r="759" spans="1:33" ht="27.75">
      <c r="A759" s="158"/>
      <c r="F759" s="158"/>
      <c r="G759" s="158"/>
      <c r="S759" s="158"/>
      <c r="T759" s="159"/>
      <c r="U759" s="160"/>
      <c r="V759" s="161"/>
      <c r="W759" s="161"/>
      <c r="X759" s="161"/>
      <c r="Y759" s="161"/>
      <c r="Z759" s="161"/>
      <c r="AA759" s="161"/>
      <c r="AE759" s="158"/>
      <c r="AF759" s="158"/>
      <c r="AG759" s="158"/>
    </row>
    <row r="760" spans="1:33" ht="27.75">
      <c r="A760" s="158"/>
      <c r="F760" s="158"/>
      <c r="G760" s="158"/>
      <c r="S760" s="158"/>
      <c r="T760" s="159"/>
      <c r="U760" s="160"/>
      <c r="V760" s="161"/>
      <c r="W760" s="161"/>
      <c r="X760" s="161"/>
      <c r="Y760" s="161"/>
      <c r="Z760" s="161"/>
      <c r="AA760" s="161"/>
      <c r="AE760" s="158"/>
      <c r="AF760" s="158"/>
      <c r="AG760" s="158"/>
    </row>
    <row r="761" spans="1:33" ht="27.75">
      <c r="A761" s="158"/>
      <c r="F761" s="158"/>
      <c r="G761" s="158"/>
      <c r="S761" s="158"/>
      <c r="T761" s="159"/>
      <c r="U761" s="160"/>
      <c r="V761" s="161"/>
      <c r="W761" s="161"/>
      <c r="X761" s="161"/>
      <c r="Y761" s="161"/>
      <c r="Z761" s="161"/>
      <c r="AA761" s="161"/>
      <c r="AE761" s="158"/>
      <c r="AF761" s="158"/>
      <c r="AG761" s="158"/>
    </row>
    <row r="762" spans="1:33" ht="12.75">
      <c r="A762" s="158"/>
      <c r="F762" s="158"/>
      <c r="G762" s="158"/>
      <c r="S762" s="158"/>
      <c r="U762" s="164"/>
      <c r="AE762" s="158"/>
      <c r="AF762" s="158"/>
      <c r="AG762" s="158"/>
    </row>
  </sheetData>
  <autoFilter ref="T7:AD87" xr:uid="{00000000-0009-0000-0000-000012000000}"/>
  <mergeCells count="31">
    <mergeCell ref="W6:AC6"/>
    <mergeCell ref="A27:D27"/>
    <mergeCell ref="A28:B28"/>
    <mergeCell ref="A39:D39"/>
    <mergeCell ref="A1:D1"/>
    <mergeCell ref="F3:G3"/>
    <mergeCell ref="I3:J3"/>
    <mergeCell ref="K3:L3"/>
    <mergeCell ref="A5:D5"/>
    <mergeCell ref="E3:E4"/>
    <mergeCell ref="H3:H4"/>
    <mergeCell ref="A81:D81"/>
    <mergeCell ref="A82:B82"/>
    <mergeCell ref="A91:D91"/>
    <mergeCell ref="A92:B92"/>
    <mergeCell ref="A3:A4"/>
    <mergeCell ref="B3:B4"/>
    <mergeCell ref="C3:C4"/>
    <mergeCell ref="D3:D4"/>
    <mergeCell ref="A40:B40"/>
    <mergeCell ref="A50:D50"/>
    <mergeCell ref="A51:B51"/>
    <mergeCell ref="A64:D64"/>
    <mergeCell ref="A65:B65"/>
    <mergeCell ref="A6:B6"/>
    <mergeCell ref="U77:U78"/>
    <mergeCell ref="M3:M4"/>
    <mergeCell ref="O3:O4"/>
    <mergeCell ref="Q3:Q4"/>
    <mergeCell ref="R3:R4"/>
    <mergeCell ref="T77:T78"/>
  </mergeCells>
  <conditionalFormatting sqref="V7:AC7">
    <cfRule type="notContainsBlanks" dxfId="0" priority="1">
      <formula>LEN(TRIM(V7))&gt;0</formula>
    </cfRule>
  </conditionalFormatting>
  <dataValidations count="6">
    <dataValidation type="list" allowBlank="1" showErrorMessage="1" sqref="P7:P25 P29:P37 P41:P48 P52:P62" xr:uid="{00000000-0002-0000-1200-000000000000}">
      <formula1>"whats app,email,LGP,email+Whats app"</formula1>
    </dataValidation>
    <dataValidation type="list" allowBlank="1" showErrorMessage="1" sqref="P66:P79" xr:uid="{00000000-0002-0000-1200-000001000000}">
      <formula1>"Whatapp,Layan Group,Complate,E-mail"</formula1>
    </dataValidation>
    <dataValidation type="list" allowBlank="1" showErrorMessage="1" sqref="P83:P89" xr:uid="{00000000-0002-0000-1200-000002000000}">
      <formula1>"Pending,Sent by Whatsapp,Complate,In progress,Sent by E-mail,Sent to LGP"</formula1>
    </dataValidation>
    <dataValidation type="list" allowBlank="1" showErrorMessage="1" sqref="P93:P101" xr:uid="{00000000-0002-0000-1200-000003000000}">
      <formula1>"Waiting Invoice,Sent By Whatsapp,Complate,In progress,Sentby E-mail,CC LGP/ Verde"</formula1>
    </dataValidation>
    <dataValidation type="list" allowBlank="1" showErrorMessage="1" sqref="Q7:Q25 Q41:Q48 Q52:Q62 Q66:Q79 Q83:Q89 Q93:Q101" xr:uid="{00000000-0002-0000-1200-000004000000}">
      <formula1>"PAID,Pending,partly paid"</formula1>
    </dataValidation>
    <dataValidation type="list" allowBlank="1" showErrorMessage="1" sqref="Q29:Q37" xr:uid="{00000000-0002-0000-1200-000005000000}">
      <formula1>"PAID,Pending,partly paid,LGP Pay"</formula1>
    </dataValidation>
  </dataValidations>
  <hyperlinks>
    <hyperlink ref="E11" r:id="rId1" xr:uid="{00000000-0004-0000-1200-000000000000}"/>
    <hyperlink ref="E33" r:id="rId2" xr:uid="{00000000-0004-0000-1200-000001000000}"/>
    <hyperlink ref="E45" r:id="rId3" xr:uid="{00000000-0004-0000-1200-000002000000}"/>
    <hyperlink ref="E58" r:id="rId4" xr:uid="{00000000-0004-0000-1200-000003000000}"/>
    <hyperlink ref="E64" r:id="rId5" location="gid=517464489" xr:uid="{00000000-0004-0000-1200-000004000000}"/>
    <hyperlink ref="E71" r:id="rId6" xr:uid="{00000000-0004-0000-1200-000005000000}"/>
    <hyperlink ref="E75" r:id="rId7" xr:uid="{00000000-0004-0000-1200-000006000000}"/>
    <hyperlink ref="E87" r:id="rId8" xr:uid="{00000000-0004-0000-1200-000007000000}"/>
    <hyperlink ref="E98" r:id="rId9" xr:uid="{00000000-0004-0000-1200-000008000000}"/>
  </hyperlinks>
  <printOptions horizontalCentered="1" gridLines="1"/>
  <pageMargins left="0.7" right="0.7" top="0.75" bottom="0.75" header="0" footer="0"/>
  <pageSetup paperSize="9" scale="72" fitToHeight="0" pageOrder="overThenDown" orientation="landscape" cellComments="atEnd"/>
  <legacyDrawing r:id="rId1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fitToPage="1"/>
  </sheetPr>
  <dimension ref="A1:W957"/>
  <sheetViews>
    <sheetView topLeftCell="A10" zoomScale="65" zoomScaleNormal="65" workbookViewId="0">
      <pane xSplit="4" topLeftCell="E1" activePane="topRight" state="frozen"/>
      <selection pane="topRight" activeCell="B45" sqref="B45"/>
    </sheetView>
  </sheetViews>
  <sheetFormatPr defaultColWidth="12.5703125" defaultRowHeight="15.75" customHeight="1"/>
  <cols>
    <col min="1" max="1" width="10" customWidth="1"/>
    <col min="2" max="2" width="19" customWidth="1"/>
    <col min="3" max="3" width="12.5703125" hidden="1"/>
    <col min="4" max="4" width="28.85546875" customWidth="1"/>
    <col min="5" max="5" width="13.42578125" customWidth="1"/>
    <col min="6" max="6" width="11.5703125" customWidth="1"/>
    <col min="7" max="7" width="17.140625" customWidth="1"/>
    <col min="8" max="8" width="10.28515625" customWidth="1"/>
    <col min="9" max="9" width="11.140625" customWidth="1"/>
    <col min="10" max="10" width="8.5703125" customWidth="1"/>
    <col min="11" max="12" width="10.7109375" customWidth="1"/>
    <col min="13" max="13" width="10.42578125" customWidth="1"/>
    <col min="18" max="18" width="14.28515625" customWidth="1"/>
  </cols>
  <sheetData>
    <row r="1" spans="1:18" ht="18.75">
      <c r="A1" s="1073"/>
      <c r="B1" s="993"/>
      <c r="C1" s="993"/>
      <c r="D1" s="993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8.75">
      <c r="A2" s="1073" t="s">
        <v>120</v>
      </c>
      <c r="B2" s="993"/>
      <c r="C2" s="2"/>
      <c r="D2" s="2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8.75">
      <c r="A3" s="1076" t="s">
        <v>787</v>
      </c>
      <c r="B3" s="1078" t="s">
        <v>76</v>
      </c>
      <c r="C3" s="1078" t="s">
        <v>121</v>
      </c>
      <c r="D3" s="1078" t="s">
        <v>77</v>
      </c>
      <c r="E3" s="4" t="s">
        <v>788</v>
      </c>
      <c r="F3" s="1074" t="s">
        <v>789</v>
      </c>
      <c r="G3" s="1075"/>
      <c r="H3" s="3"/>
      <c r="I3" s="3"/>
      <c r="J3" s="2"/>
      <c r="K3" s="2"/>
      <c r="L3" s="2"/>
      <c r="M3" s="2"/>
      <c r="N3" s="2" t="s">
        <v>790</v>
      </c>
      <c r="O3" s="2"/>
      <c r="P3" s="2"/>
      <c r="Q3" s="2"/>
      <c r="R3" s="2"/>
    </row>
    <row r="4" spans="1:18" ht="24" customHeight="1">
      <c r="A4" s="1077"/>
      <c r="B4" s="1077"/>
      <c r="C4" s="1077"/>
      <c r="D4" s="1077"/>
      <c r="E4" s="4"/>
      <c r="F4" s="4" t="s">
        <v>791</v>
      </c>
      <c r="G4" s="4" t="s">
        <v>783</v>
      </c>
      <c r="H4" s="4" t="s">
        <v>782</v>
      </c>
      <c r="I4" s="4" t="s">
        <v>781</v>
      </c>
      <c r="J4" s="4" t="s">
        <v>780</v>
      </c>
      <c r="K4" s="4" t="s">
        <v>779</v>
      </c>
      <c r="L4" s="4" t="s">
        <v>778</v>
      </c>
      <c r="M4" s="4" t="s">
        <v>777</v>
      </c>
      <c r="N4" s="2"/>
      <c r="O4" s="2"/>
      <c r="P4" s="2"/>
      <c r="Q4" s="2"/>
      <c r="R4" s="2"/>
    </row>
    <row r="5" spans="1:18" ht="18.75">
      <c r="A5" s="5">
        <v>9073</v>
      </c>
      <c r="B5" s="5" t="s">
        <v>228</v>
      </c>
      <c r="C5" s="5"/>
      <c r="D5" s="6" t="s">
        <v>229</v>
      </c>
      <c r="E5" s="5">
        <v>5000</v>
      </c>
      <c r="F5" s="7"/>
      <c r="G5" s="7"/>
      <c r="H5" s="5"/>
      <c r="I5" s="5"/>
      <c r="J5" s="8">
        <v>338.99740000000003</v>
      </c>
      <c r="K5" s="8">
        <v>284.834</v>
      </c>
      <c r="L5" s="8">
        <v>152.88159999999999</v>
      </c>
      <c r="M5" s="54">
        <v>142.88999999999999</v>
      </c>
      <c r="N5" s="8">
        <f>E5-(SUM(J5:M5))</f>
        <v>4080.3969999999999</v>
      </c>
      <c r="O5" s="1"/>
      <c r="P5" s="1"/>
      <c r="Q5" s="1"/>
      <c r="R5" s="1"/>
    </row>
    <row r="6" spans="1:18" ht="18.75">
      <c r="A6" s="5">
        <v>9072</v>
      </c>
      <c r="B6" s="5" t="s">
        <v>57</v>
      </c>
      <c r="C6" s="5" t="s">
        <v>154</v>
      </c>
      <c r="D6" s="5" t="s">
        <v>113</v>
      </c>
      <c r="E6" s="5">
        <v>20000</v>
      </c>
      <c r="F6" s="8">
        <f>1376.0628+218.02</f>
        <v>1594.0827999999999</v>
      </c>
      <c r="G6" s="8">
        <v>656.9</v>
      </c>
      <c r="H6" s="8">
        <v>447.24</v>
      </c>
      <c r="I6" s="8">
        <v>1388.4748</v>
      </c>
      <c r="J6" s="8">
        <v>508.3356</v>
      </c>
      <c r="K6" s="8">
        <v>522.67359999999996</v>
      </c>
      <c r="L6" s="8">
        <v>557.25599999999997</v>
      </c>
      <c r="M6" s="54">
        <v>1188.53</v>
      </c>
      <c r="N6" s="8">
        <f t="shared" ref="N6:N12" si="0">E6-(SUM(F6:M6))</f>
        <v>13136.5072</v>
      </c>
      <c r="O6" s="1"/>
      <c r="P6" s="1"/>
      <c r="Q6" s="1"/>
      <c r="R6" s="1"/>
    </row>
    <row r="7" spans="1:18" ht="27" customHeight="1">
      <c r="A7" s="5">
        <v>9071</v>
      </c>
      <c r="B7" s="5" t="s">
        <v>60</v>
      </c>
      <c r="C7" s="5" t="s">
        <v>130</v>
      </c>
      <c r="D7" s="5" t="s">
        <v>61</v>
      </c>
      <c r="E7" s="5">
        <v>10000</v>
      </c>
      <c r="F7" s="8">
        <v>572.17179999999996</v>
      </c>
      <c r="G7" s="8">
        <v>818.29319999999996</v>
      </c>
      <c r="H7" s="8">
        <v>441.6318</v>
      </c>
      <c r="I7" s="8">
        <v>457.81020000000001</v>
      </c>
      <c r="J7" s="8">
        <v>452.75979999999998</v>
      </c>
      <c r="K7" s="8">
        <v>1087.1199999999999</v>
      </c>
      <c r="L7" s="8">
        <v>2158.7678000000001</v>
      </c>
      <c r="M7" s="54">
        <v>1300.26</v>
      </c>
      <c r="N7" s="8">
        <f t="shared" si="0"/>
        <v>2711.1854000000003</v>
      </c>
      <c r="O7" s="1"/>
      <c r="P7" s="1"/>
      <c r="Q7" s="1"/>
      <c r="R7" s="1"/>
    </row>
    <row r="8" spans="1:18" ht="18.75">
      <c r="A8" s="5">
        <v>9053</v>
      </c>
      <c r="B8" s="9" t="s">
        <v>336</v>
      </c>
      <c r="C8" s="9"/>
      <c r="D8" s="10" t="s">
        <v>337</v>
      </c>
      <c r="E8" s="5">
        <v>5000</v>
      </c>
      <c r="F8" s="7"/>
      <c r="G8" s="7"/>
      <c r="H8" s="9"/>
      <c r="I8" s="5"/>
      <c r="J8" s="12"/>
      <c r="K8" s="12"/>
      <c r="L8" s="12"/>
      <c r="M8" s="12"/>
      <c r="N8" s="8">
        <f t="shared" si="0"/>
        <v>5000</v>
      </c>
      <c r="O8" s="1"/>
      <c r="P8" s="1"/>
      <c r="Q8" s="12"/>
      <c r="R8" s="12"/>
    </row>
    <row r="9" spans="1:18" ht="18.75">
      <c r="A9" s="5">
        <v>9074</v>
      </c>
      <c r="B9" s="5" t="s">
        <v>414</v>
      </c>
      <c r="C9" s="5"/>
      <c r="D9" s="5" t="s">
        <v>415</v>
      </c>
      <c r="E9" s="5">
        <v>5000</v>
      </c>
      <c r="F9" s="7"/>
      <c r="G9" s="7"/>
      <c r="H9" s="5"/>
      <c r="I9" s="5"/>
      <c r="J9" s="1"/>
      <c r="K9" s="1"/>
      <c r="L9" s="1"/>
      <c r="M9" s="8">
        <v>2412.7399999999998</v>
      </c>
      <c r="N9" s="8">
        <f t="shared" si="0"/>
        <v>2587.2600000000002</v>
      </c>
      <c r="O9" s="1"/>
      <c r="P9" s="1"/>
      <c r="Q9" s="1"/>
      <c r="R9" s="1"/>
    </row>
    <row r="10" spans="1:18" ht="18.75">
      <c r="A10" s="5">
        <v>9043</v>
      </c>
      <c r="B10" s="5" t="s">
        <v>424</v>
      </c>
      <c r="C10" s="5"/>
      <c r="D10" s="5" t="s">
        <v>425</v>
      </c>
      <c r="E10" s="11">
        <f>M10+F22+84.93</f>
        <v>3124.9999999999995</v>
      </c>
      <c r="F10" s="7"/>
      <c r="G10" s="7"/>
      <c r="H10" s="5"/>
      <c r="I10" s="5"/>
      <c r="J10" s="1"/>
      <c r="K10" s="1"/>
      <c r="L10" s="1"/>
      <c r="M10" s="1">
        <f>1409.86+76.06</f>
        <v>1485.9199999999998</v>
      </c>
      <c r="N10" s="8">
        <f t="shared" si="0"/>
        <v>1639.0799999999997</v>
      </c>
      <c r="O10" s="1"/>
      <c r="P10" s="1"/>
      <c r="Q10" s="1"/>
      <c r="R10" s="1"/>
    </row>
    <row r="11" spans="1:18" ht="18.75">
      <c r="A11" s="5">
        <v>9055</v>
      </c>
      <c r="B11" s="9" t="s">
        <v>347</v>
      </c>
      <c r="C11" s="9"/>
      <c r="D11" s="9" t="s">
        <v>792</v>
      </c>
      <c r="E11" s="5">
        <v>2000</v>
      </c>
      <c r="F11" s="7"/>
      <c r="G11" s="7"/>
      <c r="H11" s="5"/>
      <c r="I11" s="5"/>
      <c r="J11" s="1"/>
      <c r="K11" s="1"/>
      <c r="L11" s="1"/>
      <c r="M11" s="1">
        <v>271.77999999999997</v>
      </c>
      <c r="N11" s="8">
        <f t="shared" si="0"/>
        <v>1728.22</v>
      </c>
      <c r="O11" s="1"/>
      <c r="P11" s="1"/>
      <c r="Q11" s="1"/>
      <c r="R11" s="1"/>
    </row>
    <row r="12" spans="1:18" ht="18.75">
      <c r="A12" s="12">
        <v>9057</v>
      </c>
      <c r="B12" s="13" t="s">
        <v>23</v>
      </c>
      <c r="C12" s="13"/>
      <c r="D12" s="13" t="s">
        <v>793</v>
      </c>
      <c r="E12" s="5">
        <f>10000+2500</f>
        <v>12500</v>
      </c>
      <c r="F12" s="7"/>
      <c r="G12" s="7"/>
      <c r="H12" s="5"/>
      <c r="I12" s="5"/>
      <c r="J12" s="1"/>
      <c r="K12" s="1">
        <v>1575</v>
      </c>
      <c r="L12" s="1">
        <v>292.14999999999998</v>
      </c>
      <c r="M12" s="1">
        <v>958.74</v>
      </c>
      <c r="N12" s="8">
        <f t="shared" si="0"/>
        <v>9674.11</v>
      </c>
      <c r="O12" s="1"/>
      <c r="P12" s="1"/>
      <c r="Q12" s="1"/>
      <c r="R12" s="1"/>
    </row>
    <row r="13" spans="1:18" ht="18.75">
      <c r="A13" s="5"/>
      <c r="B13" s="5"/>
      <c r="C13" s="5"/>
      <c r="D13" s="5"/>
      <c r="E13" s="7"/>
      <c r="F13" s="7"/>
      <c r="G13" s="7"/>
      <c r="H13" s="5"/>
      <c r="I13" s="5"/>
      <c r="J13" s="1"/>
      <c r="K13" s="1"/>
      <c r="L13" s="1"/>
      <c r="M13" s="1"/>
      <c r="N13" s="1"/>
      <c r="O13" s="1"/>
      <c r="P13" s="1"/>
      <c r="Q13" s="1"/>
      <c r="R13" s="1"/>
    </row>
    <row r="14" spans="1:18" ht="18.75">
      <c r="A14" s="5"/>
      <c r="B14" s="5"/>
      <c r="C14" s="5"/>
      <c r="D14" s="6"/>
      <c r="E14" s="7"/>
      <c r="F14" s="7"/>
      <c r="G14" s="7"/>
      <c r="H14" s="5"/>
      <c r="I14" s="5"/>
      <c r="J14" s="1"/>
      <c r="K14" s="1"/>
      <c r="L14" s="1"/>
      <c r="M14" s="1"/>
      <c r="N14" s="1"/>
      <c r="O14" s="1"/>
      <c r="P14" s="1"/>
      <c r="Q14" s="1"/>
      <c r="R14" s="1"/>
    </row>
    <row r="15" spans="1:18" ht="18.75">
      <c r="A15" s="1076" t="s">
        <v>787</v>
      </c>
      <c r="B15" s="1078" t="s">
        <v>76</v>
      </c>
      <c r="C15" s="1078" t="s">
        <v>121</v>
      </c>
      <c r="D15" s="1078" t="s">
        <v>77</v>
      </c>
      <c r="E15" s="4" t="s">
        <v>788</v>
      </c>
      <c r="F15" s="1074" t="s">
        <v>794</v>
      </c>
      <c r="G15" s="1075"/>
      <c r="H15" s="3"/>
      <c r="I15" s="3"/>
      <c r="J15" s="2"/>
      <c r="K15" s="2"/>
      <c r="L15" s="2"/>
      <c r="M15" s="2"/>
      <c r="N15" s="1"/>
      <c r="O15" s="1"/>
      <c r="P15" s="1"/>
      <c r="Q15" s="1"/>
      <c r="R15" s="63"/>
    </row>
    <row r="16" spans="1:18" ht="18.75">
      <c r="A16" s="1077"/>
      <c r="B16" s="1077"/>
      <c r="C16" s="1077"/>
      <c r="D16" s="1077"/>
      <c r="E16" s="4"/>
      <c r="F16" s="4" t="s">
        <v>795</v>
      </c>
      <c r="G16" s="4" t="s">
        <v>796</v>
      </c>
      <c r="H16" s="4" t="s">
        <v>797</v>
      </c>
      <c r="I16" s="4" t="s">
        <v>798</v>
      </c>
      <c r="J16" s="4" t="s">
        <v>791</v>
      </c>
      <c r="K16" s="4" t="s">
        <v>783</v>
      </c>
      <c r="L16" s="4" t="s">
        <v>782</v>
      </c>
      <c r="M16" s="4" t="s">
        <v>781</v>
      </c>
      <c r="N16" s="4" t="s">
        <v>780</v>
      </c>
      <c r="O16" s="4" t="s">
        <v>779</v>
      </c>
      <c r="P16" s="4" t="s">
        <v>778</v>
      </c>
      <c r="Q16" s="4" t="s">
        <v>777</v>
      </c>
      <c r="R16" s="64" t="s">
        <v>790</v>
      </c>
    </row>
    <row r="17" spans="1:20" ht="18.75">
      <c r="A17" s="985">
        <v>9073</v>
      </c>
      <c r="B17" s="9" t="s">
        <v>228</v>
      </c>
      <c r="C17" s="9"/>
      <c r="D17" s="14" t="s">
        <v>229</v>
      </c>
      <c r="E17" s="15">
        <v>4080.4</v>
      </c>
      <c r="F17" s="5">
        <v>602.42999999999995</v>
      </c>
      <c r="G17" s="5">
        <v>364.91</v>
      </c>
      <c r="H17" s="5">
        <v>361.23</v>
      </c>
      <c r="I17" s="5">
        <v>300.76</v>
      </c>
      <c r="J17" s="19">
        <v>294.64</v>
      </c>
      <c r="K17" s="19">
        <f>1850+296.63</f>
        <v>2146.63</v>
      </c>
      <c r="L17" s="19"/>
      <c r="M17" s="19"/>
      <c r="N17" s="19"/>
      <c r="O17" s="19"/>
      <c r="P17" s="19"/>
      <c r="Q17" s="19"/>
      <c r="R17" s="33">
        <f t="shared" ref="R17:R30" si="1">E17-(SUM(F17:Q17))</f>
        <v>9.8000000000001819</v>
      </c>
      <c r="S17" s="942" t="s">
        <v>715</v>
      </c>
    </row>
    <row r="18" spans="1:20" ht="18.75">
      <c r="A18" s="9">
        <v>9072</v>
      </c>
      <c r="B18" s="9" t="s">
        <v>57</v>
      </c>
      <c r="C18" s="9" t="s">
        <v>154</v>
      </c>
      <c r="D18" s="9" t="s">
        <v>113</v>
      </c>
      <c r="E18" s="15">
        <f>13136.51+40631.7</f>
        <v>53768.21</v>
      </c>
      <c r="F18" s="16">
        <v>3039.96</v>
      </c>
      <c r="G18" s="5">
        <v>1115.3</v>
      </c>
      <c r="H18" s="17">
        <v>437.76</v>
      </c>
      <c r="I18" s="19">
        <v>414.39</v>
      </c>
      <c r="J18" s="20">
        <v>432.96</v>
      </c>
      <c r="K18" s="20">
        <f>5000+890</f>
        <v>5890</v>
      </c>
      <c r="L18" s="20">
        <v>1205.3599999999999</v>
      </c>
      <c r="M18" s="20">
        <f>2300+2315.65</f>
        <v>4615.6499999999996</v>
      </c>
      <c r="N18" s="20"/>
      <c r="O18" s="20"/>
      <c r="P18" s="20"/>
      <c r="Q18" s="20"/>
      <c r="R18" s="32">
        <f t="shared" si="1"/>
        <v>36616.83</v>
      </c>
    </row>
    <row r="19" spans="1:20" ht="18.75">
      <c r="A19" s="9">
        <v>9071</v>
      </c>
      <c r="B19" s="9" t="s">
        <v>60</v>
      </c>
      <c r="C19" s="9" t="s">
        <v>130</v>
      </c>
      <c r="D19" s="9" t="s">
        <v>61</v>
      </c>
      <c r="E19" s="15">
        <f>3861.19+343+8200</f>
        <v>12404.19</v>
      </c>
      <c r="F19" s="18">
        <f>1873.1+100</f>
        <v>1973.1</v>
      </c>
      <c r="G19" s="19">
        <v>1147.79</v>
      </c>
      <c r="H19" s="20">
        <v>561.15</v>
      </c>
      <c r="I19" s="20">
        <v>522.03</v>
      </c>
      <c r="J19" s="5">
        <v>434.78</v>
      </c>
      <c r="K19" s="24">
        <f>3200+474.07</f>
        <v>3674.07</v>
      </c>
      <c r="L19" s="5">
        <v>559.22</v>
      </c>
      <c r="M19" s="5">
        <v>387.68</v>
      </c>
      <c r="N19" s="5"/>
      <c r="O19" s="5"/>
      <c r="P19" s="5"/>
      <c r="Q19" s="5"/>
      <c r="R19" s="65">
        <f t="shared" si="1"/>
        <v>3144.3700000000008</v>
      </c>
    </row>
    <row r="20" spans="1:20" ht="18.75">
      <c r="A20" s="9">
        <v>9053</v>
      </c>
      <c r="B20" s="9" t="s">
        <v>336</v>
      </c>
      <c r="C20" s="9"/>
      <c r="D20" s="10" t="s">
        <v>337</v>
      </c>
      <c r="E20" s="15">
        <f t="shared" ref="E20" si="2">N8</f>
        <v>5000</v>
      </c>
      <c r="F20" s="11">
        <v>309.44</v>
      </c>
      <c r="G20" s="21">
        <v>271.01</v>
      </c>
      <c r="H20" s="22">
        <v>315.18</v>
      </c>
      <c r="I20" s="5">
        <v>305.85000000000002</v>
      </c>
      <c r="J20" s="5">
        <v>318.43</v>
      </c>
      <c r="K20" s="5">
        <v>309.44</v>
      </c>
      <c r="L20" s="5">
        <v>342.01</v>
      </c>
      <c r="M20" s="5">
        <v>322.2</v>
      </c>
      <c r="N20" s="5"/>
      <c r="O20" s="5"/>
      <c r="P20" s="5"/>
      <c r="Q20" s="5"/>
      <c r="R20" s="65">
        <f t="shared" si="1"/>
        <v>2506.44</v>
      </c>
    </row>
    <row r="21" spans="1:20" ht="18.75">
      <c r="A21" s="9">
        <v>9074</v>
      </c>
      <c r="B21" s="9" t="s">
        <v>414</v>
      </c>
      <c r="C21" s="9"/>
      <c r="D21" s="9" t="s">
        <v>415</v>
      </c>
      <c r="E21" s="15">
        <f>17587.26+15000</f>
        <v>32587.26</v>
      </c>
      <c r="F21" s="11">
        <v>2587.2600000000002</v>
      </c>
      <c r="G21" s="23">
        <v>4199.8999999999996</v>
      </c>
      <c r="H21" s="24">
        <v>4849.8500000000004</v>
      </c>
      <c r="I21" s="24">
        <f>5500+1001.18</f>
        <v>6501.18</v>
      </c>
      <c r="J21" s="24">
        <f>1375+1375+2750+763.4</f>
        <v>6263.4</v>
      </c>
      <c r="K21" s="24">
        <f>1100+1100+427.94</f>
        <v>2627.94</v>
      </c>
      <c r="L21" s="24">
        <f>1375+764.99</f>
        <v>2139.9899999999998</v>
      </c>
      <c r="M21" s="5">
        <v>534.66</v>
      </c>
      <c r="N21" s="5">
        <v>1450</v>
      </c>
      <c r="O21" s="5"/>
      <c r="P21" s="5"/>
      <c r="Q21" s="5"/>
      <c r="R21" s="21">
        <f t="shared" si="1"/>
        <v>1433.0799999999945</v>
      </c>
    </row>
    <row r="22" spans="1:20" ht="18.75">
      <c r="A22" s="929">
        <v>9060</v>
      </c>
      <c r="B22" s="9" t="s">
        <v>424</v>
      </c>
      <c r="C22" s="9"/>
      <c r="D22" s="9" t="s">
        <v>425</v>
      </c>
      <c r="E22" s="15">
        <v>2941.85</v>
      </c>
      <c r="F22" s="5">
        <v>1554.15</v>
      </c>
      <c r="G22" s="8">
        <v>1387.7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976">
        <f t="shared" si="1"/>
        <v>0</v>
      </c>
      <c r="S22" s="66" t="s">
        <v>799</v>
      </c>
    </row>
    <row r="23" spans="1:20" ht="18.75">
      <c r="A23" s="929">
        <v>9055</v>
      </c>
      <c r="B23" s="9" t="s">
        <v>347</v>
      </c>
      <c r="C23" s="9"/>
      <c r="D23" s="9" t="s">
        <v>792</v>
      </c>
      <c r="E23" s="15">
        <f>N11+650</f>
        <v>2378.2200000000003</v>
      </c>
      <c r="F23" s="5">
        <v>837.04</v>
      </c>
      <c r="G23" s="11">
        <v>1537.35</v>
      </c>
      <c r="H23" s="5">
        <v>3.83</v>
      </c>
      <c r="I23" s="5"/>
      <c r="J23" s="28"/>
      <c r="K23" s="28"/>
      <c r="L23" s="28"/>
      <c r="M23" s="28"/>
      <c r="N23" s="28"/>
      <c r="O23" s="28"/>
      <c r="P23" s="28"/>
      <c r="Q23" s="28"/>
      <c r="R23" s="977">
        <f t="shared" si="1"/>
        <v>0</v>
      </c>
      <c r="S23" s="66" t="s">
        <v>799</v>
      </c>
    </row>
    <row r="24" spans="1:20" ht="21.75" customHeight="1">
      <c r="A24" s="25">
        <v>9057</v>
      </c>
      <c r="B24" s="13" t="s">
        <v>23</v>
      </c>
      <c r="C24" s="13"/>
      <c r="D24" s="26" t="s">
        <v>744</v>
      </c>
      <c r="E24" s="27">
        <f>15550+2450+1500+3200+3000</f>
        <v>25700</v>
      </c>
      <c r="F24" s="19">
        <v>6384.71</v>
      </c>
      <c r="G24" s="19">
        <v>3752.92</v>
      </c>
      <c r="H24" s="28">
        <v>2377.58</v>
      </c>
      <c r="I24" s="28">
        <v>1406.13</v>
      </c>
      <c r="J24" s="55">
        <f>450+784.33</f>
        <v>1234.33</v>
      </c>
      <c r="K24" s="56">
        <f>2000+1400+727.69</f>
        <v>4127.6900000000005</v>
      </c>
      <c r="L24" s="55">
        <v>312.18</v>
      </c>
      <c r="M24" s="55">
        <f>2100+308.1</f>
        <v>2408.1</v>
      </c>
      <c r="N24" s="55">
        <v>200</v>
      </c>
      <c r="O24" s="55"/>
      <c r="P24" s="55"/>
      <c r="Q24" s="55"/>
      <c r="R24" s="32">
        <f t="shared" si="1"/>
        <v>3496.3600000000006</v>
      </c>
      <c r="S24" s="942"/>
    </row>
    <row r="25" spans="1:20" ht="20.25" customHeight="1">
      <c r="A25" s="29">
        <v>9062</v>
      </c>
      <c r="B25" s="30" t="s">
        <v>800</v>
      </c>
      <c r="C25" s="2"/>
      <c r="D25" s="2" t="s">
        <v>589</v>
      </c>
      <c r="E25" s="31">
        <v>10000</v>
      </c>
      <c r="F25" s="32">
        <v>1609.67</v>
      </c>
      <c r="G25" s="33">
        <v>952.86</v>
      </c>
      <c r="H25" s="2">
        <v>97.07</v>
      </c>
      <c r="I25" s="55">
        <v>93.73</v>
      </c>
      <c r="J25" s="57">
        <v>99.3</v>
      </c>
      <c r="K25" s="57">
        <v>102.98</v>
      </c>
      <c r="L25" s="57">
        <v>100.24</v>
      </c>
      <c r="M25" s="57">
        <v>101.78</v>
      </c>
      <c r="N25" s="57"/>
      <c r="O25" s="57"/>
      <c r="P25" s="57"/>
      <c r="Q25" s="57"/>
      <c r="R25" s="21">
        <f t="shared" si="1"/>
        <v>6842.369999999999</v>
      </c>
    </row>
    <row r="26" spans="1:20" ht="18.75">
      <c r="A26" s="928">
        <v>9070</v>
      </c>
      <c r="B26" s="30" t="s">
        <v>441</v>
      </c>
      <c r="C26" s="2"/>
      <c r="D26" s="34" t="s">
        <v>442</v>
      </c>
      <c r="E26" s="1">
        <f>2000+2000+1000+140.8</f>
        <v>5140.8</v>
      </c>
      <c r="F26" s="35">
        <f>1987.01</f>
        <v>1987.01</v>
      </c>
      <c r="G26" s="36">
        <v>2578.19</v>
      </c>
      <c r="H26" s="37">
        <v>247.15</v>
      </c>
      <c r="I26" s="57">
        <v>328.45</v>
      </c>
      <c r="J26" s="58"/>
      <c r="K26" s="58"/>
      <c r="L26" s="58"/>
      <c r="M26" s="58"/>
      <c r="N26" s="58"/>
      <c r="O26" s="58"/>
      <c r="P26" s="58"/>
      <c r="Q26" s="58"/>
      <c r="R26" s="978">
        <f t="shared" si="1"/>
        <v>0</v>
      </c>
      <c r="S26" s="66" t="s">
        <v>799</v>
      </c>
    </row>
    <row r="27" spans="1:20" ht="18.75">
      <c r="A27" s="29">
        <v>9061</v>
      </c>
      <c r="B27" s="2" t="s">
        <v>541</v>
      </c>
      <c r="C27" s="2"/>
      <c r="D27" s="30" t="s">
        <v>542</v>
      </c>
      <c r="E27" s="38">
        <f>10000+20000</f>
        <v>30000</v>
      </c>
      <c r="F27" s="39">
        <v>2300</v>
      </c>
      <c r="G27" s="32">
        <v>2494.4</v>
      </c>
      <c r="H27" s="40">
        <v>487.09</v>
      </c>
      <c r="I27" s="58">
        <v>645.79</v>
      </c>
      <c r="J27" s="57">
        <v>652.70000000000005</v>
      </c>
      <c r="K27" s="59">
        <f>1750+607.35</f>
        <v>2357.35</v>
      </c>
      <c r="L27" s="57">
        <v>751.4</v>
      </c>
      <c r="M27" s="57">
        <f>750+1381.63</f>
        <v>2131.63</v>
      </c>
      <c r="N27" s="57">
        <v>2300</v>
      </c>
      <c r="O27" s="57"/>
      <c r="P27" s="57"/>
      <c r="Q27" s="57"/>
      <c r="R27" s="32">
        <f t="shared" si="1"/>
        <v>15879.64</v>
      </c>
    </row>
    <row r="28" spans="1:20" ht="18.75">
      <c r="A28" s="928">
        <v>9052</v>
      </c>
      <c r="B28" s="34" t="s">
        <v>524</v>
      </c>
      <c r="C28" s="2"/>
      <c r="D28" s="30" t="s">
        <v>525</v>
      </c>
      <c r="E28" s="41">
        <f>550+3000</f>
        <v>3550</v>
      </c>
      <c r="F28" s="33"/>
      <c r="G28" s="33">
        <v>310.31</v>
      </c>
      <c r="H28" s="37"/>
      <c r="I28" s="57"/>
      <c r="J28" s="60"/>
      <c r="K28" s="60"/>
      <c r="L28" s="60"/>
      <c r="M28" s="60"/>
      <c r="N28" s="60"/>
      <c r="O28" s="60"/>
      <c r="P28" s="60"/>
      <c r="Q28" s="60"/>
      <c r="R28" s="977">
        <f t="shared" si="1"/>
        <v>3239.69</v>
      </c>
      <c r="S28" s="66" t="s">
        <v>799</v>
      </c>
      <c r="T28" t="s">
        <v>801</v>
      </c>
    </row>
    <row r="29" spans="1:20" ht="18.75">
      <c r="A29" s="42">
        <v>9068</v>
      </c>
      <c r="B29" s="30" t="s">
        <v>408</v>
      </c>
      <c r="C29" s="2"/>
      <c r="D29" s="2" t="s">
        <v>802</v>
      </c>
      <c r="E29" s="43">
        <f>2000+4000</f>
        <v>6000</v>
      </c>
      <c r="F29" s="44">
        <v>344.71</v>
      </c>
      <c r="G29" s="45">
        <v>312.7</v>
      </c>
      <c r="H29" s="46">
        <v>370.58</v>
      </c>
      <c r="I29" s="60">
        <v>342.4</v>
      </c>
      <c r="J29" s="60">
        <v>630.44000000000005</v>
      </c>
      <c r="K29" s="60">
        <v>619.36</v>
      </c>
      <c r="L29" s="60">
        <v>539.07000000000005</v>
      </c>
      <c r="M29" s="60">
        <v>390.72</v>
      </c>
      <c r="N29" s="60"/>
      <c r="O29" s="60"/>
      <c r="P29" s="60"/>
      <c r="Q29" s="60"/>
      <c r="R29" s="32">
        <f t="shared" si="1"/>
        <v>2450.0199999999995</v>
      </c>
      <c r="S29" s="942"/>
    </row>
    <row r="30" spans="1:20" ht="18.75">
      <c r="A30" s="41">
        <v>9077</v>
      </c>
      <c r="B30" s="2" t="s">
        <v>577</v>
      </c>
      <c r="C30" s="2"/>
      <c r="D30" s="30" t="s">
        <v>578</v>
      </c>
      <c r="E30" s="38">
        <f>1000+3000</f>
        <v>4000</v>
      </c>
      <c r="F30" s="33"/>
      <c r="G30" s="47">
        <v>92.19</v>
      </c>
      <c r="H30" s="46">
        <v>72.87</v>
      </c>
      <c r="I30" s="60">
        <v>60.18</v>
      </c>
      <c r="J30" s="60">
        <v>141.84</v>
      </c>
      <c r="K30" s="60">
        <v>364.25</v>
      </c>
      <c r="L30" s="60">
        <v>294.64</v>
      </c>
      <c r="M30" s="60">
        <v>639.65</v>
      </c>
      <c r="N30" s="60"/>
      <c r="O30" s="60"/>
      <c r="P30" s="60"/>
      <c r="Q30" s="60"/>
      <c r="R30" s="32">
        <f t="shared" si="1"/>
        <v>2334.38</v>
      </c>
      <c r="S30" s="66"/>
    </row>
    <row r="31" spans="1:20" ht="18.75">
      <c r="A31" s="927">
        <v>9078</v>
      </c>
      <c r="B31" s="34" t="s">
        <v>803</v>
      </c>
      <c r="C31" s="2"/>
      <c r="D31" s="30" t="s">
        <v>525</v>
      </c>
      <c r="E31" s="38">
        <f>10000+76.72+476.83+494.53+336.88+515.74</f>
        <v>11900.699999999999</v>
      </c>
      <c r="F31" s="33"/>
      <c r="G31" s="32">
        <v>7430.57</v>
      </c>
      <c r="H31" s="46">
        <v>1337.91</v>
      </c>
      <c r="I31" s="60">
        <v>1308.24</v>
      </c>
      <c r="J31" s="60">
        <v>1142.8699999999999</v>
      </c>
      <c r="K31" s="60">
        <v>681.11</v>
      </c>
      <c r="L31" s="60"/>
      <c r="M31" s="60"/>
      <c r="N31" s="60"/>
      <c r="O31" s="60"/>
      <c r="P31" s="60"/>
      <c r="Q31" s="60"/>
      <c r="R31" s="977">
        <f t="shared" ref="R31:R37" si="3">E31-(SUM(F31:Q31))</f>
        <v>0</v>
      </c>
      <c r="S31" s="66" t="s">
        <v>799</v>
      </c>
    </row>
    <row r="32" spans="1:20" ht="18.75">
      <c r="A32" s="927">
        <v>9075</v>
      </c>
      <c r="B32" s="34" t="s">
        <v>321</v>
      </c>
      <c r="C32" s="2"/>
      <c r="D32" s="30" t="s">
        <v>322</v>
      </c>
      <c r="E32" s="48">
        <f>2420.65+330</f>
        <v>2750.65</v>
      </c>
      <c r="F32" s="33"/>
      <c r="G32" s="32">
        <v>1318.03</v>
      </c>
      <c r="H32" s="46">
        <v>1102.57</v>
      </c>
      <c r="I32" s="60">
        <v>330.05</v>
      </c>
      <c r="J32" s="60"/>
      <c r="K32" s="60"/>
      <c r="L32" s="60"/>
      <c r="M32" s="60"/>
      <c r="N32" s="60"/>
      <c r="O32" s="60"/>
      <c r="P32" s="60"/>
      <c r="Q32" s="60"/>
      <c r="R32" s="979">
        <f t="shared" si="3"/>
        <v>0</v>
      </c>
      <c r="S32" t="s">
        <v>799</v>
      </c>
    </row>
    <row r="33" spans="1:23" ht="18.75">
      <c r="A33" s="927">
        <v>9076</v>
      </c>
      <c r="B33" s="34" t="s">
        <v>450</v>
      </c>
      <c r="C33" s="2"/>
      <c r="D33" s="30" t="s">
        <v>451</v>
      </c>
      <c r="E33" s="48">
        <f>10270+429</f>
        <v>10699</v>
      </c>
      <c r="F33" s="33"/>
      <c r="G33" s="32">
        <v>8447.7999999999993</v>
      </c>
      <c r="H33" s="46">
        <v>395.11</v>
      </c>
      <c r="I33" s="60">
        <v>498.28</v>
      </c>
      <c r="J33" s="60">
        <v>1357.81</v>
      </c>
      <c r="K33" s="60"/>
      <c r="L33" s="60"/>
      <c r="M33" s="60"/>
      <c r="N33" s="60"/>
      <c r="O33" s="60"/>
      <c r="P33" s="60"/>
      <c r="Q33" s="60"/>
      <c r="R33" s="977">
        <f t="shared" si="3"/>
        <v>0</v>
      </c>
      <c r="S33" s="66" t="s">
        <v>799</v>
      </c>
    </row>
    <row r="34" spans="1:23" ht="18.75">
      <c r="A34" s="41">
        <v>9099</v>
      </c>
      <c r="B34" s="34" t="s">
        <v>455</v>
      </c>
      <c r="C34" s="2"/>
      <c r="D34" s="30" t="s">
        <v>456</v>
      </c>
      <c r="E34" s="38">
        <v>3000</v>
      </c>
      <c r="F34" s="33"/>
      <c r="G34" s="33">
        <v>276.60000000000002</v>
      </c>
      <c r="H34" s="46">
        <v>295.58</v>
      </c>
      <c r="I34" s="60">
        <v>224.19</v>
      </c>
      <c r="J34" s="40">
        <v>349.7</v>
      </c>
      <c r="K34" s="61">
        <v>277.94</v>
      </c>
      <c r="L34" s="61">
        <v>394.96</v>
      </c>
      <c r="M34" s="61">
        <v>318.37</v>
      </c>
      <c r="N34" s="61"/>
      <c r="O34" s="61"/>
      <c r="P34" s="61"/>
      <c r="Q34" s="61"/>
      <c r="R34" s="32">
        <f t="shared" si="3"/>
        <v>862.65999999999985</v>
      </c>
    </row>
    <row r="35" spans="1:23" ht="18.75">
      <c r="A35" s="982">
        <v>9098</v>
      </c>
      <c r="B35" s="34" t="s">
        <v>804</v>
      </c>
      <c r="C35" s="2"/>
      <c r="D35" s="30" t="s">
        <v>445</v>
      </c>
      <c r="E35" s="38">
        <f>2052+319.29+332.68+741.04</f>
        <v>3445.0099999999998</v>
      </c>
      <c r="F35" s="33"/>
      <c r="G35" s="33">
        <v>0</v>
      </c>
      <c r="H35" s="46">
        <v>837.53</v>
      </c>
      <c r="I35" s="60">
        <v>450.68</v>
      </c>
      <c r="J35" s="37">
        <v>461.34</v>
      </c>
      <c r="K35" s="57">
        <v>284.27999999999997</v>
      </c>
      <c r="L35" s="57">
        <v>807.34</v>
      </c>
      <c r="M35" s="57">
        <v>450</v>
      </c>
      <c r="N35" s="57"/>
      <c r="O35" s="57"/>
      <c r="P35" s="57"/>
      <c r="Q35" s="57"/>
      <c r="R35" s="67">
        <f t="shared" si="3"/>
        <v>153.83999999999969</v>
      </c>
      <c r="S35" s="66"/>
      <c r="T35" s="66" t="s">
        <v>805</v>
      </c>
    </row>
    <row r="36" spans="1:23" ht="18.75">
      <c r="A36" s="927">
        <v>9097</v>
      </c>
      <c r="B36" s="49" t="s">
        <v>35</v>
      </c>
      <c r="C36" s="2"/>
      <c r="D36" s="2" t="s">
        <v>36</v>
      </c>
      <c r="E36" s="8">
        <f>2386.88+78+1851.66+1966.96</f>
        <v>6283.5</v>
      </c>
      <c r="F36" s="33"/>
      <c r="G36" s="33">
        <v>0</v>
      </c>
      <c r="H36" s="50"/>
      <c r="I36" s="62">
        <v>2142.8200000000002</v>
      </c>
      <c r="J36" s="55">
        <v>2171.98</v>
      </c>
      <c r="K36" s="58"/>
      <c r="L36" s="58">
        <v>1968.7</v>
      </c>
      <c r="M36" s="58"/>
      <c r="N36" s="58"/>
      <c r="O36" s="58"/>
      <c r="P36" s="58"/>
      <c r="Q36" s="57"/>
      <c r="R36" s="980">
        <f t="shared" si="3"/>
        <v>0</v>
      </c>
      <c r="S36" s="66" t="s">
        <v>799</v>
      </c>
    </row>
    <row r="37" spans="1:23" ht="18.75">
      <c r="A37" s="927">
        <v>9096</v>
      </c>
      <c r="B37" s="49" t="s">
        <v>197</v>
      </c>
      <c r="C37" s="2"/>
      <c r="D37" s="30" t="s">
        <v>198</v>
      </c>
      <c r="E37" s="51">
        <v>1228</v>
      </c>
      <c r="F37" s="33"/>
      <c r="G37" s="33"/>
      <c r="H37" s="52"/>
      <c r="I37" s="60">
        <v>402.58</v>
      </c>
      <c r="J37" s="37">
        <v>427.66</v>
      </c>
      <c r="K37" s="57">
        <v>397.76</v>
      </c>
      <c r="L37" s="57"/>
      <c r="M37" s="57"/>
      <c r="N37" s="57"/>
      <c r="O37" s="57"/>
      <c r="P37" s="57"/>
      <c r="Q37" s="57"/>
      <c r="R37" s="981">
        <f t="shared" si="3"/>
        <v>0</v>
      </c>
      <c r="S37" s="66" t="s">
        <v>799</v>
      </c>
    </row>
    <row r="38" spans="1:23" ht="18.75">
      <c r="A38" s="9">
        <v>9095</v>
      </c>
      <c r="B38" s="9" t="s">
        <v>347</v>
      </c>
      <c r="C38" s="9"/>
      <c r="D38" s="9" t="s">
        <v>792</v>
      </c>
      <c r="E38" s="15">
        <f>200+1000</f>
        <v>1200</v>
      </c>
      <c r="F38" s="5"/>
      <c r="G38" s="11"/>
      <c r="H38" s="5"/>
      <c r="I38" s="5"/>
      <c r="J38" s="28"/>
      <c r="K38" s="28">
        <v>168.63</v>
      </c>
      <c r="L38" s="28">
        <v>152.11000000000001</v>
      </c>
      <c r="M38" s="28">
        <v>181.73</v>
      </c>
      <c r="N38" s="28"/>
      <c r="O38" s="28"/>
      <c r="P38" s="28"/>
      <c r="Q38" s="28"/>
      <c r="R38" s="32">
        <f t="shared" ref="R38" si="4">E38-(SUM(F38:Q38))</f>
        <v>697.53</v>
      </c>
    </row>
    <row r="39" spans="1:23" ht="18.75">
      <c r="A39" s="988">
        <v>9094</v>
      </c>
      <c r="B39" s="9" t="s">
        <v>494</v>
      </c>
      <c r="C39" s="9"/>
      <c r="D39" s="9" t="s">
        <v>495</v>
      </c>
      <c r="E39" s="15">
        <v>2000</v>
      </c>
      <c r="F39" s="5"/>
      <c r="G39" s="11"/>
      <c r="H39" s="5"/>
      <c r="I39" s="5"/>
      <c r="J39" s="28"/>
      <c r="K39" s="28">
        <v>361.75</v>
      </c>
      <c r="L39" s="28">
        <v>762.25</v>
      </c>
      <c r="M39" s="28"/>
      <c r="N39" s="28"/>
      <c r="O39" s="28"/>
      <c r="P39" s="28"/>
      <c r="Q39" s="28"/>
      <c r="R39" s="989">
        <f t="shared" ref="R39" si="5">E39-(SUM(F39:Q39))</f>
        <v>876</v>
      </c>
      <c r="U39" s="983" t="s">
        <v>827</v>
      </c>
      <c r="V39" s="984"/>
      <c r="W39" s="984"/>
    </row>
    <row r="40" spans="1:23" ht="18.75">
      <c r="A40" s="9">
        <v>9096</v>
      </c>
      <c r="B40" s="9" t="s">
        <v>207</v>
      </c>
      <c r="C40" s="9"/>
      <c r="D40" s="9" t="s">
        <v>807</v>
      </c>
      <c r="E40" s="15">
        <v>41782.769999999997</v>
      </c>
      <c r="F40" s="5"/>
      <c r="G40" s="11"/>
      <c r="H40" s="5"/>
      <c r="I40" s="5"/>
      <c r="J40" s="28"/>
      <c r="K40" s="28"/>
      <c r="L40" s="932">
        <f>1500+5250+1279.26</f>
        <v>8029.26</v>
      </c>
      <c r="M40" s="28">
        <f>450+1149.33</f>
        <v>1599.33</v>
      </c>
      <c r="N40" s="28"/>
      <c r="O40" s="28"/>
      <c r="P40" s="28"/>
      <c r="Q40" s="28"/>
      <c r="R40" s="32">
        <f t="shared" ref="R40" si="6">E40-(SUM(F40:Q40))</f>
        <v>32154.179999999997</v>
      </c>
    </row>
    <row r="41" spans="1:23" ht="18.75">
      <c r="A41" s="929">
        <v>9093</v>
      </c>
      <c r="B41" s="9" t="s">
        <v>367</v>
      </c>
      <c r="C41" s="9"/>
      <c r="D41" s="9" t="s">
        <v>368</v>
      </c>
      <c r="E41" s="15">
        <v>1801</v>
      </c>
      <c r="F41" s="5"/>
      <c r="G41" s="11"/>
      <c r="H41" s="5"/>
      <c r="I41" s="5"/>
      <c r="J41" s="28">
        <v>572.41</v>
      </c>
      <c r="K41" s="28">
        <v>525.71</v>
      </c>
      <c r="L41" s="932">
        <v>702.88</v>
      </c>
      <c r="M41" s="28"/>
      <c r="N41" s="28"/>
      <c r="O41" s="28"/>
      <c r="P41" s="28"/>
      <c r="Q41" s="28"/>
      <c r="R41" s="977">
        <f t="shared" ref="R41" si="7">E41-(SUM(F41:Q41))</f>
        <v>0</v>
      </c>
      <c r="S41" s="66" t="s">
        <v>799</v>
      </c>
    </row>
    <row r="42" spans="1:23" ht="17.25" customHeight="1">
      <c r="A42" s="9">
        <v>9092</v>
      </c>
      <c r="B42" s="9" t="s">
        <v>536</v>
      </c>
      <c r="C42" s="9"/>
      <c r="D42" s="9" t="s">
        <v>650</v>
      </c>
      <c r="E42" s="15">
        <v>3000</v>
      </c>
      <c r="F42" s="5"/>
      <c r="G42" s="11"/>
      <c r="H42" s="5"/>
      <c r="I42" s="5"/>
      <c r="J42" s="28"/>
      <c r="K42" s="28"/>
      <c r="L42" s="932"/>
      <c r="M42" s="28">
        <v>1501.68</v>
      </c>
      <c r="N42" s="28"/>
      <c r="O42" s="28"/>
      <c r="P42" s="28"/>
      <c r="Q42" s="28"/>
      <c r="R42" s="32">
        <f t="shared" ref="R42" si="8">E42-(SUM(F42:Q42))</f>
        <v>1498.32</v>
      </c>
    </row>
    <row r="43" spans="1:23" ht="18.75">
      <c r="A43" s="929">
        <v>9093</v>
      </c>
      <c r="B43" s="9" t="s">
        <v>32</v>
      </c>
      <c r="C43" s="9"/>
      <c r="D43" s="9" t="s">
        <v>147</v>
      </c>
      <c r="E43" s="15">
        <f>1459.84+1172.57</f>
        <v>2632.41</v>
      </c>
      <c r="F43" s="5"/>
      <c r="G43" s="11"/>
      <c r="H43" s="5"/>
      <c r="I43" s="5"/>
      <c r="J43" s="28"/>
      <c r="K43" s="28"/>
      <c r="L43" s="932">
        <v>597.08000000000004</v>
      </c>
      <c r="M43" s="28">
        <v>2035.33</v>
      </c>
      <c r="N43" s="28"/>
      <c r="O43" s="28"/>
      <c r="P43" s="28"/>
      <c r="Q43" s="28"/>
      <c r="R43" s="977">
        <f t="shared" ref="R43" si="9">E43-(SUM(F43:Q43))</f>
        <v>0</v>
      </c>
      <c r="S43" s="66" t="s">
        <v>799</v>
      </c>
    </row>
    <row r="44" spans="1:23" ht="18.75">
      <c r="A44" s="9">
        <v>9080</v>
      </c>
      <c r="B44" s="9" t="s">
        <v>204</v>
      </c>
      <c r="C44" s="9"/>
      <c r="D44" s="9" t="s">
        <v>679</v>
      </c>
      <c r="E44" s="15">
        <v>1500</v>
      </c>
      <c r="F44" s="5"/>
      <c r="G44" s="11"/>
      <c r="H44" s="5"/>
      <c r="I44" s="5"/>
      <c r="J44" s="28"/>
      <c r="K44" s="28"/>
      <c r="L44" s="932">
        <v>415.5</v>
      </c>
      <c r="M44" s="28">
        <v>823.22</v>
      </c>
      <c r="N44" s="28"/>
      <c r="O44" s="28"/>
      <c r="P44" s="28"/>
      <c r="Q44" s="28"/>
      <c r="R44" s="32">
        <f t="shared" ref="R44" si="10">E44-(SUM(F44:Q44))</f>
        <v>261.27999999999997</v>
      </c>
      <c r="S44" s="66"/>
    </row>
    <row r="45" spans="1:23" ht="18.75">
      <c r="A45" s="9">
        <v>9097</v>
      </c>
      <c r="B45" s="9" t="s">
        <v>466</v>
      </c>
      <c r="C45" s="9"/>
      <c r="D45" s="9" t="s">
        <v>467</v>
      </c>
      <c r="E45" s="15">
        <v>3200</v>
      </c>
      <c r="F45" s="5">
        <v>280.68</v>
      </c>
      <c r="G45" s="11">
        <v>645.85</v>
      </c>
      <c r="H45" s="5">
        <v>301.83</v>
      </c>
      <c r="I45" s="5">
        <v>287.27</v>
      </c>
      <c r="J45" s="28">
        <v>294.89</v>
      </c>
      <c r="K45" s="28">
        <v>285.48</v>
      </c>
      <c r="L45" s="932">
        <v>296.43</v>
      </c>
      <c r="M45" s="28">
        <v>299.77</v>
      </c>
      <c r="N45" s="28"/>
      <c r="O45" s="28"/>
      <c r="P45" s="28"/>
      <c r="Q45" s="28"/>
      <c r="R45" s="32">
        <f t="shared" ref="R45" si="11">E45-(SUM(F45:Q45))</f>
        <v>507.80000000000018</v>
      </c>
    </row>
    <row r="46" spans="1:23" ht="18.75">
      <c r="A46" s="9">
        <v>9091</v>
      </c>
      <c r="B46" s="9" t="s">
        <v>370</v>
      </c>
      <c r="C46" s="9"/>
      <c r="D46" s="9" t="s">
        <v>835</v>
      </c>
      <c r="E46" s="15">
        <f>216162.5+3000</f>
        <v>219162.5</v>
      </c>
      <c r="F46" s="5"/>
      <c r="G46" s="11"/>
      <c r="H46" s="5"/>
      <c r="I46" s="5"/>
      <c r="J46" s="28"/>
      <c r="K46" s="28"/>
      <c r="L46" s="932">
        <v>3407.39</v>
      </c>
      <c r="M46" s="28">
        <f>2475+3233.24</f>
        <v>5708.24</v>
      </c>
      <c r="N46" s="28"/>
      <c r="O46" s="28"/>
      <c r="P46" s="28"/>
      <c r="Q46" s="28"/>
      <c r="R46" s="32">
        <f t="shared" ref="R46" si="12">E46-(SUM(F46:Q46))</f>
        <v>210046.87</v>
      </c>
    </row>
    <row r="47" spans="1:23" ht="18.75">
      <c r="A47" s="9">
        <v>9090</v>
      </c>
      <c r="B47" s="9" t="s">
        <v>140</v>
      </c>
      <c r="C47" s="9"/>
      <c r="D47" s="9" t="s">
        <v>837</v>
      </c>
      <c r="E47" s="15">
        <v>480.17</v>
      </c>
      <c r="F47" s="5"/>
      <c r="G47" s="11"/>
      <c r="H47" s="5"/>
      <c r="I47" s="5"/>
      <c r="J47" s="28"/>
      <c r="K47" s="28"/>
      <c r="L47" s="932"/>
      <c r="M47" s="28"/>
      <c r="N47" s="28"/>
      <c r="O47" s="28"/>
      <c r="P47" s="28"/>
      <c r="Q47" s="28"/>
      <c r="R47" s="32">
        <f t="shared" ref="R47" si="13">E47-(SUM(F47:Q47))</f>
        <v>480.17</v>
      </c>
      <c r="S47" s="66" t="s">
        <v>839</v>
      </c>
    </row>
    <row r="48" spans="1:23" ht="18.75">
      <c r="A48" s="9">
        <v>9093</v>
      </c>
      <c r="B48" s="9" t="s">
        <v>404</v>
      </c>
      <c r="C48" s="9"/>
      <c r="D48" s="9" t="s">
        <v>405</v>
      </c>
      <c r="E48" s="15">
        <v>4440</v>
      </c>
      <c r="F48" s="5"/>
      <c r="G48" s="11"/>
      <c r="H48" s="5"/>
      <c r="I48" s="5"/>
      <c r="J48" s="28"/>
      <c r="K48" s="28"/>
      <c r="L48" s="932"/>
      <c r="M48" s="28"/>
      <c r="N48" s="28"/>
      <c r="O48" s="28"/>
      <c r="P48" s="28"/>
      <c r="Q48" s="28"/>
      <c r="R48" s="32">
        <f t="shared" ref="R48" si="14">E48-(SUM(F48:Q48))</f>
        <v>4440</v>
      </c>
    </row>
    <row r="49" spans="1:18" ht="18.75">
      <c r="A49" s="1"/>
      <c r="B49" s="2"/>
      <c r="C49" s="2"/>
      <c r="D49" s="2"/>
      <c r="E49" s="1"/>
      <c r="F49" s="1"/>
      <c r="G49" s="1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18.75">
      <c r="A50" s="1"/>
      <c r="B50" s="2"/>
      <c r="C50" s="2"/>
      <c r="D50" s="2"/>
      <c r="E50" s="1"/>
      <c r="F50" s="1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18.75">
      <c r="A51" s="1"/>
      <c r="B51" s="2"/>
      <c r="C51" s="2"/>
      <c r="D51" s="2"/>
      <c r="E51" s="1"/>
      <c r="F51" s="1"/>
      <c r="G51" s="1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18.75">
      <c r="A52" s="1"/>
      <c r="B52" s="2"/>
      <c r="C52" s="2"/>
      <c r="D52" s="2"/>
      <c r="E52" s="1"/>
      <c r="F52" s="1"/>
      <c r="G52" s="1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18.75">
      <c r="A53" s="1"/>
      <c r="B53" s="2"/>
      <c r="C53" s="2"/>
      <c r="D53" s="2"/>
      <c r="E53" s="1"/>
      <c r="F53" s="1"/>
      <c r="G53" s="1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18.75">
      <c r="A54" s="1"/>
      <c r="B54" s="2"/>
      <c r="C54" s="2"/>
      <c r="D54" s="2"/>
      <c r="E54" s="1"/>
      <c r="F54" s="1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18.75">
      <c r="A55" s="1"/>
      <c r="B55" s="2"/>
      <c r="C55" s="2"/>
      <c r="D55" s="2"/>
      <c r="E55" s="1"/>
      <c r="F55" s="1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8.75">
      <c r="A56" s="1"/>
      <c r="B56" s="2"/>
      <c r="C56" s="2"/>
      <c r="D56" s="2"/>
      <c r="E56" s="1"/>
      <c r="F56" s="1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18.75">
      <c r="A57" s="1"/>
      <c r="B57" s="2"/>
      <c r="C57" s="2"/>
      <c r="D57" s="2"/>
      <c r="E57" s="1"/>
      <c r="F57" s="1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18.75">
      <c r="A58" s="1"/>
      <c r="B58" s="2">
        <f>B60+B59</f>
        <v>598.41</v>
      </c>
      <c r="C58" s="2"/>
      <c r="D58" s="2"/>
      <c r="E58" s="1"/>
      <c r="F58" s="1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18.75">
      <c r="A59" s="1"/>
      <c r="B59" s="2">
        <v>62.48</v>
      </c>
      <c r="C59" s="2"/>
      <c r="D59" s="2"/>
      <c r="E59" s="1"/>
      <c r="F59" s="1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18.75">
      <c r="A60" s="1"/>
      <c r="B60" s="53">
        <v>535.92999999999995</v>
      </c>
      <c r="C60" s="2"/>
      <c r="D60" s="2"/>
      <c r="E60" s="1"/>
      <c r="F60" s="1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18.75">
      <c r="A61" s="1"/>
      <c r="B61" s="2"/>
      <c r="C61" s="2"/>
      <c r="D61" s="2"/>
      <c r="E61" s="1"/>
      <c r="F61" s="1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18.75">
      <c r="A62" s="1"/>
      <c r="B62" s="2"/>
      <c r="C62" s="2"/>
      <c r="D62" s="2"/>
      <c r="E62" s="1"/>
      <c r="F62" s="1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ht="18.75">
      <c r="A63" s="1"/>
      <c r="B63" s="2"/>
      <c r="C63" s="2"/>
      <c r="D63" s="2"/>
      <c r="E63" s="1"/>
      <c r="F63" s="1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ht="18.75">
      <c r="A64" s="1"/>
      <c r="B64" s="2">
        <v>598.77</v>
      </c>
      <c r="C64" s="2"/>
      <c r="D64" s="2"/>
      <c r="E64" s="1"/>
      <c r="F64" s="1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ht="18.75">
      <c r="A65" s="1"/>
      <c r="B65" s="68">
        <v>62.84</v>
      </c>
      <c r="C65" s="2"/>
      <c r="D65" s="2"/>
      <c r="E65" s="1"/>
      <c r="F65" s="1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ht="18.75">
      <c r="A66" s="1"/>
      <c r="B66" s="2"/>
      <c r="C66" s="2"/>
      <c r="D66" s="2"/>
      <c r="E66" s="1"/>
      <c r="F66" s="1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ht="18.75">
      <c r="A67" s="1"/>
      <c r="B67" s="2"/>
      <c r="C67" s="2"/>
      <c r="D67" s="2"/>
      <c r="E67" s="1"/>
      <c r="F67" s="1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ht="18.75">
      <c r="A68" s="1"/>
      <c r="B68" s="2"/>
      <c r="C68" s="2"/>
      <c r="D68" s="2"/>
      <c r="E68" s="1"/>
      <c r="F68" s="1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18.75">
      <c r="A69" s="1"/>
      <c r="B69" s="2"/>
      <c r="C69" s="2"/>
      <c r="D69" s="2"/>
      <c r="E69" s="1"/>
      <c r="F69" s="1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18.75">
      <c r="A70" s="1"/>
      <c r="B70" s="2"/>
      <c r="C70" s="2"/>
      <c r="D70" s="2"/>
      <c r="E70" s="1"/>
      <c r="F70" s="1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18.75">
      <c r="A71" s="1"/>
      <c r="B71" s="2"/>
      <c r="C71" s="2"/>
      <c r="D71" s="2"/>
      <c r="E71" s="1"/>
      <c r="F71" s="1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18.75">
      <c r="A72" s="1"/>
      <c r="B72" s="2"/>
      <c r="C72" s="2"/>
      <c r="D72" s="2"/>
      <c r="E72" s="1"/>
      <c r="F72" s="1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ht="18.75">
      <c r="A73" s="1"/>
      <c r="B73" s="2"/>
      <c r="C73" s="2"/>
      <c r="D73" s="2"/>
      <c r="E73" s="1"/>
      <c r="F73" s="1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ht="18.75">
      <c r="A74" s="1"/>
      <c r="B74" s="2"/>
      <c r="C74" s="2"/>
      <c r="D74" s="2"/>
      <c r="E74" s="1"/>
      <c r="F74" s="1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ht="18.75">
      <c r="A75" s="1"/>
      <c r="B75" s="2"/>
      <c r="C75" s="2"/>
      <c r="D75" s="2"/>
      <c r="E75" s="1"/>
      <c r="F75" s="1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ht="18.75">
      <c r="A76" s="1"/>
      <c r="B76" s="2"/>
      <c r="C76" s="2"/>
      <c r="D76" s="2"/>
      <c r="E76" s="1"/>
      <c r="F76" s="1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ht="18.75">
      <c r="A77" s="1"/>
      <c r="B77" s="2"/>
      <c r="C77" s="2"/>
      <c r="D77" s="2"/>
      <c r="E77" s="1"/>
      <c r="F77" s="1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ht="18.75">
      <c r="A78" s="1"/>
      <c r="B78" s="2"/>
      <c r="C78" s="2"/>
      <c r="D78" s="2"/>
      <c r="E78" s="1"/>
      <c r="F78" s="1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18.75">
      <c r="A79" s="1"/>
      <c r="B79" s="2"/>
      <c r="C79" s="2"/>
      <c r="D79" s="2"/>
      <c r="E79" s="1"/>
      <c r="F79" s="1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18.75">
      <c r="A80" s="1"/>
      <c r="B80" s="2"/>
      <c r="C80" s="2"/>
      <c r="D80" s="2"/>
      <c r="E80" s="1"/>
      <c r="F80" s="1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8.75">
      <c r="A81" s="1"/>
      <c r="B81" s="2"/>
      <c r="C81" s="2"/>
      <c r="D81" s="2"/>
      <c r="E81" s="1"/>
      <c r="F81" s="1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8.75">
      <c r="A82" s="1"/>
      <c r="B82" s="2"/>
      <c r="C82" s="2"/>
      <c r="D82" s="2"/>
      <c r="E82" s="1"/>
      <c r="F82" s="1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ht="18.75">
      <c r="A83" s="1"/>
      <c r="B83" s="2"/>
      <c r="C83" s="2"/>
      <c r="D83" s="2"/>
      <c r="E83" s="1"/>
      <c r="F83" s="1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ht="18.75">
      <c r="A84" s="1"/>
      <c r="B84" s="2"/>
      <c r="C84" s="2"/>
      <c r="D84" s="2"/>
      <c r="E84" s="1"/>
      <c r="F84" s="1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ht="18.75">
      <c r="A85" s="1"/>
      <c r="B85" s="2"/>
      <c r="C85" s="2"/>
      <c r="D85" s="2"/>
      <c r="E85" s="1"/>
      <c r="F85" s="1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ht="18.75">
      <c r="A86" s="1"/>
      <c r="B86" s="2"/>
      <c r="C86" s="2"/>
      <c r="D86" s="2"/>
      <c r="E86" s="1"/>
      <c r="F86" s="1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ht="18.75">
      <c r="A87" s="1"/>
      <c r="B87" s="2"/>
      <c r="C87" s="2"/>
      <c r="D87" s="2"/>
      <c r="E87" s="1"/>
      <c r="F87" s="1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ht="18.75">
      <c r="A88" s="1"/>
      <c r="B88" s="2"/>
      <c r="C88" s="2"/>
      <c r="D88" s="2"/>
      <c r="E88" s="1"/>
      <c r="F88" s="1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8.75">
      <c r="A89" s="1"/>
      <c r="B89" s="2"/>
      <c r="C89" s="2"/>
      <c r="D89" s="2"/>
      <c r="E89" s="1"/>
      <c r="F89" s="1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8.75">
      <c r="A90" s="1"/>
      <c r="B90" s="2"/>
      <c r="C90" s="2"/>
      <c r="D90" s="2"/>
      <c r="E90" s="1"/>
      <c r="F90" s="1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8.75">
      <c r="A91" s="1"/>
      <c r="B91" s="2"/>
      <c r="C91" s="2"/>
      <c r="D91" s="2"/>
      <c r="E91" s="1"/>
      <c r="F91" s="1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8.75">
      <c r="A92" s="1"/>
      <c r="B92" s="2"/>
      <c r="C92" s="2"/>
      <c r="D92" s="2"/>
      <c r="E92" s="1"/>
      <c r="F92" s="1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ht="18.75">
      <c r="A93" s="1"/>
      <c r="B93" s="2"/>
      <c r="C93" s="2"/>
      <c r="D93" s="2"/>
      <c r="E93" s="1"/>
      <c r="F93" s="1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ht="18.75">
      <c r="A94" s="1"/>
      <c r="B94" s="2"/>
      <c r="C94" s="2"/>
      <c r="D94" s="2"/>
      <c r="E94" s="1"/>
      <c r="F94" s="1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ht="18.75">
      <c r="A95" s="1"/>
      <c r="B95" s="2"/>
      <c r="C95" s="2"/>
      <c r="D95" s="2"/>
      <c r="E95" s="1"/>
      <c r="F95" s="1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ht="18.75">
      <c r="A96" s="1"/>
      <c r="B96" s="2"/>
      <c r="C96" s="2"/>
      <c r="D96" s="2"/>
      <c r="E96" s="1"/>
      <c r="F96" s="1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ht="18.75">
      <c r="A97" s="1"/>
      <c r="B97" s="2"/>
      <c r="C97" s="2"/>
      <c r="D97" s="2"/>
      <c r="E97" s="1"/>
      <c r="F97" s="1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ht="18.75">
      <c r="A98" s="1"/>
      <c r="B98" s="2"/>
      <c r="C98" s="2"/>
      <c r="D98" s="2"/>
      <c r="E98" s="1"/>
      <c r="F98" s="1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8.75">
      <c r="A99" s="1"/>
      <c r="B99" s="2"/>
      <c r="C99" s="2"/>
      <c r="D99" s="2"/>
      <c r="E99" s="1"/>
      <c r="F99" s="1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8.75">
      <c r="A100" s="1"/>
      <c r="B100" s="2"/>
      <c r="C100" s="2"/>
      <c r="D100" s="2"/>
      <c r="E100" s="1"/>
      <c r="F100" s="1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8.75">
      <c r="A101" s="1"/>
      <c r="B101" s="2"/>
      <c r="C101" s="2"/>
      <c r="D101" s="2"/>
      <c r="E101" s="1"/>
      <c r="F101" s="1"/>
      <c r="G101" s="1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8.75">
      <c r="A102" s="1"/>
      <c r="B102" s="2"/>
      <c r="C102" s="2"/>
      <c r="D102" s="2"/>
      <c r="E102" s="1"/>
      <c r="F102" s="1"/>
      <c r="G102" s="1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ht="18.75">
      <c r="A103" s="1"/>
      <c r="B103" s="2"/>
      <c r="C103" s="2"/>
      <c r="D103" s="2"/>
      <c r="E103" s="1"/>
      <c r="F103" s="1"/>
      <c r="G103" s="1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ht="18.75">
      <c r="A104" s="1"/>
      <c r="B104" s="2"/>
      <c r="C104" s="2"/>
      <c r="D104" s="2"/>
      <c r="E104" s="1"/>
      <c r="F104" s="1"/>
      <c r="G104" s="1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ht="18.75">
      <c r="A105" s="1"/>
      <c r="B105" s="2"/>
      <c r="C105" s="2"/>
      <c r="D105" s="2"/>
      <c r="E105" s="1"/>
      <c r="F105" s="1"/>
      <c r="G105" s="1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ht="18.75">
      <c r="A106" s="1"/>
      <c r="B106" s="2"/>
      <c r="C106" s="2"/>
      <c r="D106" s="2"/>
      <c r="E106" s="1"/>
      <c r="F106" s="1"/>
      <c r="G106" s="1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ht="18.75">
      <c r="A107" s="1"/>
      <c r="B107" s="2"/>
      <c r="C107" s="2"/>
      <c r="D107" s="2"/>
      <c r="E107" s="1"/>
      <c r="F107" s="1"/>
      <c r="G107" s="1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ht="18.75">
      <c r="A108" s="1"/>
      <c r="B108" s="2"/>
      <c r="C108" s="2"/>
      <c r="D108" s="2"/>
      <c r="E108" s="1"/>
      <c r="F108" s="1"/>
      <c r="G108" s="1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8.75">
      <c r="A109" s="1"/>
      <c r="B109" s="2"/>
      <c r="C109" s="2"/>
      <c r="D109" s="2"/>
      <c r="E109" s="1"/>
      <c r="F109" s="1"/>
      <c r="G109" s="1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8.75">
      <c r="A110" s="1"/>
      <c r="B110" s="2"/>
      <c r="C110" s="2"/>
      <c r="D110" s="2"/>
      <c r="E110" s="1"/>
      <c r="F110" s="1"/>
      <c r="G110" s="1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8.75">
      <c r="A111" s="1"/>
      <c r="B111" s="2"/>
      <c r="C111" s="2"/>
      <c r="D111" s="2"/>
      <c r="E111" s="1"/>
      <c r="F111" s="1"/>
      <c r="G111" s="1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8.75">
      <c r="A112" s="1"/>
      <c r="B112" s="2"/>
      <c r="C112" s="2"/>
      <c r="D112" s="2"/>
      <c r="E112" s="1"/>
      <c r="F112" s="1"/>
      <c r="G112" s="1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ht="18.75">
      <c r="A113" s="1"/>
      <c r="B113" s="2"/>
      <c r="C113" s="2"/>
      <c r="D113" s="2"/>
      <c r="E113" s="1"/>
      <c r="F113" s="1"/>
      <c r="G113" s="1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ht="18.75">
      <c r="A114" s="1"/>
      <c r="B114" s="2"/>
      <c r="C114" s="2"/>
      <c r="D114" s="2"/>
      <c r="E114" s="1"/>
      <c r="F114" s="1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18.75">
      <c r="A115" s="1"/>
      <c r="B115" s="2"/>
      <c r="C115" s="2"/>
      <c r="D115" s="2"/>
      <c r="E115" s="1"/>
      <c r="F115" s="1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ht="18.75">
      <c r="A116" s="1"/>
      <c r="B116" s="2"/>
      <c r="C116" s="2"/>
      <c r="D116" s="2"/>
      <c r="E116" s="1"/>
      <c r="F116" s="1"/>
      <c r="G116" s="1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ht="18.75">
      <c r="A117" s="1"/>
      <c r="B117" s="2"/>
      <c r="C117" s="2"/>
      <c r="D117" s="2"/>
      <c r="E117" s="1"/>
      <c r="F117" s="1"/>
      <c r="G117" s="1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8.75">
      <c r="A118" s="1"/>
      <c r="B118" s="2"/>
      <c r="C118" s="2"/>
      <c r="D118" s="2"/>
      <c r="E118" s="1"/>
      <c r="F118" s="1"/>
      <c r="G118" s="1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8.75">
      <c r="A119" s="1"/>
      <c r="B119" s="2"/>
      <c r="C119" s="2"/>
      <c r="D119" s="2"/>
      <c r="E119" s="1"/>
      <c r="F119" s="1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8.75">
      <c r="A120" s="1"/>
      <c r="B120" s="2"/>
      <c r="C120" s="2"/>
      <c r="D120" s="2"/>
      <c r="E120" s="1"/>
      <c r="F120" s="1"/>
      <c r="G120" s="1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8.75">
      <c r="A121" s="1"/>
      <c r="B121" s="2"/>
      <c r="C121" s="2"/>
      <c r="D121" s="2"/>
      <c r="E121" s="1"/>
      <c r="F121" s="1"/>
      <c r="G121" s="1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ht="18.75">
      <c r="A122" s="1"/>
      <c r="B122" s="2"/>
      <c r="C122" s="2"/>
      <c r="D122" s="2"/>
      <c r="E122" s="1"/>
      <c r="F122" s="1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ht="18.75">
      <c r="A123" s="1"/>
      <c r="B123" s="2"/>
      <c r="C123" s="2"/>
      <c r="D123" s="2"/>
      <c r="E123" s="1"/>
      <c r="F123" s="1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ht="18.75">
      <c r="A124" s="1"/>
      <c r="B124" s="2"/>
      <c r="C124" s="2"/>
      <c r="D124" s="2"/>
      <c r="E124" s="1"/>
      <c r="F124" s="1"/>
      <c r="G124" s="1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ht="18.75">
      <c r="A125" s="1"/>
      <c r="B125" s="2"/>
      <c r="C125" s="2"/>
      <c r="D125" s="2"/>
      <c r="E125" s="1"/>
      <c r="F125" s="1"/>
      <c r="G125" s="1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ht="18.75">
      <c r="A126" s="1"/>
      <c r="B126" s="2"/>
      <c r="C126" s="2"/>
      <c r="D126" s="2"/>
      <c r="E126" s="1"/>
      <c r="F126" s="1"/>
      <c r="G126" s="1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ht="18.75">
      <c r="A127" s="1"/>
      <c r="B127" s="2"/>
      <c r="C127" s="2"/>
      <c r="D127" s="2"/>
      <c r="E127" s="1"/>
      <c r="F127" s="1"/>
      <c r="G127" s="1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8.75">
      <c r="A128" s="1"/>
      <c r="B128" s="2"/>
      <c r="C128" s="2"/>
      <c r="D128" s="2"/>
      <c r="E128" s="1"/>
      <c r="F128" s="1"/>
      <c r="G128" s="1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8.75">
      <c r="A129" s="1"/>
      <c r="B129" s="2"/>
      <c r="C129" s="2"/>
      <c r="D129" s="2"/>
      <c r="E129" s="1"/>
      <c r="F129" s="1"/>
      <c r="G129" s="1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8.75">
      <c r="A130" s="1"/>
      <c r="B130" s="2"/>
      <c r="C130" s="2"/>
      <c r="D130" s="2"/>
      <c r="E130" s="1"/>
      <c r="F130" s="1"/>
      <c r="G130" s="1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8.75">
      <c r="A131" s="1"/>
      <c r="B131" s="2"/>
      <c r="C131" s="2"/>
      <c r="D131" s="2"/>
      <c r="E131" s="1"/>
      <c r="F131" s="1"/>
      <c r="G131" s="1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ht="18.75">
      <c r="A132" s="1"/>
      <c r="B132" s="2"/>
      <c r="C132" s="2"/>
      <c r="D132" s="2"/>
      <c r="E132" s="1"/>
      <c r="F132" s="1"/>
      <c r="G132" s="1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ht="18.75">
      <c r="A133" s="1"/>
      <c r="B133" s="2"/>
      <c r="C133" s="2"/>
      <c r="D133" s="2"/>
      <c r="E133" s="1"/>
      <c r="F133" s="1"/>
      <c r="G133" s="1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ht="18.75">
      <c r="A134" s="1"/>
      <c r="B134" s="2"/>
      <c r="C134" s="2"/>
      <c r="D134" s="2"/>
      <c r="E134" s="1"/>
      <c r="F134" s="1"/>
      <c r="G134" s="1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ht="18.75">
      <c r="A135" s="1"/>
      <c r="B135" s="2"/>
      <c r="C135" s="2"/>
      <c r="D135" s="2"/>
      <c r="E135" s="1"/>
      <c r="F135" s="1"/>
      <c r="G135" s="1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ht="18.75">
      <c r="A136" s="1"/>
      <c r="B136" s="2"/>
      <c r="C136" s="2"/>
      <c r="D136" s="2"/>
      <c r="E136" s="1"/>
      <c r="F136" s="1"/>
      <c r="G136" s="1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8.75">
      <c r="A137" s="1"/>
      <c r="B137" s="2"/>
      <c r="C137" s="2"/>
      <c r="D137" s="2"/>
      <c r="E137" s="1"/>
      <c r="F137" s="1"/>
      <c r="G137" s="1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8.75">
      <c r="A138" s="1"/>
      <c r="B138" s="2"/>
      <c r="C138" s="2"/>
      <c r="D138" s="2"/>
      <c r="E138" s="1"/>
      <c r="F138" s="1"/>
      <c r="G138" s="1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8.75">
      <c r="A139" s="1"/>
      <c r="B139" s="2"/>
      <c r="C139" s="2"/>
      <c r="D139" s="2"/>
      <c r="E139" s="1"/>
      <c r="F139" s="1"/>
      <c r="G139" s="1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8.75">
      <c r="A140" s="1"/>
      <c r="B140" s="2"/>
      <c r="C140" s="2"/>
      <c r="D140" s="2"/>
      <c r="E140" s="1"/>
      <c r="F140" s="1"/>
      <c r="G140" s="1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8.75">
      <c r="A141" s="1"/>
      <c r="B141" s="2"/>
      <c r="C141" s="2"/>
      <c r="D141" s="2"/>
      <c r="E141" s="1"/>
      <c r="F141" s="1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8.75">
      <c r="A142" s="1"/>
      <c r="B142" s="2"/>
      <c r="C142" s="2"/>
      <c r="D142" s="2"/>
      <c r="E142" s="1"/>
      <c r="F142" s="1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8.75">
      <c r="A143" s="1"/>
      <c r="B143" s="2"/>
      <c r="C143" s="2"/>
      <c r="D143" s="2"/>
      <c r="E143" s="1"/>
      <c r="F143" s="1"/>
      <c r="G143" s="1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8.75">
      <c r="A144" s="1"/>
      <c r="B144" s="2"/>
      <c r="C144" s="2"/>
      <c r="D144" s="2"/>
      <c r="E144" s="1"/>
      <c r="F144" s="1"/>
      <c r="G144" s="1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8.75">
      <c r="A145" s="1"/>
      <c r="B145" s="2"/>
      <c r="C145" s="2"/>
      <c r="D145" s="2"/>
      <c r="E145" s="1"/>
      <c r="F145" s="1"/>
      <c r="G145" s="1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ht="18.75">
      <c r="A146" s="1"/>
      <c r="B146" s="2"/>
      <c r="C146" s="2"/>
      <c r="D146" s="2"/>
      <c r="E146" s="1"/>
      <c r="F146" s="1"/>
      <c r="G146" s="1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ht="18.75">
      <c r="A147" s="1"/>
      <c r="B147" s="2"/>
      <c r="C147" s="2"/>
      <c r="D147" s="2"/>
      <c r="E147" s="1"/>
      <c r="F147" s="1"/>
      <c r="G147" s="1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ht="18.75">
      <c r="A148" s="1"/>
      <c r="B148" s="2"/>
      <c r="C148" s="2"/>
      <c r="D148" s="2"/>
      <c r="E148" s="1"/>
      <c r="F148" s="1"/>
      <c r="G148" s="1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ht="18.75">
      <c r="A149" s="1"/>
      <c r="B149" s="2"/>
      <c r="C149" s="2"/>
      <c r="D149" s="2"/>
      <c r="E149" s="1"/>
      <c r="F149" s="1"/>
      <c r="G149" s="1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ht="18.75">
      <c r="A150" s="1"/>
      <c r="B150" s="2"/>
      <c r="C150" s="2"/>
      <c r="D150" s="2"/>
      <c r="E150" s="1"/>
      <c r="F150" s="1"/>
      <c r="G150" s="1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ht="18.75">
      <c r="A151" s="1"/>
      <c r="B151" s="2"/>
      <c r="C151" s="2"/>
      <c r="D151" s="2"/>
      <c r="E151" s="1"/>
      <c r="F151" s="1"/>
      <c r="G151" s="1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8.75">
      <c r="A152" s="1"/>
      <c r="B152" s="2"/>
      <c r="C152" s="2"/>
      <c r="D152" s="2"/>
      <c r="E152" s="1"/>
      <c r="F152" s="1"/>
      <c r="G152" s="1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8.75">
      <c r="A153" s="1"/>
      <c r="B153" s="2"/>
      <c r="C153" s="2"/>
      <c r="D153" s="2"/>
      <c r="E153" s="1"/>
      <c r="F153" s="1"/>
      <c r="G153" s="1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8.75">
      <c r="A154" s="1"/>
      <c r="B154" s="2"/>
      <c r="C154" s="2"/>
      <c r="D154" s="2"/>
      <c r="E154" s="1"/>
      <c r="F154" s="1"/>
      <c r="G154" s="1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8.75">
      <c r="A155" s="1"/>
      <c r="B155" s="2"/>
      <c r="C155" s="2"/>
      <c r="D155" s="2"/>
      <c r="E155" s="1"/>
      <c r="F155" s="1"/>
      <c r="G155" s="1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ht="18.75">
      <c r="A156" s="1"/>
      <c r="B156" s="2"/>
      <c r="C156" s="2"/>
      <c r="D156" s="2"/>
      <c r="E156" s="1"/>
      <c r="F156" s="1"/>
      <c r="G156" s="1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ht="18.75">
      <c r="A157" s="1"/>
      <c r="B157" s="2"/>
      <c r="C157" s="2"/>
      <c r="D157" s="2"/>
      <c r="E157" s="1"/>
      <c r="F157" s="1"/>
      <c r="G157" s="1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ht="18.75">
      <c r="A158" s="1"/>
      <c r="B158" s="2"/>
      <c r="C158" s="2"/>
      <c r="D158" s="2"/>
      <c r="E158" s="1"/>
      <c r="F158" s="1"/>
      <c r="G158" s="1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ht="18.75">
      <c r="A159" s="1"/>
      <c r="B159" s="2"/>
      <c r="C159" s="2"/>
      <c r="D159" s="2"/>
      <c r="E159" s="1"/>
      <c r="F159" s="1"/>
      <c r="G159" s="1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ht="18.75">
      <c r="A160" s="1"/>
      <c r="B160" s="2"/>
      <c r="C160" s="2"/>
      <c r="D160" s="2"/>
      <c r="E160" s="1"/>
      <c r="F160" s="1"/>
      <c r="G160" s="1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ht="18.75">
      <c r="A161" s="1"/>
      <c r="B161" s="2"/>
      <c r="C161" s="2"/>
      <c r="D161" s="2"/>
      <c r="E161" s="1"/>
      <c r="F161" s="1"/>
      <c r="G161" s="1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8.75">
      <c r="A162" s="1"/>
      <c r="B162" s="2"/>
      <c r="C162" s="2"/>
      <c r="D162" s="2"/>
      <c r="E162" s="1"/>
      <c r="F162" s="1"/>
      <c r="G162" s="1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8.75">
      <c r="A163" s="1"/>
      <c r="B163" s="2"/>
      <c r="C163" s="2"/>
      <c r="D163" s="2"/>
      <c r="E163" s="1"/>
      <c r="F163" s="1"/>
      <c r="G163" s="1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8.75">
      <c r="A164" s="1"/>
      <c r="B164" s="2"/>
      <c r="C164" s="2"/>
      <c r="D164" s="2"/>
      <c r="E164" s="1"/>
      <c r="F164" s="1"/>
      <c r="G164" s="1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8.75">
      <c r="A165" s="1"/>
      <c r="B165" s="2"/>
      <c r="C165" s="2"/>
      <c r="D165" s="2"/>
      <c r="E165" s="1"/>
      <c r="F165" s="1"/>
      <c r="G165" s="1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8.75">
      <c r="A166" s="1"/>
      <c r="B166" s="2"/>
      <c r="C166" s="2"/>
      <c r="D166" s="2"/>
      <c r="E166" s="1"/>
      <c r="F166" s="1"/>
      <c r="G166" s="1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8.75">
      <c r="A167" s="1"/>
      <c r="B167" s="2"/>
      <c r="C167" s="2"/>
      <c r="D167" s="2"/>
      <c r="E167" s="1"/>
      <c r="F167" s="1"/>
      <c r="G167" s="1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8.75">
      <c r="A168" s="1"/>
      <c r="B168" s="2"/>
      <c r="C168" s="2"/>
      <c r="D168" s="2"/>
      <c r="E168" s="1"/>
      <c r="F168" s="1"/>
      <c r="G168" s="1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8.75">
      <c r="A169" s="1"/>
      <c r="B169" s="2"/>
      <c r="C169" s="2"/>
      <c r="D169" s="2"/>
      <c r="E169" s="1"/>
      <c r="F169" s="1"/>
      <c r="G169" s="1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8.75">
      <c r="A170" s="1"/>
      <c r="B170" s="2"/>
      <c r="C170" s="2"/>
      <c r="D170" s="2"/>
      <c r="E170" s="1"/>
      <c r="F170" s="1"/>
      <c r="G170" s="1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ht="18.75">
      <c r="A171" s="1"/>
      <c r="B171" s="2"/>
      <c r="C171" s="2"/>
      <c r="D171" s="2"/>
      <c r="E171" s="1"/>
      <c r="F171" s="1"/>
      <c r="G171" s="1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ht="18.75">
      <c r="A172" s="1"/>
      <c r="B172" s="2"/>
      <c r="C172" s="2"/>
      <c r="D172" s="2"/>
      <c r="E172" s="1"/>
      <c r="F172" s="1"/>
      <c r="G172" s="1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ht="18.75">
      <c r="A173" s="1"/>
      <c r="B173" s="2"/>
      <c r="C173" s="2"/>
      <c r="D173" s="2"/>
      <c r="E173" s="1"/>
      <c r="F173" s="1"/>
      <c r="G173" s="1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ht="18.75">
      <c r="A174" s="1"/>
      <c r="B174" s="2"/>
      <c r="C174" s="2"/>
      <c r="D174" s="2"/>
      <c r="E174" s="1"/>
      <c r="F174" s="1"/>
      <c r="G174" s="1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ht="18.75">
      <c r="A175" s="1"/>
      <c r="B175" s="2"/>
      <c r="C175" s="2"/>
      <c r="D175" s="2"/>
      <c r="E175" s="1"/>
      <c r="F175" s="1"/>
      <c r="G175" s="1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ht="18.75">
      <c r="A176" s="1"/>
      <c r="B176" s="2"/>
      <c r="C176" s="2"/>
      <c r="D176" s="2"/>
      <c r="E176" s="1"/>
      <c r="F176" s="1"/>
      <c r="G176" s="1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8.75">
      <c r="A177" s="1"/>
      <c r="B177" s="2"/>
      <c r="C177" s="2"/>
      <c r="D177" s="2"/>
      <c r="E177" s="1"/>
      <c r="F177" s="1"/>
      <c r="G177" s="1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8.75">
      <c r="A178" s="1"/>
      <c r="B178" s="2"/>
      <c r="C178" s="2"/>
      <c r="D178" s="2"/>
      <c r="E178" s="1"/>
      <c r="F178" s="1"/>
      <c r="G178" s="1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8.75">
      <c r="A179" s="1"/>
      <c r="B179" s="2"/>
      <c r="C179" s="2"/>
      <c r="D179" s="2"/>
      <c r="E179" s="1"/>
      <c r="F179" s="1"/>
      <c r="G179" s="1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8.75">
      <c r="A180" s="1"/>
      <c r="B180" s="2"/>
      <c r="C180" s="2"/>
      <c r="D180" s="2"/>
      <c r="E180" s="1"/>
      <c r="F180" s="1"/>
      <c r="G180" s="1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ht="18.75">
      <c r="A181" s="1"/>
      <c r="B181" s="2"/>
      <c r="C181" s="2"/>
      <c r="D181" s="2"/>
      <c r="E181" s="1"/>
      <c r="F181" s="1"/>
      <c r="G181" s="1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ht="18.75">
      <c r="A182" s="1"/>
      <c r="B182" s="2"/>
      <c r="C182" s="2"/>
      <c r="D182" s="2"/>
      <c r="E182" s="1"/>
      <c r="F182" s="1"/>
      <c r="G182" s="1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ht="18.75">
      <c r="A183" s="1"/>
      <c r="B183" s="2"/>
      <c r="C183" s="2"/>
      <c r="D183" s="2"/>
      <c r="E183" s="1"/>
      <c r="F183" s="1"/>
      <c r="G183" s="1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ht="18.75">
      <c r="A184" s="1"/>
      <c r="B184" s="2"/>
      <c r="C184" s="2"/>
      <c r="D184" s="2"/>
      <c r="E184" s="1"/>
      <c r="F184" s="1"/>
      <c r="G184" s="1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ht="18.75">
      <c r="A185" s="1"/>
      <c r="B185" s="2"/>
      <c r="C185" s="2"/>
      <c r="D185" s="2"/>
      <c r="E185" s="1"/>
      <c r="F185" s="1"/>
      <c r="G185" s="1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8.75">
      <c r="A186" s="1"/>
      <c r="B186" s="2"/>
      <c r="C186" s="2"/>
      <c r="D186" s="2"/>
      <c r="E186" s="1"/>
      <c r="F186" s="1"/>
      <c r="G186" s="1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8.75">
      <c r="A187" s="1"/>
      <c r="B187" s="2"/>
      <c r="C187" s="2"/>
      <c r="D187" s="2"/>
      <c r="E187" s="1"/>
      <c r="F187" s="1"/>
      <c r="G187" s="1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8.75">
      <c r="A188" s="1"/>
      <c r="B188" s="2"/>
      <c r="C188" s="2"/>
      <c r="D188" s="2"/>
      <c r="E188" s="1"/>
      <c r="F188" s="1"/>
      <c r="G188" s="1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8.75">
      <c r="A189" s="1"/>
      <c r="B189" s="2"/>
      <c r="C189" s="2"/>
      <c r="D189" s="2"/>
      <c r="E189" s="1"/>
      <c r="F189" s="1"/>
      <c r="G189" s="1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ht="18.75">
      <c r="A190" s="1"/>
      <c r="B190" s="2"/>
      <c r="C190" s="2"/>
      <c r="D190" s="2"/>
      <c r="E190" s="1"/>
      <c r="F190" s="1"/>
      <c r="G190" s="1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ht="18.75">
      <c r="A191" s="1"/>
      <c r="B191" s="2"/>
      <c r="C191" s="2"/>
      <c r="D191" s="2"/>
      <c r="E191" s="1"/>
      <c r="F191" s="1"/>
      <c r="G191" s="1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ht="18.75">
      <c r="A192" s="1"/>
      <c r="B192" s="2"/>
      <c r="C192" s="2"/>
      <c r="D192" s="2"/>
      <c r="E192" s="1"/>
      <c r="F192" s="1"/>
      <c r="G192" s="1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ht="18.75">
      <c r="A193" s="1"/>
      <c r="B193" s="2"/>
      <c r="C193" s="2"/>
      <c r="D193" s="2"/>
      <c r="E193" s="1"/>
      <c r="F193" s="1"/>
      <c r="G193" s="1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ht="18.75">
      <c r="A194" s="1"/>
      <c r="B194" s="2"/>
      <c r="C194" s="2"/>
      <c r="D194" s="2"/>
      <c r="E194" s="1"/>
      <c r="F194" s="1"/>
      <c r="G194" s="1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ht="18.75">
      <c r="A195" s="1"/>
      <c r="B195" s="2"/>
      <c r="C195" s="2"/>
      <c r="D195" s="2"/>
      <c r="E195" s="1"/>
      <c r="F195" s="1"/>
      <c r="G195" s="1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8.75">
      <c r="A196" s="1"/>
      <c r="B196" s="2"/>
      <c r="C196" s="2"/>
      <c r="D196" s="2"/>
      <c r="E196" s="1"/>
      <c r="F196" s="1"/>
      <c r="G196" s="1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8.75">
      <c r="A197" s="1"/>
      <c r="B197" s="2"/>
      <c r="C197" s="2"/>
      <c r="D197" s="2"/>
      <c r="E197" s="1"/>
      <c r="F197" s="1"/>
      <c r="G197" s="1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8.75">
      <c r="A198" s="1"/>
      <c r="B198" s="2"/>
      <c r="C198" s="2"/>
      <c r="D198" s="2"/>
      <c r="E198" s="1"/>
      <c r="F198" s="1"/>
      <c r="G198" s="1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8.75">
      <c r="A199" s="1"/>
      <c r="B199" s="2"/>
      <c r="C199" s="2"/>
      <c r="D199" s="2"/>
      <c r="E199" s="1"/>
      <c r="F199" s="1"/>
      <c r="G199" s="1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ht="18.75">
      <c r="A200" s="1"/>
      <c r="B200" s="2"/>
      <c r="C200" s="2"/>
      <c r="D200" s="2"/>
      <c r="E200" s="1"/>
      <c r="F200" s="1"/>
      <c r="G200" s="1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ht="18.75">
      <c r="A201" s="1"/>
      <c r="B201" s="2"/>
      <c r="C201" s="2"/>
      <c r="D201" s="2"/>
      <c r="E201" s="1"/>
      <c r="F201" s="1"/>
      <c r="G201" s="1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ht="18.75">
      <c r="A202" s="1"/>
      <c r="B202" s="2"/>
      <c r="C202" s="2"/>
      <c r="D202" s="2"/>
      <c r="E202" s="1"/>
      <c r="F202" s="1"/>
      <c r="G202" s="1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ht="18.75">
      <c r="A203" s="1"/>
      <c r="B203" s="2"/>
      <c r="C203" s="2"/>
      <c r="D203" s="2"/>
      <c r="E203" s="1"/>
      <c r="F203" s="1"/>
      <c r="G203" s="1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ht="18.75">
      <c r="A204" s="1"/>
      <c r="B204" s="2"/>
      <c r="C204" s="2"/>
      <c r="D204" s="2"/>
      <c r="E204" s="1"/>
      <c r="F204" s="1"/>
      <c r="G204" s="1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ht="18.75">
      <c r="A205" s="1"/>
      <c r="B205" s="2"/>
      <c r="C205" s="2"/>
      <c r="D205" s="2"/>
      <c r="E205" s="1"/>
      <c r="F205" s="1"/>
      <c r="G205" s="1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8.75">
      <c r="A206" s="1"/>
      <c r="B206" s="2"/>
      <c r="C206" s="2"/>
      <c r="D206" s="2"/>
      <c r="E206" s="1"/>
      <c r="F206" s="1"/>
      <c r="G206" s="1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8.75">
      <c r="A207" s="1"/>
      <c r="B207" s="2"/>
      <c r="C207" s="2"/>
      <c r="D207" s="2"/>
      <c r="E207" s="1"/>
      <c r="F207" s="1"/>
      <c r="G207" s="1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8.75">
      <c r="A208" s="1"/>
      <c r="B208" s="2"/>
      <c r="C208" s="2"/>
      <c r="D208" s="2"/>
      <c r="E208" s="1"/>
      <c r="F208" s="1"/>
      <c r="G208" s="1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8.75">
      <c r="A209" s="1"/>
      <c r="B209" s="2"/>
      <c r="C209" s="2"/>
      <c r="D209" s="2"/>
      <c r="E209" s="1"/>
      <c r="F209" s="1"/>
      <c r="G209" s="1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ht="18.75">
      <c r="A210" s="1"/>
      <c r="B210" s="2"/>
      <c r="C210" s="2"/>
      <c r="D210" s="2"/>
      <c r="E210" s="1"/>
      <c r="F210" s="1"/>
      <c r="G210" s="1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ht="18.75">
      <c r="A211" s="1"/>
      <c r="B211" s="2"/>
      <c r="C211" s="2"/>
      <c r="D211" s="2"/>
      <c r="E211" s="1"/>
      <c r="F211" s="1"/>
      <c r="G211" s="1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ht="18.75">
      <c r="A212" s="1"/>
      <c r="B212" s="2"/>
      <c r="C212" s="2"/>
      <c r="D212" s="2"/>
      <c r="E212" s="1"/>
      <c r="F212" s="1"/>
      <c r="G212" s="1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ht="18.75">
      <c r="A213" s="1"/>
      <c r="B213" s="2"/>
      <c r="C213" s="2"/>
      <c r="D213" s="2"/>
      <c r="E213" s="1"/>
      <c r="F213" s="1"/>
      <c r="G213" s="1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ht="18.75">
      <c r="A214" s="1"/>
      <c r="B214" s="2"/>
      <c r="C214" s="2"/>
      <c r="D214" s="2"/>
      <c r="E214" s="1"/>
      <c r="F214" s="1"/>
      <c r="G214" s="1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ht="18.75">
      <c r="A215" s="1"/>
      <c r="B215" s="2"/>
      <c r="C215" s="2"/>
      <c r="D215" s="2"/>
      <c r="E215" s="1"/>
      <c r="F215" s="1"/>
      <c r="G215" s="1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8.75">
      <c r="A216" s="1"/>
      <c r="B216" s="2"/>
      <c r="C216" s="2"/>
      <c r="D216" s="2"/>
      <c r="E216" s="1"/>
      <c r="F216" s="1"/>
      <c r="G216" s="1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8.75">
      <c r="A217" s="1"/>
      <c r="B217" s="2"/>
      <c r="C217" s="2"/>
      <c r="D217" s="2"/>
      <c r="E217" s="1"/>
      <c r="F217" s="1"/>
      <c r="G217" s="1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8.75">
      <c r="A218" s="1"/>
      <c r="B218" s="2"/>
      <c r="C218" s="2"/>
      <c r="D218" s="2"/>
      <c r="E218" s="1"/>
      <c r="F218" s="1"/>
      <c r="G218" s="1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8.75">
      <c r="A219" s="1"/>
      <c r="B219" s="2"/>
      <c r="C219" s="2"/>
      <c r="D219" s="2"/>
      <c r="E219" s="1"/>
      <c r="F219" s="1"/>
      <c r="G219" s="1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ht="18.75">
      <c r="A220" s="1"/>
      <c r="B220" s="2"/>
      <c r="C220" s="2"/>
      <c r="D220" s="2"/>
      <c r="E220" s="1"/>
      <c r="F220" s="1"/>
      <c r="G220" s="1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ht="18.75">
      <c r="A221" s="1"/>
      <c r="B221" s="2"/>
      <c r="C221" s="2"/>
      <c r="D221" s="2"/>
      <c r="E221" s="1"/>
      <c r="F221" s="1"/>
      <c r="G221" s="1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ht="18.75">
      <c r="A222" s="1"/>
      <c r="B222" s="2"/>
      <c r="C222" s="2"/>
      <c r="D222" s="2"/>
      <c r="E222" s="1"/>
      <c r="F222" s="1"/>
      <c r="G222" s="1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ht="18.75">
      <c r="A223" s="1"/>
      <c r="B223" s="2"/>
      <c r="C223" s="2"/>
      <c r="D223" s="2"/>
      <c r="E223" s="1"/>
      <c r="F223" s="1"/>
      <c r="G223" s="1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ht="18.75">
      <c r="A224" s="1"/>
      <c r="B224" s="2"/>
      <c r="C224" s="2"/>
      <c r="D224" s="2"/>
      <c r="E224" s="1"/>
      <c r="F224" s="1"/>
      <c r="G224" s="1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1:18" ht="18.75">
      <c r="A225" s="1"/>
      <c r="B225" s="2"/>
      <c r="C225" s="2"/>
      <c r="D225" s="2"/>
      <c r="E225" s="1"/>
      <c r="F225" s="1"/>
      <c r="G225" s="1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ht="18.75">
      <c r="A226" s="1"/>
      <c r="B226" s="2"/>
      <c r="C226" s="2"/>
      <c r="D226" s="2"/>
      <c r="E226" s="1"/>
      <c r="F226" s="1"/>
      <c r="G226" s="1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ht="18.75">
      <c r="A227" s="1"/>
      <c r="B227" s="2"/>
      <c r="C227" s="2"/>
      <c r="D227" s="2"/>
      <c r="E227" s="1"/>
      <c r="F227" s="1"/>
      <c r="G227" s="1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ht="18.75">
      <c r="A228" s="1"/>
      <c r="B228" s="2"/>
      <c r="C228" s="2"/>
      <c r="D228" s="2"/>
      <c r="E228" s="1"/>
      <c r="F228" s="1"/>
      <c r="G228" s="1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ht="18.75">
      <c r="A229" s="1"/>
      <c r="B229" s="2"/>
      <c r="C229" s="2"/>
      <c r="D229" s="2"/>
      <c r="E229" s="1"/>
      <c r="F229" s="1"/>
      <c r="G229" s="1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1:18" ht="18.75">
      <c r="A230" s="1"/>
      <c r="B230" s="2"/>
      <c r="C230" s="2"/>
      <c r="D230" s="2"/>
      <c r="E230" s="1"/>
      <c r="F230" s="1"/>
      <c r="G230" s="1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 ht="18.75">
      <c r="A231" s="1"/>
      <c r="B231" s="2"/>
      <c r="C231" s="2"/>
      <c r="D231" s="2"/>
      <c r="E231" s="1"/>
      <c r="F231" s="1"/>
      <c r="G231" s="1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 ht="18.75">
      <c r="A232" s="1"/>
      <c r="B232" s="2"/>
      <c r="C232" s="2"/>
      <c r="D232" s="2"/>
      <c r="E232" s="1"/>
      <c r="F232" s="1"/>
      <c r="G232" s="1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 ht="18.75">
      <c r="A233" s="1"/>
      <c r="B233" s="2"/>
      <c r="C233" s="2"/>
      <c r="D233" s="2"/>
      <c r="E233" s="1"/>
      <c r="F233" s="1"/>
      <c r="G233" s="1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 ht="18.75">
      <c r="A234" s="1"/>
      <c r="B234" s="2"/>
      <c r="C234" s="2"/>
      <c r="D234" s="2"/>
      <c r="E234" s="1"/>
      <c r="F234" s="1"/>
      <c r="G234" s="1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ht="18.75">
      <c r="A235" s="1"/>
      <c r="B235" s="2"/>
      <c r="C235" s="2"/>
      <c r="D235" s="2"/>
      <c r="E235" s="1"/>
      <c r="F235" s="1"/>
      <c r="G235" s="1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ht="18.75">
      <c r="A236" s="1"/>
      <c r="B236" s="2"/>
      <c r="C236" s="2"/>
      <c r="D236" s="2"/>
      <c r="E236" s="1"/>
      <c r="F236" s="1"/>
      <c r="G236" s="1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ht="18.75">
      <c r="A237" s="1"/>
      <c r="B237" s="2"/>
      <c r="C237" s="2"/>
      <c r="D237" s="2"/>
      <c r="E237" s="1"/>
      <c r="F237" s="1"/>
      <c r="G237" s="1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ht="18.75">
      <c r="A238" s="1"/>
      <c r="B238" s="2"/>
      <c r="C238" s="2"/>
      <c r="D238" s="2"/>
      <c r="E238" s="1"/>
      <c r="F238" s="1"/>
      <c r="G238" s="1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 ht="18.75">
      <c r="A239" s="1"/>
      <c r="B239" s="2"/>
      <c r="C239" s="2"/>
      <c r="D239" s="2"/>
      <c r="E239" s="1"/>
      <c r="F239" s="1"/>
      <c r="G239" s="1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 ht="18.75">
      <c r="A240" s="1"/>
      <c r="B240" s="2"/>
      <c r="C240" s="2"/>
      <c r="D240" s="2"/>
      <c r="E240" s="1"/>
      <c r="F240" s="1"/>
      <c r="G240" s="1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1:18" ht="18.75">
      <c r="A241" s="1"/>
      <c r="B241" s="2"/>
      <c r="C241" s="2"/>
      <c r="D241" s="2"/>
      <c r="E241" s="1"/>
      <c r="F241" s="1"/>
      <c r="G241" s="1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1:18" ht="18.75">
      <c r="A242" s="1"/>
      <c r="B242" s="2"/>
      <c r="C242" s="2"/>
      <c r="D242" s="2"/>
      <c r="E242" s="1"/>
      <c r="F242" s="1"/>
      <c r="G242" s="1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1:18" ht="18.75">
      <c r="A243" s="1"/>
      <c r="B243" s="2"/>
      <c r="C243" s="2"/>
      <c r="D243" s="2"/>
      <c r="E243" s="1"/>
      <c r="F243" s="1"/>
      <c r="G243" s="1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ht="18.75">
      <c r="A244" s="1"/>
      <c r="B244" s="2"/>
      <c r="C244" s="2"/>
      <c r="D244" s="2"/>
      <c r="E244" s="1"/>
      <c r="F244" s="1"/>
      <c r="G244" s="1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ht="18.75">
      <c r="A245" s="1"/>
      <c r="B245" s="2"/>
      <c r="C245" s="2"/>
      <c r="D245" s="2"/>
      <c r="E245" s="1"/>
      <c r="F245" s="1"/>
      <c r="G245" s="1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ht="18.75">
      <c r="A246" s="1"/>
      <c r="B246" s="2"/>
      <c r="C246" s="2"/>
      <c r="D246" s="2"/>
      <c r="E246" s="1"/>
      <c r="F246" s="1"/>
      <c r="G246" s="1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ht="18.75">
      <c r="A247" s="1"/>
      <c r="B247" s="2"/>
      <c r="C247" s="2"/>
      <c r="D247" s="2"/>
      <c r="E247" s="1"/>
      <c r="F247" s="1"/>
      <c r="G247" s="1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1:18" ht="18.75">
      <c r="A248" s="1"/>
      <c r="B248" s="2"/>
      <c r="C248" s="2"/>
      <c r="D248" s="2"/>
      <c r="E248" s="1"/>
      <c r="F248" s="1"/>
      <c r="G248" s="1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 ht="18.75">
      <c r="A249" s="1"/>
      <c r="B249" s="2"/>
      <c r="C249" s="2"/>
      <c r="D249" s="2"/>
      <c r="E249" s="1"/>
      <c r="F249" s="1"/>
      <c r="G249" s="1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1:18" ht="18.75">
      <c r="A250" s="1"/>
      <c r="B250" s="2"/>
      <c r="C250" s="2"/>
      <c r="D250" s="2"/>
      <c r="E250" s="1"/>
      <c r="F250" s="1"/>
      <c r="G250" s="1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1:18" ht="18.75">
      <c r="A251" s="1"/>
      <c r="B251" s="2"/>
      <c r="C251" s="2"/>
      <c r="D251" s="2"/>
      <c r="E251" s="1"/>
      <c r="F251" s="1"/>
      <c r="G251" s="1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1:18" ht="18.75">
      <c r="A252" s="1"/>
      <c r="B252" s="2"/>
      <c r="C252" s="2"/>
      <c r="D252" s="2"/>
      <c r="E252" s="1"/>
      <c r="F252" s="1"/>
      <c r="G252" s="1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1:18" ht="18.75">
      <c r="A253" s="1"/>
      <c r="B253" s="2"/>
      <c r="C253" s="2"/>
      <c r="D253" s="2"/>
      <c r="E253" s="1"/>
      <c r="F253" s="1"/>
      <c r="G253" s="1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ht="18.75">
      <c r="A254" s="1"/>
      <c r="B254" s="2"/>
      <c r="C254" s="2"/>
      <c r="D254" s="2"/>
      <c r="E254" s="1"/>
      <c r="F254" s="1"/>
      <c r="G254" s="1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ht="18.75">
      <c r="A255" s="1"/>
      <c r="B255" s="2"/>
      <c r="C255" s="2"/>
      <c r="D255" s="2"/>
      <c r="E255" s="1"/>
      <c r="F255" s="1"/>
      <c r="G255" s="1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ht="18.75">
      <c r="A256" s="1"/>
      <c r="B256" s="2"/>
      <c r="C256" s="2"/>
      <c r="D256" s="2"/>
      <c r="E256" s="1"/>
      <c r="F256" s="1"/>
      <c r="G256" s="1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ht="18.75">
      <c r="A257" s="1"/>
      <c r="B257" s="2"/>
      <c r="C257" s="2"/>
      <c r="D257" s="2"/>
      <c r="E257" s="1"/>
      <c r="F257" s="1"/>
      <c r="G257" s="1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1:18" ht="18.75">
      <c r="A258" s="1"/>
      <c r="B258" s="2"/>
      <c r="C258" s="2"/>
      <c r="D258" s="2"/>
      <c r="E258" s="1"/>
      <c r="F258" s="1"/>
      <c r="G258" s="1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1:18" ht="18.75">
      <c r="A259" s="1"/>
      <c r="B259" s="2"/>
      <c r="C259" s="2"/>
      <c r="D259" s="2"/>
      <c r="E259" s="1"/>
      <c r="F259" s="1"/>
      <c r="G259" s="1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1:18" ht="18.75">
      <c r="A260" s="1"/>
      <c r="B260" s="2"/>
      <c r="C260" s="2"/>
      <c r="D260" s="2"/>
      <c r="E260" s="1"/>
      <c r="F260" s="1"/>
      <c r="G260" s="1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1:18" ht="18.75">
      <c r="A261" s="1"/>
      <c r="B261" s="2"/>
      <c r="C261" s="2"/>
      <c r="D261" s="2"/>
      <c r="E261" s="1"/>
      <c r="F261" s="1"/>
      <c r="G261" s="1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1:18" ht="18.75">
      <c r="A262" s="1"/>
      <c r="B262" s="2"/>
      <c r="C262" s="2"/>
      <c r="D262" s="2"/>
      <c r="E262" s="1"/>
      <c r="F262" s="1"/>
      <c r="G262" s="1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1:18" ht="18.75">
      <c r="A263" s="1"/>
      <c r="B263" s="2"/>
      <c r="C263" s="2"/>
      <c r="D263" s="2"/>
      <c r="E263" s="1"/>
      <c r="F263" s="1"/>
      <c r="G263" s="1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ht="18.75">
      <c r="A264" s="1"/>
      <c r="B264" s="2"/>
      <c r="C264" s="2"/>
      <c r="D264" s="2"/>
      <c r="E264" s="1"/>
      <c r="F264" s="1"/>
      <c r="G264" s="1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ht="18.75">
      <c r="A265" s="1"/>
      <c r="B265" s="2"/>
      <c r="C265" s="2"/>
      <c r="D265" s="2"/>
      <c r="E265" s="1"/>
      <c r="F265" s="1"/>
      <c r="G265" s="1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ht="18.75">
      <c r="A266" s="1"/>
      <c r="B266" s="2"/>
      <c r="C266" s="2"/>
      <c r="D266" s="2"/>
      <c r="E266" s="1"/>
      <c r="F266" s="1"/>
      <c r="G266" s="1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ht="18.75">
      <c r="A267" s="1"/>
      <c r="B267" s="2"/>
      <c r="C267" s="2"/>
      <c r="D267" s="2"/>
      <c r="E267" s="1"/>
      <c r="F267" s="1"/>
      <c r="G267" s="1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1:18" ht="18.75">
      <c r="A268" s="1"/>
      <c r="B268" s="2"/>
      <c r="C268" s="2"/>
      <c r="D268" s="2"/>
      <c r="E268" s="1"/>
      <c r="F268" s="1"/>
      <c r="G268" s="1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1:18" ht="18.75">
      <c r="A269" s="1"/>
      <c r="B269" s="2"/>
      <c r="C269" s="2"/>
      <c r="D269" s="2"/>
      <c r="E269" s="1"/>
      <c r="F269" s="1"/>
      <c r="G269" s="1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1:18" ht="18.75">
      <c r="A270" s="1"/>
      <c r="B270" s="2"/>
      <c r="C270" s="2"/>
      <c r="D270" s="2"/>
      <c r="E270" s="1"/>
      <c r="F270" s="1"/>
      <c r="G270" s="1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1:18" ht="18.75">
      <c r="A271" s="1"/>
      <c r="B271" s="2"/>
      <c r="C271" s="2"/>
      <c r="D271" s="2"/>
      <c r="E271" s="1"/>
      <c r="F271" s="1"/>
      <c r="G271" s="1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1:18" ht="18.75">
      <c r="A272" s="1"/>
      <c r="B272" s="2"/>
      <c r="C272" s="2"/>
      <c r="D272" s="2"/>
      <c r="E272" s="1"/>
      <c r="F272" s="1"/>
      <c r="G272" s="1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1:18" ht="18.75">
      <c r="A273" s="1"/>
      <c r="B273" s="2"/>
      <c r="C273" s="2"/>
      <c r="D273" s="2"/>
      <c r="E273" s="1"/>
      <c r="F273" s="1"/>
      <c r="G273" s="1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ht="18.75">
      <c r="A274" s="1"/>
      <c r="B274" s="2"/>
      <c r="C274" s="2"/>
      <c r="D274" s="2"/>
      <c r="E274" s="1"/>
      <c r="F274" s="1"/>
      <c r="G274" s="1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ht="18.75">
      <c r="A275" s="1"/>
      <c r="B275" s="2"/>
      <c r="C275" s="2"/>
      <c r="D275" s="2"/>
      <c r="E275" s="1"/>
      <c r="F275" s="1"/>
      <c r="G275" s="1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ht="18.75">
      <c r="A276" s="1"/>
      <c r="B276" s="2"/>
      <c r="C276" s="2"/>
      <c r="D276" s="2"/>
      <c r="E276" s="1"/>
      <c r="F276" s="1"/>
      <c r="G276" s="1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ht="18.75">
      <c r="A277" s="1"/>
      <c r="B277" s="2"/>
      <c r="C277" s="2"/>
      <c r="D277" s="2"/>
      <c r="E277" s="1"/>
      <c r="F277" s="1"/>
      <c r="G277" s="1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1:18" ht="18.75">
      <c r="A278" s="1"/>
      <c r="B278" s="2"/>
      <c r="C278" s="2"/>
      <c r="D278" s="2"/>
      <c r="E278" s="1"/>
      <c r="F278" s="1"/>
      <c r="G278" s="1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1:18" ht="18.75">
      <c r="A279" s="1"/>
      <c r="B279" s="2"/>
      <c r="C279" s="2"/>
      <c r="D279" s="2"/>
      <c r="E279" s="1"/>
      <c r="F279" s="1"/>
      <c r="G279" s="1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1:18" ht="18.75">
      <c r="A280" s="1"/>
      <c r="B280" s="2"/>
      <c r="C280" s="2"/>
      <c r="D280" s="2"/>
      <c r="E280" s="1"/>
      <c r="F280" s="1"/>
      <c r="G280" s="1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1:18" ht="18.75">
      <c r="A281" s="1"/>
      <c r="B281" s="2"/>
      <c r="C281" s="2"/>
      <c r="D281" s="2"/>
      <c r="E281" s="1"/>
      <c r="F281" s="1"/>
      <c r="G281" s="1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spans="1:18" ht="18.75">
      <c r="A282" s="1"/>
      <c r="B282" s="2"/>
      <c r="C282" s="2"/>
      <c r="D282" s="2"/>
      <c r="E282" s="1"/>
      <c r="F282" s="1"/>
      <c r="G282" s="1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1:18" ht="18.75">
      <c r="A283" s="1"/>
      <c r="B283" s="2"/>
      <c r="C283" s="2"/>
      <c r="D283" s="2"/>
      <c r="E283" s="1"/>
      <c r="F283" s="1"/>
      <c r="G283" s="1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ht="18.75">
      <c r="A284" s="1"/>
      <c r="B284" s="2"/>
      <c r="C284" s="2"/>
      <c r="D284" s="2"/>
      <c r="E284" s="1"/>
      <c r="F284" s="1"/>
      <c r="G284" s="1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ht="18.75">
      <c r="A285" s="1"/>
      <c r="B285" s="2"/>
      <c r="C285" s="2"/>
      <c r="D285" s="2"/>
      <c r="E285" s="1"/>
      <c r="F285" s="1"/>
      <c r="G285" s="1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ht="18.75">
      <c r="A286" s="1"/>
      <c r="B286" s="2"/>
      <c r="C286" s="2"/>
      <c r="D286" s="2"/>
      <c r="E286" s="1"/>
      <c r="F286" s="1"/>
      <c r="G286" s="1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ht="18.75">
      <c r="A287" s="1"/>
      <c r="B287" s="2"/>
      <c r="C287" s="2"/>
      <c r="D287" s="2"/>
      <c r="E287" s="1"/>
      <c r="F287" s="1"/>
      <c r="G287" s="1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ht="18.75">
      <c r="A288" s="1"/>
      <c r="B288" s="2"/>
      <c r="C288" s="2"/>
      <c r="D288" s="2"/>
      <c r="E288" s="1"/>
      <c r="F288" s="1"/>
      <c r="G288" s="1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ht="18.75">
      <c r="A289" s="1"/>
      <c r="B289" s="2"/>
      <c r="C289" s="2"/>
      <c r="D289" s="2"/>
      <c r="E289" s="1"/>
      <c r="F289" s="1"/>
      <c r="G289" s="1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ht="18.75">
      <c r="A290" s="1"/>
      <c r="B290" s="2"/>
      <c r="C290" s="2"/>
      <c r="D290" s="2"/>
      <c r="E290" s="1"/>
      <c r="F290" s="1"/>
      <c r="G290" s="1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ht="18.75">
      <c r="A291" s="1"/>
      <c r="B291" s="2"/>
      <c r="C291" s="2"/>
      <c r="D291" s="2"/>
      <c r="E291" s="1"/>
      <c r="F291" s="1"/>
      <c r="G291" s="1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ht="18.75">
      <c r="A292" s="1"/>
      <c r="B292" s="2"/>
      <c r="C292" s="2"/>
      <c r="D292" s="2"/>
      <c r="E292" s="1"/>
      <c r="F292" s="1"/>
      <c r="G292" s="1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1:18" ht="18.75">
      <c r="A293" s="1"/>
      <c r="B293" s="2"/>
      <c r="C293" s="2"/>
      <c r="D293" s="2"/>
      <c r="E293" s="1"/>
      <c r="F293" s="1"/>
      <c r="G293" s="1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1:18" ht="18.75">
      <c r="A294" s="1"/>
      <c r="B294" s="2"/>
      <c r="C294" s="2"/>
      <c r="D294" s="2"/>
      <c r="E294" s="1"/>
      <c r="F294" s="1"/>
      <c r="G294" s="1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1:18" ht="18.75">
      <c r="A295" s="1"/>
      <c r="B295" s="2"/>
      <c r="C295" s="2"/>
      <c r="D295" s="2"/>
      <c r="E295" s="1"/>
      <c r="F295" s="1"/>
      <c r="G295" s="1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1:18" ht="18.75">
      <c r="A296" s="1"/>
      <c r="B296" s="2"/>
      <c r="C296" s="2"/>
      <c r="D296" s="2"/>
      <c r="E296" s="1"/>
      <c r="F296" s="1"/>
      <c r="G296" s="1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1:18" ht="18.75">
      <c r="A297" s="1"/>
      <c r="B297" s="2"/>
      <c r="C297" s="2"/>
      <c r="D297" s="2"/>
      <c r="E297" s="1"/>
      <c r="F297" s="1"/>
      <c r="G297" s="1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ht="18.75">
      <c r="A298" s="1"/>
      <c r="B298" s="2"/>
      <c r="C298" s="2"/>
      <c r="D298" s="2"/>
      <c r="E298" s="1"/>
      <c r="F298" s="1"/>
      <c r="G298" s="1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ht="18.75">
      <c r="A299" s="1"/>
      <c r="B299" s="2"/>
      <c r="C299" s="2"/>
      <c r="D299" s="2"/>
      <c r="E299" s="1"/>
      <c r="F299" s="1"/>
      <c r="G299" s="1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ht="18.75">
      <c r="A300" s="1"/>
      <c r="B300" s="2"/>
      <c r="C300" s="2"/>
      <c r="D300" s="2"/>
      <c r="E300" s="1"/>
      <c r="F300" s="1"/>
      <c r="G300" s="1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ht="18.75">
      <c r="A301" s="1"/>
      <c r="B301" s="2"/>
      <c r="C301" s="2"/>
      <c r="D301" s="2"/>
      <c r="E301" s="1"/>
      <c r="F301" s="1"/>
      <c r="G301" s="1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ht="18.75">
      <c r="A302" s="1"/>
      <c r="B302" s="2"/>
      <c r="C302" s="2"/>
      <c r="D302" s="2"/>
      <c r="E302" s="1"/>
      <c r="F302" s="1"/>
      <c r="G302" s="1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ht="18.75">
      <c r="A303" s="1"/>
      <c r="B303" s="2"/>
      <c r="C303" s="2"/>
      <c r="D303" s="2"/>
      <c r="E303" s="1"/>
      <c r="F303" s="1"/>
      <c r="G303" s="1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ht="18.75">
      <c r="A304" s="1"/>
      <c r="B304" s="2"/>
      <c r="C304" s="2"/>
      <c r="D304" s="2"/>
      <c r="E304" s="1"/>
      <c r="F304" s="1"/>
      <c r="G304" s="1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ht="18.75">
      <c r="A305" s="1"/>
      <c r="B305" s="2"/>
      <c r="C305" s="2"/>
      <c r="D305" s="2"/>
      <c r="E305" s="1"/>
      <c r="F305" s="1"/>
      <c r="G305" s="1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ht="18.75">
      <c r="A306" s="1"/>
      <c r="B306" s="2"/>
      <c r="C306" s="2"/>
      <c r="D306" s="2"/>
      <c r="E306" s="1"/>
      <c r="F306" s="1"/>
      <c r="G306" s="1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1:18" ht="18.75">
      <c r="A307" s="1"/>
      <c r="B307" s="2"/>
      <c r="C307" s="2"/>
      <c r="D307" s="2"/>
      <c r="E307" s="1"/>
      <c r="F307" s="1"/>
      <c r="G307" s="1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1:18" ht="18.75">
      <c r="A308" s="1"/>
      <c r="B308" s="2"/>
      <c r="C308" s="2"/>
      <c r="D308" s="2"/>
      <c r="E308" s="1"/>
      <c r="F308" s="1"/>
      <c r="G308" s="1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1:18" ht="18.75">
      <c r="A309" s="1"/>
      <c r="B309" s="2"/>
      <c r="C309" s="2"/>
      <c r="D309" s="2"/>
      <c r="E309" s="1"/>
      <c r="F309" s="1"/>
      <c r="G309" s="1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1:18" ht="18.75">
      <c r="A310" s="1"/>
      <c r="B310" s="2"/>
      <c r="C310" s="2"/>
      <c r="D310" s="2"/>
      <c r="E310" s="1"/>
      <c r="F310" s="1"/>
      <c r="G310" s="1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1:18" ht="18.75">
      <c r="A311" s="1"/>
      <c r="B311" s="2"/>
      <c r="C311" s="2"/>
      <c r="D311" s="2"/>
      <c r="E311" s="1"/>
      <c r="F311" s="1"/>
      <c r="G311" s="1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ht="18.75">
      <c r="A312" s="1"/>
      <c r="B312" s="2"/>
      <c r="C312" s="2"/>
      <c r="D312" s="2"/>
      <c r="E312" s="1"/>
      <c r="F312" s="1"/>
      <c r="G312" s="1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ht="18.75">
      <c r="A313" s="1"/>
      <c r="B313" s="2"/>
      <c r="C313" s="2"/>
      <c r="D313" s="2"/>
      <c r="E313" s="1"/>
      <c r="F313" s="1"/>
      <c r="G313" s="1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ht="18.75">
      <c r="A314" s="1"/>
      <c r="B314" s="2"/>
      <c r="C314" s="2"/>
      <c r="D314" s="2"/>
      <c r="E314" s="1"/>
      <c r="F314" s="1"/>
      <c r="G314" s="1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ht="18.75">
      <c r="A315" s="1"/>
      <c r="B315" s="2"/>
      <c r="C315" s="2"/>
      <c r="D315" s="2"/>
      <c r="E315" s="1"/>
      <c r="F315" s="1"/>
      <c r="G315" s="1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1:18" ht="18.75">
      <c r="A316" s="1"/>
      <c r="B316" s="2"/>
      <c r="C316" s="2"/>
      <c r="D316" s="2"/>
      <c r="E316" s="1"/>
      <c r="F316" s="1"/>
      <c r="G316" s="1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ht="18.75">
      <c r="A317" s="1"/>
      <c r="B317" s="2"/>
      <c r="C317" s="2"/>
      <c r="D317" s="2"/>
      <c r="E317" s="1"/>
      <c r="F317" s="1"/>
      <c r="G317" s="1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1:18" ht="18.75">
      <c r="A318" s="1"/>
      <c r="B318" s="2"/>
      <c r="C318" s="2"/>
      <c r="D318" s="2"/>
      <c r="E318" s="1"/>
      <c r="F318" s="1"/>
      <c r="G318" s="1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1:18" ht="18.75">
      <c r="A319" s="1"/>
      <c r="B319" s="2"/>
      <c r="C319" s="2"/>
      <c r="D319" s="2"/>
      <c r="E319" s="1"/>
      <c r="F319" s="1"/>
      <c r="G319" s="1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1:18" ht="18.75">
      <c r="A320" s="1"/>
      <c r="B320" s="2"/>
      <c r="C320" s="2"/>
      <c r="D320" s="2"/>
      <c r="E320" s="1"/>
      <c r="F320" s="1"/>
      <c r="G320" s="1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1:18" ht="18.75">
      <c r="A321" s="1"/>
      <c r="B321" s="2"/>
      <c r="C321" s="2"/>
      <c r="D321" s="2"/>
      <c r="E321" s="1"/>
      <c r="F321" s="1"/>
      <c r="G321" s="1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ht="18.75">
      <c r="A322" s="1"/>
      <c r="B322" s="2"/>
      <c r="C322" s="2"/>
      <c r="D322" s="2"/>
      <c r="E322" s="1"/>
      <c r="F322" s="1"/>
      <c r="G322" s="1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ht="18.75">
      <c r="A323" s="1"/>
      <c r="B323" s="2"/>
      <c r="C323" s="2"/>
      <c r="D323" s="2"/>
      <c r="E323" s="1"/>
      <c r="F323" s="1"/>
      <c r="G323" s="1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ht="18.75">
      <c r="A324" s="1"/>
      <c r="B324" s="2"/>
      <c r="C324" s="2"/>
      <c r="D324" s="2"/>
      <c r="E324" s="1"/>
      <c r="F324" s="1"/>
      <c r="G324" s="1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ht="18.75">
      <c r="A325" s="1"/>
      <c r="B325" s="2"/>
      <c r="C325" s="2"/>
      <c r="D325" s="2"/>
      <c r="E325" s="1"/>
      <c r="F325" s="1"/>
      <c r="G325" s="1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ht="18.75">
      <c r="A326" s="1"/>
      <c r="B326" s="2"/>
      <c r="C326" s="2"/>
      <c r="D326" s="2"/>
      <c r="E326" s="1"/>
      <c r="F326" s="1"/>
      <c r="G326" s="1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ht="18.75">
      <c r="A327" s="1"/>
      <c r="B327" s="2"/>
      <c r="C327" s="2"/>
      <c r="D327" s="2"/>
      <c r="E327" s="1"/>
      <c r="F327" s="1"/>
      <c r="G327" s="1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ht="18.75">
      <c r="A328" s="1"/>
      <c r="B328" s="2"/>
      <c r="C328" s="2"/>
      <c r="D328" s="2"/>
      <c r="E328" s="1"/>
      <c r="F328" s="1"/>
      <c r="G328" s="1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ht="18.75">
      <c r="A329" s="1"/>
      <c r="B329" s="2"/>
      <c r="C329" s="2"/>
      <c r="D329" s="2"/>
      <c r="E329" s="1"/>
      <c r="F329" s="1"/>
      <c r="G329" s="1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ht="18.75">
      <c r="A330" s="1"/>
      <c r="B330" s="2"/>
      <c r="C330" s="2"/>
      <c r="D330" s="2"/>
      <c r="E330" s="1"/>
      <c r="F330" s="1"/>
      <c r="G330" s="1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1:18" ht="18.75">
      <c r="A331" s="1"/>
      <c r="B331" s="2"/>
      <c r="C331" s="2"/>
      <c r="D331" s="2"/>
      <c r="E331" s="1"/>
      <c r="F331" s="1"/>
      <c r="G331" s="1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1:18" ht="18.75">
      <c r="A332" s="1"/>
      <c r="B332" s="2"/>
      <c r="C332" s="2"/>
      <c r="D332" s="2"/>
      <c r="E332" s="1"/>
      <c r="F332" s="1"/>
      <c r="G332" s="1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1:18" ht="18.75">
      <c r="A333" s="1"/>
      <c r="B333" s="2"/>
      <c r="C333" s="2"/>
      <c r="D333" s="2"/>
      <c r="E333" s="1"/>
      <c r="F333" s="1"/>
      <c r="G333" s="1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1:18" ht="18.75">
      <c r="A334" s="1"/>
      <c r="B334" s="2"/>
      <c r="C334" s="2"/>
      <c r="D334" s="2"/>
      <c r="E334" s="1"/>
      <c r="F334" s="1"/>
      <c r="G334" s="1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1:18" ht="18.75">
      <c r="A335" s="1"/>
      <c r="B335" s="2"/>
      <c r="C335" s="2"/>
      <c r="D335" s="2"/>
      <c r="E335" s="1"/>
      <c r="F335" s="1"/>
      <c r="G335" s="1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ht="18.75">
      <c r="A336" s="1"/>
      <c r="B336" s="2"/>
      <c r="C336" s="2"/>
      <c r="D336" s="2"/>
      <c r="E336" s="1"/>
      <c r="F336" s="1"/>
      <c r="G336" s="1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ht="18.75">
      <c r="A337" s="1"/>
      <c r="B337" s="2"/>
      <c r="C337" s="2"/>
      <c r="D337" s="2"/>
      <c r="E337" s="1"/>
      <c r="F337" s="1"/>
      <c r="G337" s="1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ht="18.75">
      <c r="A338" s="1"/>
      <c r="B338" s="2"/>
      <c r="C338" s="2"/>
      <c r="D338" s="2"/>
      <c r="E338" s="1"/>
      <c r="F338" s="1"/>
      <c r="G338" s="1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ht="18.75">
      <c r="A339" s="1"/>
      <c r="B339" s="2"/>
      <c r="C339" s="2"/>
      <c r="D339" s="2"/>
      <c r="E339" s="1"/>
      <c r="F339" s="1"/>
      <c r="G339" s="1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ht="18.75">
      <c r="A340" s="1"/>
      <c r="B340" s="2"/>
      <c r="C340" s="2"/>
      <c r="D340" s="2"/>
      <c r="E340" s="1"/>
      <c r="F340" s="1"/>
      <c r="G340" s="1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ht="18.75">
      <c r="A341" s="1"/>
      <c r="B341" s="2"/>
      <c r="C341" s="2"/>
      <c r="D341" s="2"/>
      <c r="E341" s="1"/>
      <c r="F341" s="1"/>
      <c r="G341" s="1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ht="18.75">
      <c r="A342" s="1"/>
      <c r="B342" s="2"/>
      <c r="C342" s="2"/>
      <c r="D342" s="2"/>
      <c r="E342" s="1"/>
      <c r="F342" s="1"/>
      <c r="G342" s="1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ht="18.75">
      <c r="A343" s="1"/>
      <c r="B343" s="2"/>
      <c r="C343" s="2"/>
      <c r="D343" s="2"/>
      <c r="E343" s="1"/>
      <c r="F343" s="1"/>
      <c r="G343" s="1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ht="18.75">
      <c r="A344" s="1"/>
      <c r="B344" s="2"/>
      <c r="C344" s="2"/>
      <c r="D344" s="2"/>
      <c r="E344" s="1"/>
      <c r="F344" s="1"/>
      <c r="G344" s="1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ht="18.75">
      <c r="A345" s="1"/>
      <c r="B345" s="2"/>
      <c r="C345" s="2"/>
      <c r="D345" s="2"/>
      <c r="E345" s="1"/>
      <c r="F345" s="1"/>
      <c r="G345" s="1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1:18" ht="18.75">
      <c r="A346" s="1"/>
      <c r="B346" s="2"/>
      <c r="C346" s="2"/>
      <c r="D346" s="2"/>
      <c r="E346" s="1"/>
      <c r="F346" s="1"/>
      <c r="G346" s="1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ht="18.75">
      <c r="A347" s="1"/>
      <c r="B347" s="2"/>
      <c r="C347" s="2"/>
      <c r="D347" s="2"/>
      <c r="E347" s="1"/>
      <c r="F347" s="1"/>
      <c r="G347" s="1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ht="18.75">
      <c r="A348" s="1"/>
      <c r="B348" s="2"/>
      <c r="C348" s="2"/>
      <c r="D348" s="2"/>
      <c r="E348" s="1"/>
      <c r="F348" s="1"/>
      <c r="G348" s="1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ht="18.75">
      <c r="A349" s="1"/>
      <c r="B349" s="2"/>
      <c r="C349" s="2"/>
      <c r="D349" s="2"/>
      <c r="E349" s="1"/>
      <c r="F349" s="1"/>
      <c r="G349" s="1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ht="18.75">
      <c r="A350" s="1"/>
      <c r="B350" s="2"/>
      <c r="C350" s="2"/>
      <c r="D350" s="2"/>
      <c r="E350" s="1"/>
      <c r="F350" s="1"/>
      <c r="G350" s="1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ht="18.75">
      <c r="A351" s="1"/>
      <c r="B351" s="2"/>
      <c r="C351" s="2"/>
      <c r="D351" s="2"/>
      <c r="E351" s="1"/>
      <c r="F351" s="1"/>
      <c r="G351" s="1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ht="18.75">
      <c r="A352" s="1"/>
      <c r="B352" s="2"/>
      <c r="C352" s="2"/>
      <c r="D352" s="2"/>
      <c r="E352" s="1"/>
      <c r="F352" s="1"/>
      <c r="G352" s="1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ht="18.75">
      <c r="A353" s="1"/>
      <c r="B353" s="2"/>
      <c r="C353" s="2"/>
      <c r="D353" s="2"/>
      <c r="E353" s="1"/>
      <c r="F353" s="1"/>
      <c r="G353" s="1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ht="18.75">
      <c r="A354" s="1"/>
      <c r="B354" s="2"/>
      <c r="C354" s="2"/>
      <c r="D354" s="2"/>
      <c r="E354" s="1"/>
      <c r="F354" s="1"/>
      <c r="G354" s="1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1:18" ht="18.75">
      <c r="A355" s="1"/>
      <c r="B355" s="2"/>
      <c r="C355" s="2"/>
      <c r="D355" s="2"/>
      <c r="E355" s="1"/>
      <c r="F355" s="1"/>
      <c r="G355" s="1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ht="18.75">
      <c r="A356" s="1"/>
      <c r="B356" s="2"/>
      <c r="C356" s="2"/>
      <c r="D356" s="2"/>
      <c r="E356" s="1"/>
      <c r="F356" s="1"/>
      <c r="G356" s="1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ht="18.75">
      <c r="A357" s="1"/>
      <c r="B357" s="2"/>
      <c r="C357" s="2"/>
      <c r="D357" s="2"/>
      <c r="E357" s="1"/>
      <c r="F357" s="1"/>
      <c r="G357" s="1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ht="18.75">
      <c r="A358" s="1"/>
      <c r="B358" s="2"/>
      <c r="C358" s="2"/>
      <c r="D358" s="2"/>
      <c r="E358" s="1"/>
      <c r="F358" s="1"/>
      <c r="G358" s="1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ht="18.75">
      <c r="A359" s="1"/>
      <c r="B359" s="2"/>
      <c r="C359" s="2"/>
      <c r="D359" s="2"/>
      <c r="E359" s="1"/>
      <c r="F359" s="1"/>
      <c r="G359" s="1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ht="18.75">
      <c r="A360" s="1"/>
      <c r="B360" s="2"/>
      <c r="C360" s="2"/>
      <c r="D360" s="2"/>
      <c r="E360" s="1"/>
      <c r="F360" s="1"/>
      <c r="G360" s="1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ht="18.75">
      <c r="A361" s="1"/>
      <c r="B361" s="2"/>
      <c r="C361" s="2"/>
      <c r="D361" s="2"/>
      <c r="E361" s="1"/>
      <c r="F361" s="1"/>
      <c r="G361" s="1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ht="18.75">
      <c r="A362" s="1"/>
      <c r="B362" s="2"/>
      <c r="C362" s="2"/>
      <c r="D362" s="2"/>
      <c r="E362" s="1"/>
      <c r="F362" s="1"/>
      <c r="G362" s="1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ht="18.75">
      <c r="A363" s="1"/>
      <c r="B363" s="2"/>
      <c r="C363" s="2"/>
      <c r="D363" s="2"/>
      <c r="E363" s="1"/>
      <c r="F363" s="1"/>
      <c r="G363" s="1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ht="18.75">
      <c r="A364" s="1"/>
      <c r="B364" s="2"/>
      <c r="C364" s="2"/>
      <c r="D364" s="2"/>
      <c r="E364" s="1"/>
      <c r="F364" s="1"/>
      <c r="G364" s="1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1:18" ht="18.75">
      <c r="A365" s="1"/>
      <c r="B365" s="2"/>
      <c r="C365" s="2"/>
      <c r="D365" s="2"/>
      <c r="E365" s="1"/>
      <c r="F365" s="1"/>
      <c r="G365" s="1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ht="18.75">
      <c r="A366" s="1"/>
      <c r="B366" s="2"/>
      <c r="C366" s="2"/>
      <c r="D366" s="2"/>
      <c r="E366" s="1"/>
      <c r="F366" s="1"/>
      <c r="G366" s="1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ht="18.75">
      <c r="A367" s="1"/>
      <c r="B367" s="2"/>
      <c r="C367" s="2"/>
      <c r="D367" s="2"/>
      <c r="E367" s="1"/>
      <c r="F367" s="1"/>
      <c r="G367" s="1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1:18" ht="18.75">
      <c r="A368" s="1"/>
      <c r="B368" s="2"/>
      <c r="C368" s="2"/>
      <c r="D368" s="2"/>
      <c r="E368" s="1"/>
      <c r="F368" s="1"/>
      <c r="G368" s="1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ht="18.75">
      <c r="A369" s="1"/>
      <c r="B369" s="2"/>
      <c r="C369" s="2"/>
      <c r="D369" s="2"/>
      <c r="E369" s="1"/>
      <c r="F369" s="1"/>
      <c r="G369" s="1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ht="18.75">
      <c r="A370" s="1"/>
      <c r="B370" s="2"/>
      <c r="C370" s="2"/>
      <c r="D370" s="2"/>
      <c r="E370" s="1"/>
      <c r="F370" s="1"/>
      <c r="G370" s="1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ht="18.75">
      <c r="A371" s="1"/>
      <c r="B371" s="2"/>
      <c r="C371" s="2"/>
      <c r="D371" s="2"/>
      <c r="E371" s="1"/>
      <c r="F371" s="1"/>
      <c r="G371" s="1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ht="18.75">
      <c r="A372" s="1"/>
      <c r="B372" s="2"/>
      <c r="C372" s="2"/>
      <c r="D372" s="2"/>
      <c r="E372" s="1"/>
      <c r="F372" s="1"/>
      <c r="G372" s="1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ht="18.75">
      <c r="A373" s="1"/>
      <c r="B373" s="2"/>
      <c r="C373" s="2"/>
      <c r="D373" s="2"/>
      <c r="E373" s="1"/>
      <c r="F373" s="1"/>
      <c r="G373" s="1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ht="18.75">
      <c r="A374" s="1"/>
      <c r="B374" s="2"/>
      <c r="C374" s="2"/>
      <c r="D374" s="2"/>
      <c r="E374" s="1"/>
      <c r="F374" s="1"/>
      <c r="G374" s="1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ht="18.75">
      <c r="A375" s="1"/>
      <c r="B375" s="2"/>
      <c r="C375" s="2"/>
      <c r="D375" s="2"/>
      <c r="E375" s="1"/>
      <c r="F375" s="1"/>
      <c r="G375" s="1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1:18" ht="18.75">
      <c r="A376" s="1"/>
      <c r="B376" s="2"/>
      <c r="C376" s="2"/>
      <c r="D376" s="2"/>
      <c r="E376" s="1"/>
      <c r="F376" s="1"/>
      <c r="G376" s="1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ht="18.75">
      <c r="A377" s="1"/>
      <c r="B377" s="2"/>
      <c r="C377" s="2"/>
      <c r="D377" s="2"/>
      <c r="E377" s="1"/>
      <c r="F377" s="1"/>
      <c r="G377" s="1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ht="18.75">
      <c r="A378" s="1"/>
      <c r="B378" s="2"/>
      <c r="C378" s="2"/>
      <c r="D378" s="2"/>
      <c r="E378" s="1"/>
      <c r="F378" s="1"/>
      <c r="G378" s="1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ht="18.75">
      <c r="A379" s="1"/>
      <c r="B379" s="2"/>
      <c r="C379" s="2"/>
      <c r="D379" s="2"/>
      <c r="E379" s="1"/>
      <c r="F379" s="1"/>
      <c r="G379" s="1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ht="18.75">
      <c r="A380" s="1"/>
      <c r="B380" s="2"/>
      <c r="C380" s="2"/>
      <c r="D380" s="2"/>
      <c r="E380" s="1"/>
      <c r="F380" s="1"/>
      <c r="G380" s="1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ht="18.75">
      <c r="A381" s="1"/>
      <c r="B381" s="2"/>
      <c r="C381" s="2"/>
      <c r="D381" s="2"/>
      <c r="E381" s="1"/>
      <c r="F381" s="1"/>
      <c r="G381" s="1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ht="18.75">
      <c r="A382" s="1"/>
      <c r="B382" s="2"/>
      <c r="C382" s="2"/>
      <c r="D382" s="2"/>
      <c r="E382" s="1"/>
      <c r="F382" s="1"/>
      <c r="G382" s="1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ht="18.75">
      <c r="A383" s="1"/>
      <c r="B383" s="2"/>
      <c r="C383" s="2"/>
      <c r="D383" s="2"/>
      <c r="E383" s="1"/>
      <c r="F383" s="1"/>
      <c r="G383" s="1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1:18" ht="18.75">
      <c r="A384" s="1"/>
      <c r="B384" s="2"/>
      <c r="C384" s="2"/>
      <c r="D384" s="2"/>
      <c r="E384" s="1"/>
      <c r="F384" s="1"/>
      <c r="G384" s="1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ht="18.75">
      <c r="A385" s="1"/>
      <c r="B385" s="2"/>
      <c r="C385" s="2"/>
      <c r="D385" s="2"/>
      <c r="E385" s="1"/>
      <c r="F385" s="1"/>
      <c r="G385" s="1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1:18" ht="18.75">
      <c r="A386" s="1"/>
      <c r="B386" s="2"/>
      <c r="C386" s="2"/>
      <c r="D386" s="2"/>
      <c r="E386" s="1"/>
      <c r="F386" s="1"/>
      <c r="G386" s="1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ht="18.75">
      <c r="A387" s="1"/>
      <c r="B387" s="2"/>
      <c r="C387" s="2"/>
      <c r="D387" s="2"/>
      <c r="E387" s="1"/>
      <c r="F387" s="1"/>
      <c r="G387" s="1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ht="18.75">
      <c r="A388" s="1"/>
      <c r="B388" s="2"/>
      <c r="C388" s="2"/>
      <c r="D388" s="2"/>
      <c r="E388" s="1"/>
      <c r="F388" s="1"/>
      <c r="G388" s="1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ht="18.75">
      <c r="A389" s="1"/>
      <c r="B389" s="2"/>
      <c r="C389" s="2"/>
      <c r="D389" s="2"/>
      <c r="E389" s="1"/>
      <c r="F389" s="1"/>
      <c r="G389" s="1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ht="18.75">
      <c r="A390" s="1"/>
      <c r="B390" s="2"/>
      <c r="C390" s="2"/>
      <c r="D390" s="2"/>
      <c r="E390" s="1"/>
      <c r="F390" s="1"/>
      <c r="G390" s="1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1:18" ht="18.75">
      <c r="A391" s="1"/>
      <c r="B391" s="2"/>
      <c r="C391" s="2"/>
      <c r="D391" s="2"/>
      <c r="E391" s="1"/>
      <c r="F391" s="1"/>
      <c r="G391" s="1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ht="18.75">
      <c r="A392" s="1"/>
      <c r="B392" s="2"/>
      <c r="C392" s="2"/>
      <c r="D392" s="2"/>
      <c r="E392" s="1"/>
      <c r="F392" s="1"/>
      <c r="G392" s="1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1:18" ht="18.75">
      <c r="A393" s="1"/>
      <c r="B393" s="2"/>
      <c r="C393" s="2"/>
      <c r="D393" s="2"/>
      <c r="E393" s="1"/>
      <c r="F393" s="1"/>
      <c r="G393" s="1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1:18" ht="18.75">
      <c r="A394" s="1"/>
      <c r="B394" s="2"/>
      <c r="C394" s="2"/>
      <c r="D394" s="2"/>
      <c r="E394" s="1"/>
      <c r="F394" s="1"/>
      <c r="G394" s="1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1:18" ht="18.75">
      <c r="A395" s="1"/>
      <c r="B395" s="2"/>
      <c r="C395" s="2"/>
      <c r="D395" s="2"/>
      <c r="E395" s="1"/>
      <c r="F395" s="1"/>
      <c r="G395" s="1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ht="18.75">
      <c r="A396" s="1"/>
      <c r="B396" s="2"/>
      <c r="C396" s="2"/>
      <c r="D396" s="2"/>
      <c r="E396" s="1"/>
      <c r="F396" s="1"/>
      <c r="G396" s="1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ht="18.75">
      <c r="A397" s="1"/>
      <c r="B397" s="2"/>
      <c r="C397" s="2"/>
      <c r="D397" s="2"/>
      <c r="E397" s="1"/>
      <c r="F397" s="1"/>
      <c r="G397" s="1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ht="18.75">
      <c r="A398" s="1"/>
      <c r="B398" s="2"/>
      <c r="C398" s="2"/>
      <c r="D398" s="2"/>
      <c r="E398" s="1"/>
      <c r="F398" s="1"/>
      <c r="G398" s="1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ht="18.75">
      <c r="A399" s="1"/>
      <c r="B399" s="2"/>
      <c r="C399" s="2"/>
      <c r="D399" s="2"/>
      <c r="E399" s="1"/>
      <c r="F399" s="1"/>
      <c r="G399" s="1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ht="18.75">
      <c r="A400" s="1"/>
      <c r="B400" s="2"/>
      <c r="C400" s="2"/>
      <c r="D400" s="2"/>
      <c r="E400" s="1"/>
      <c r="F400" s="1"/>
      <c r="G400" s="1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1:18" ht="18.75">
      <c r="A401" s="1"/>
      <c r="B401" s="2"/>
      <c r="C401" s="2"/>
      <c r="D401" s="2"/>
      <c r="E401" s="1"/>
      <c r="F401" s="1"/>
      <c r="G401" s="1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1:18" ht="18.75">
      <c r="A402" s="1"/>
      <c r="B402" s="2"/>
      <c r="C402" s="2"/>
      <c r="D402" s="2"/>
      <c r="E402" s="1"/>
      <c r="F402" s="1"/>
      <c r="G402" s="1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ht="18.75">
      <c r="A403" s="1"/>
      <c r="B403" s="2"/>
      <c r="C403" s="2"/>
      <c r="D403" s="2"/>
      <c r="E403" s="1"/>
      <c r="F403" s="1"/>
      <c r="G403" s="1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ht="18.75">
      <c r="A404" s="1"/>
      <c r="B404" s="2"/>
      <c r="C404" s="2"/>
      <c r="D404" s="2"/>
      <c r="E404" s="1"/>
      <c r="F404" s="1"/>
      <c r="G404" s="1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ht="18.75">
      <c r="A405" s="1"/>
      <c r="B405" s="2"/>
      <c r="C405" s="2"/>
      <c r="D405" s="2"/>
      <c r="E405" s="1"/>
      <c r="F405" s="1"/>
      <c r="G405" s="1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ht="18.75">
      <c r="A406" s="1"/>
      <c r="B406" s="2"/>
      <c r="C406" s="2"/>
      <c r="D406" s="2"/>
      <c r="E406" s="1"/>
      <c r="F406" s="1"/>
      <c r="G406" s="1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ht="18.75">
      <c r="A407" s="1"/>
      <c r="B407" s="2"/>
      <c r="C407" s="2"/>
      <c r="D407" s="2"/>
      <c r="E407" s="1"/>
      <c r="F407" s="1"/>
      <c r="G407" s="1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ht="18.75">
      <c r="A408" s="1"/>
      <c r="B408" s="2"/>
      <c r="C408" s="2"/>
      <c r="D408" s="2"/>
      <c r="E408" s="1"/>
      <c r="F408" s="1"/>
      <c r="G408" s="1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ht="18.75">
      <c r="A409" s="1"/>
      <c r="B409" s="2"/>
      <c r="C409" s="2"/>
      <c r="D409" s="2"/>
      <c r="E409" s="1"/>
      <c r="F409" s="1"/>
      <c r="G409" s="1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ht="18.75">
      <c r="A410" s="1"/>
      <c r="B410" s="2"/>
      <c r="C410" s="2"/>
      <c r="D410" s="2"/>
      <c r="E410" s="1"/>
      <c r="F410" s="1"/>
      <c r="G410" s="1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ht="18.75">
      <c r="A411" s="1"/>
      <c r="B411" s="2"/>
      <c r="C411" s="2"/>
      <c r="D411" s="2"/>
      <c r="E411" s="1"/>
      <c r="F411" s="1"/>
      <c r="G411" s="1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ht="18.75">
      <c r="A412" s="1"/>
      <c r="B412" s="2"/>
      <c r="C412" s="2"/>
      <c r="D412" s="2"/>
      <c r="E412" s="1"/>
      <c r="F412" s="1"/>
      <c r="G412" s="1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1:18" ht="18.75">
      <c r="A413" s="1"/>
      <c r="B413" s="2"/>
      <c r="C413" s="2"/>
      <c r="D413" s="2"/>
      <c r="E413" s="1"/>
      <c r="F413" s="1"/>
      <c r="G413" s="1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ht="18.75">
      <c r="A414" s="1"/>
      <c r="B414" s="2"/>
      <c r="C414" s="2"/>
      <c r="D414" s="2"/>
      <c r="E414" s="1"/>
      <c r="F414" s="1"/>
      <c r="G414" s="1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1:18" ht="18.75">
      <c r="A415" s="1"/>
      <c r="B415" s="2"/>
      <c r="C415" s="2"/>
      <c r="D415" s="2"/>
      <c r="E415" s="1"/>
      <c r="F415" s="1"/>
      <c r="G415" s="1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ht="18.75">
      <c r="A416" s="1"/>
      <c r="B416" s="2"/>
      <c r="C416" s="2"/>
      <c r="D416" s="2"/>
      <c r="E416" s="1"/>
      <c r="F416" s="1"/>
      <c r="G416" s="1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ht="18.75">
      <c r="A417" s="1"/>
      <c r="B417" s="2"/>
      <c r="C417" s="2"/>
      <c r="D417" s="2"/>
      <c r="E417" s="1"/>
      <c r="F417" s="1"/>
      <c r="G417" s="1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ht="18.75">
      <c r="A418" s="1"/>
      <c r="B418" s="2"/>
      <c r="C418" s="2"/>
      <c r="D418" s="2"/>
      <c r="E418" s="1"/>
      <c r="F418" s="1"/>
      <c r="G418" s="1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ht="18.75">
      <c r="A419" s="1"/>
      <c r="B419" s="2"/>
      <c r="C419" s="2"/>
      <c r="D419" s="2"/>
      <c r="E419" s="1"/>
      <c r="F419" s="1"/>
      <c r="G419" s="1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ht="18.75">
      <c r="A420" s="1"/>
      <c r="B420" s="2"/>
      <c r="C420" s="2"/>
      <c r="D420" s="2"/>
      <c r="E420" s="1"/>
      <c r="F420" s="1"/>
      <c r="G420" s="1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ht="18.75">
      <c r="A421" s="1"/>
      <c r="B421" s="2"/>
      <c r="C421" s="2"/>
      <c r="D421" s="2"/>
      <c r="E421" s="1"/>
      <c r="F421" s="1"/>
      <c r="G421" s="1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ht="18.75">
      <c r="A422" s="1"/>
      <c r="B422" s="2"/>
      <c r="C422" s="2"/>
      <c r="D422" s="2"/>
      <c r="E422" s="1"/>
      <c r="F422" s="1"/>
      <c r="G422" s="1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ht="18.75">
      <c r="A423" s="1"/>
      <c r="B423" s="2"/>
      <c r="C423" s="2"/>
      <c r="D423" s="2"/>
      <c r="E423" s="1"/>
      <c r="F423" s="1"/>
      <c r="G423" s="1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ht="18.75">
      <c r="A424" s="1"/>
      <c r="B424" s="2"/>
      <c r="C424" s="2"/>
      <c r="D424" s="2"/>
      <c r="E424" s="1"/>
      <c r="F424" s="1"/>
      <c r="G424" s="1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1:18" ht="18.75">
      <c r="A425" s="1"/>
      <c r="B425" s="2"/>
      <c r="C425" s="2"/>
      <c r="D425" s="2"/>
      <c r="E425" s="1"/>
      <c r="F425" s="1"/>
      <c r="G425" s="1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1:18" ht="18.75">
      <c r="A426" s="1"/>
      <c r="B426" s="2"/>
      <c r="C426" s="2"/>
      <c r="D426" s="2"/>
      <c r="E426" s="1"/>
      <c r="F426" s="1"/>
      <c r="G426" s="1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1:18" ht="18.75">
      <c r="A427" s="1"/>
      <c r="B427" s="2"/>
      <c r="C427" s="2"/>
      <c r="D427" s="2"/>
      <c r="E427" s="1"/>
      <c r="F427" s="1"/>
      <c r="G427" s="1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1:18" ht="18.75">
      <c r="A428" s="1"/>
      <c r="B428" s="2"/>
      <c r="C428" s="2"/>
      <c r="D428" s="2"/>
      <c r="E428" s="1"/>
      <c r="F428" s="1"/>
      <c r="G428" s="1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1:18" ht="18.75">
      <c r="A429" s="1"/>
      <c r="B429" s="2"/>
      <c r="C429" s="2"/>
      <c r="D429" s="2"/>
      <c r="E429" s="1"/>
      <c r="F429" s="1"/>
      <c r="G429" s="1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ht="18.75">
      <c r="A430" s="1"/>
      <c r="B430" s="2"/>
      <c r="C430" s="2"/>
      <c r="D430" s="2"/>
      <c r="E430" s="1"/>
      <c r="F430" s="1"/>
      <c r="G430" s="1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ht="18.75">
      <c r="A431" s="1"/>
      <c r="B431" s="2"/>
      <c r="C431" s="2"/>
      <c r="D431" s="2"/>
      <c r="E431" s="1"/>
      <c r="F431" s="1"/>
      <c r="G431" s="1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ht="18.75">
      <c r="A432" s="1"/>
      <c r="B432" s="2"/>
      <c r="C432" s="2"/>
      <c r="D432" s="2"/>
      <c r="E432" s="1"/>
      <c r="F432" s="1"/>
      <c r="G432" s="1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ht="18.75">
      <c r="A433" s="1"/>
      <c r="B433" s="2"/>
      <c r="C433" s="2"/>
      <c r="D433" s="2"/>
      <c r="E433" s="1"/>
      <c r="F433" s="1"/>
      <c r="G433" s="1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1:18" ht="18.75">
      <c r="A434" s="1"/>
      <c r="B434" s="2"/>
      <c r="C434" s="2"/>
      <c r="D434" s="2"/>
      <c r="E434" s="1"/>
      <c r="F434" s="1"/>
      <c r="G434" s="1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1:18" ht="18.75">
      <c r="A435" s="1"/>
      <c r="B435" s="2"/>
      <c r="C435" s="2"/>
      <c r="D435" s="2"/>
      <c r="E435" s="1"/>
      <c r="F435" s="1"/>
      <c r="G435" s="1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1:18" ht="18.75">
      <c r="A436" s="1"/>
      <c r="B436" s="2"/>
      <c r="C436" s="2"/>
      <c r="D436" s="2"/>
      <c r="E436" s="1"/>
      <c r="F436" s="1"/>
      <c r="G436" s="1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1:18" ht="18.75">
      <c r="A437" s="1"/>
      <c r="B437" s="2"/>
      <c r="C437" s="2"/>
      <c r="D437" s="2"/>
      <c r="E437" s="1"/>
      <c r="F437" s="1"/>
      <c r="G437" s="1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1:18" ht="18.75">
      <c r="A438" s="1"/>
      <c r="B438" s="2"/>
      <c r="C438" s="2"/>
      <c r="D438" s="2"/>
      <c r="E438" s="1"/>
      <c r="F438" s="1"/>
      <c r="G438" s="1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1:18" ht="18.75">
      <c r="A439" s="1"/>
      <c r="B439" s="2"/>
      <c r="C439" s="2"/>
      <c r="D439" s="2"/>
      <c r="E439" s="1"/>
      <c r="F439" s="1"/>
      <c r="G439" s="1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ht="18.75">
      <c r="A440" s="1"/>
      <c r="B440" s="2"/>
      <c r="C440" s="2"/>
      <c r="D440" s="2"/>
      <c r="E440" s="1"/>
      <c r="F440" s="1"/>
      <c r="G440" s="1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ht="18.75">
      <c r="A441" s="1"/>
      <c r="B441" s="2"/>
      <c r="C441" s="2"/>
      <c r="D441" s="2"/>
      <c r="E441" s="1"/>
      <c r="F441" s="1"/>
      <c r="G441" s="1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ht="18.75">
      <c r="A442" s="1"/>
      <c r="B442" s="2"/>
      <c r="C442" s="2"/>
      <c r="D442" s="2"/>
      <c r="E442" s="1"/>
      <c r="F442" s="1"/>
      <c r="G442" s="1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ht="18.75">
      <c r="A443" s="1"/>
      <c r="B443" s="2"/>
      <c r="C443" s="2"/>
      <c r="D443" s="2"/>
      <c r="E443" s="1"/>
      <c r="F443" s="1"/>
      <c r="G443" s="1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1:18" ht="18.75">
      <c r="A444" s="1"/>
      <c r="B444" s="2"/>
      <c r="C444" s="2"/>
      <c r="D444" s="2"/>
      <c r="E444" s="1"/>
      <c r="F444" s="1"/>
      <c r="G444" s="1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1:18" ht="18.75">
      <c r="A445" s="1"/>
      <c r="B445" s="2"/>
      <c r="C445" s="2"/>
      <c r="D445" s="2"/>
      <c r="E445" s="1"/>
      <c r="F445" s="1"/>
      <c r="G445" s="1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1:18" ht="18.75">
      <c r="A446" s="1"/>
      <c r="B446" s="2"/>
      <c r="C446" s="2"/>
      <c r="D446" s="2"/>
      <c r="E446" s="1"/>
      <c r="F446" s="1"/>
      <c r="G446" s="1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1:18" ht="18.75">
      <c r="A447" s="1"/>
      <c r="B447" s="2"/>
      <c r="C447" s="2"/>
      <c r="D447" s="2"/>
      <c r="E447" s="1"/>
      <c r="F447" s="1"/>
      <c r="G447" s="1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1:18" ht="18.75">
      <c r="A448" s="1"/>
      <c r="B448" s="2"/>
      <c r="C448" s="2"/>
      <c r="D448" s="2"/>
      <c r="E448" s="1"/>
      <c r="F448" s="1"/>
      <c r="G448" s="1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1:18" ht="18.75">
      <c r="A449" s="1"/>
      <c r="B449" s="2"/>
      <c r="C449" s="2"/>
      <c r="D449" s="2"/>
      <c r="E449" s="1"/>
      <c r="F449" s="1"/>
      <c r="G449" s="1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ht="18.75">
      <c r="A450" s="1"/>
      <c r="B450" s="2"/>
      <c r="C450" s="2"/>
      <c r="D450" s="2"/>
      <c r="E450" s="1"/>
      <c r="F450" s="1"/>
      <c r="G450" s="1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ht="18.75">
      <c r="A451" s="1"/>
      <c r="B451" s="2"/>
      <c r="C451" s="2"/>
      <c r="D451" s="2"/>
      <c r="E451" s="1"/>
      <c r="F451" s="1"/>
      <c r="G451" s="1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ht="18.75">
      <c r="A452" s="1"/>
      <c r="B452" s="2"/>
      <c r="C452" s="2"/>
      <c r="D452" s="2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ht="18.75">
      <c r="A453" s="1"/>
      <c r="B453" s="2"/>
      <c r="C453" s="2"/>
      <c r="D453" s="2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1:18" ht="18.75">
      <c r="A454" s="1"/>
      <c r="B454" s="2"/>
      <c r="C454" s="2"/>
      <c r="D454" s="2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1:18" ht="18.75">
      <c r="A455" s="1"/>
      <c r="B455" s="2"/>
      <c r="C455" s="2"/>
      <c r="D455" s="2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1:18" ht="18.75">
      <c r="A456" s="1"/>
      <c r="B456" s="2"/>
      <c r="C456" s="2"/>
      <c r="D456" s="2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1:18" ht="18.75">
      <c r="A457" s="1"/>
      <c r="B457" s="2"/>
      <c r="C457" s="2"/>
      <c r="D457" s="2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1:18" ht="18.75">
      <c r="A458" s="1"/>
      <c r="B458" s="2"/>
      <c r="C458" s="2"/>
      <c r="D458" s="2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ht="18.75">
      <c r="A459" s="1"/>
      <c r="B459" s="2"/>
      <c r="C459" s="2"/>
      <c r="D459" s="2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ht="18.75">
      <c r="A460" s="1"/>
      <c r="B460" s="2"/>
      <c r="C460" s="2"/>
      <c r="D460" s="2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ht="18.75">
      <c r="A461" s="1"/>
      <c r="B461" s="2"/>
      <c r="C461" s="2"/>
      <c r="D461" s="2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ht="18.75">
      <c r="A462" s="1"/>
      <c r="B462" s="2"/>
      <c r="C462" s="2"/>
      <c r="D462" s="2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1:18" ht="18.75">
      <c r="A463" s="1"/>
      <c r="B463" s="2"/>
      <c r="C463" s="2"/>
      <c r="D463" s="2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1:18" ht="18.75">
      <c r="A464" s="1"/>
      <c r="B464" s="2"/>
      <c r="C464" s="2"/>
      <c r="D464" s="2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1:18" ht="18.75">
      <c r="A465" s="1"/>
      <c r="B465" s="2"/>
      <c r="C465" s="2"/>
      <c r="D465" s="2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1:18" ht="18.75">
      <c r="A466" s="1"/>
      <c r="B466" s="2"/>
      <c r="C466" s="2"/>
      <c r="D466" s="2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1:18" ht="18.75">
      <c r="A467" s="1"/>
      <c r="B467" s="2"/>
      <c r="C467" s="2"/>
      <c r="D467" s="2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ht="18.75">
      <c r="A468" s="1"/>
      <c r="B468" s="2"/>
      <c r="C468" s="2"/>
      <c r="D468" s="2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ht="18.75">
      <c r="A469" s="1"/>
      <c r="B469" s="2"/>
      <c r="C469" s="2"/>
      <c r="D469" s="2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ht="18.75">
      <c r="A470" s="1"/>
      <c r="B470" s="2"/>
      <c r="C470" s="2"/>
      <c r="D470" s="2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ht="18.75">
      <c r="A471" s="1"/>
      <c r="B471" s="2"/>
      <c r="C471" s="2"/>
      <c r="D471" s="2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1:18" ht="18.75">
      <c r="A472" s="1"/>
      <c r="B472" s="2"/>
      <c r="C472" s="2"/>
      <c r="D472" s="2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1:18" ht="18.75">
      <c r="A473" s="1"/>
      <c r="B473" s="2"/>
      <c r="C473" s="2"/>
      <c r="D473" s="2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1:18" ht="18.75">
      <c r="A474" s="1"/>
      <c r="B474" s="2"/>
      <c r="C474" s="2"/>
      <c r="D474" s="2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1:18" ht="18.75">
      <c r="A475" s="1"/>
      <c r="B475" s="2"/>
      <c r="C475" s="2"/>
      <c r="D475" s="2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1:18" ht="18.75">
      <c r="A476" s="1"/>
      <c r="B476" s="2"/>
      <c r="C476" s="2"/>
      <c r="D476" s="2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1:18" ht="18.75">
      <c r="A477" s="1"/>
      <c r="B477" s="2"/>
      <c r="C477" s="2"/>
      <c r="D477" s="2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ht="18.75">
      <c r="A478" s="1"/>
      <c r="B478" s="2"/>
      <c r="C478" s="2"/>
      <c r="D478" s="2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ht="18.75">
      <c r="A479" s="1"/>
      <c r="B479" s="2"/>
      <c r="C479" s="2"/>
      <c r="D479" s="2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ht="18.75">
      <c r="A480" s="1"/>
      <c r="B480" s="2"/>
      <c r="C480" s="2"/>
      <c r="D480" s="2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ht="18.75">
      <c r="A481" s="1"/>
      <c r="B481" s="2"/>
      <c r="C481" s="2"/>
      <c r="D481" s="2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1:18" ht="18.75">
      <c r="A482" s="1"/>
      <c r="B482" s="2"/>
      <c r="C482" s="2"/>
      <c r="D482" s="2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1:18" ht="18.75">
      <c r="A483" s="1"/>
      <c r="B483" s="2"/>
      <c r="C483" s="2"/>
      <c r="D483" s="2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1:18" ht="18.75">
      <c r="A484" s="1"/>
      <c r="B484" s="2"/>
      <c r="C484" s="2"/>
      <c r="D484" s="2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1:18" ht="18.75">
      <c r="A485" s="1"/>
      <c r="B485" s="2"/>
      <c r="C485" s="2"/>
      <c r="D485" s="2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1:18" ht="18.75">
      <c r="A486" s="1"/>
      <c r="B486" s="2"/>
      <c r="C486" s="2"/>
      <c r="D486" s="2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ht="18.75">
      <c r="A487" s="1"/>
      <c r="B487" s="2"/>
      <c r="C487" s="2"/>
      <c r="D487" s="2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ht="18.75">
      <c r="A488" s="1"/>
      <c r="B488" s="2"/>
      <c r="C488" s="2"/>
      <c r="D488" s="2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ht="18.75">
      <c r="A489" s="1"/>
      <c r="B489" s="2"/>
      <c r="C489" s="2"/>
      <c r="D489" s="2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ht="18.75">
      <c r="A490" s="1"/>
      <c r="B490" s="2"/>
      <c r="C490" s="2"/>
      <c r="D490" s="2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1:18" ht="18.75">
      <c r="A491" s="1"/>
      <c r="B491" s="2"/>
      <c r="C491" s="2"/>
      <c r="D491" s="2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1:18" ht="18.75">
      <c r="A492" s="1"/>
      <c r="B492" s="2"/>
      <c r="C492" s="2"/>
      <c r="D492" s="2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1:18" ht="18.75">
      <c r="A493" s="1"/>
      <c r="B493" s="2"/>
      <c r="C493" s="2"/>
      <c r="D493" s="2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1:18" ht="18.75">
      <c r="A494" s="1"/>
      <c r="B494" s="2"/>
      <c r="C494" s="2"/>
      <c r="D494" s="2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1:18" ht="18.75">
      <c r="A495" s="1"/>
      <c r="B495" s="2"/>
      <c r="C495" s="2"/>
      <c r="D495" s="2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1:18" ht="18.75">
      <c r="A496" s="1"/>
      <c r="B496" s="2"/>
      <c r="C496" s="2"/>
      <c r="D496" s="2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ht="18.75">
      <c r="A497" s="1"/>
      <c r="B497" s="2"/>
      <c r="C497" s="2"/>
      <c r="D497" s="2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ht="18.75">
      <c r="A498" s="1"/>
      <c r="B498" s="2"/>
      <c r="C498" s="2"/>
      <c r="D498" s="2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ht="18.75">
      <c r="A499" s="1"/>
      <c r="B499" s="2"/>
      <c r="C499" s="2"/>
      <c r="D499" s="2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ht="18.75">
      <c r="A500" s="1"/>
      <c r="B500" s="2"/>
      <c r="C500" s="2"/>
      <c r="D500" s="2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ht="18.75">
      <c r="A501" s="1"/>
      <c r="B501" s="2"/>
      <c r="C501" s="2"/>
      <c r="D501" s="2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ht="18.75">
      <c r="A502" s="1"/>
      <c r="B502" s="2"/>
      <c r="C502" s="2"/>
      <c r="D502" s="2"/>
      <c r="E502" s="1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ht="18.75">
      <c r="A503" s="1"/>
      <c r="B503" s="2"/>
      <c r="C503" s="2"/>
      <c r="D503" s="2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ht="18.75">
      <c r="A504" s="1"/>
      <c r="B504" s="2"/>
      <c r="C504" s="2"/>
      <c r="D504" s="2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ht="18.75">
      <c r="A505" s="1"/>
      <c r="B505" s="2"/>
      <c r="C505" s="2"/>
      <c r="D505" s="2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1:18" ht="18.75">
      <c r="A506" s="1"/>
      <c r="B506" s="2"/>
      <c r="C506" s="2"/>
      <c r="D506" s="2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1:18" ht="18.75">
      <c r="A507" s="1"/>
      <c r="B507" s="2"/>
      <c r="C507" s="2"/>
      <c r="D507" s="2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1:18" ht="18.75">
      <c r="A508" s="1"/>
      <c r="B508" s="2"/>
      <c r="C508" s="2"/>
      <c r="D508" s="2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1:18" ht="18.75">
      <c r="A509" s="1"/>
      <c r="B509" s="2"/>
      <c r="C509" s="2"/>
      <c r="D509" s="2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1:18" ht="18.75">
      <c r="A510" s="1"/>
      <c r="B510" s="2"/>
      <c r="C510" s="2"/>
      <c r="D510" s="2"/>
      <c r="E510" s="1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1:18" ht="18.75">
      <c r="A511" s="1"/>
      <c r="B511" s="2"/>
      <c r="C511" s="2"/>
      <c r="D511" s="2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ht="18.75">
      <c r="A512" s="1"/>
      <c r="B512" s="2"/>
      <c r="C512" s="2"/>
      <c r="D512" s="2"/>
      <c r="E512" s="1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ht="18.75">
      <c r="A513" s="1"/>
      <c r="B513" s="2"/>
      <c r="C513" s="2"/>
      <c r="D513" s="2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ht="18.75">
      <c r="A514" s="1"/>
      <c r="B514" s="2"/>
      <c r="C514" s="2"/>
      <c r="D514" s="2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ht="18.75">
      <c r="A515" s="1"/>
      <c r="B515" s="2"/>
      <c r="C515" s="2"/>
      <c r="D515" s="2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1:18" ht="18.75">
      <c r="A516" s="1"/>
      <c r="B516" s="2"/>
      <c r="C516" s="2"/>
      <c r="D516" s="2"/>
      <c r="E516" s="1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1:18" ht="18.75">
      <c r="A517" s="1"/>
      <c r="B517" s="2"/>
      <c r="C517" s="2"/>
      <c r="D517" s="2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1:18" ht="18.75">
      <c r="A518" s="1"/>
      <c r="B518" s="2"/>
      <c r="C518" s="2"/>
      <c r="D518" s="2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1:18" ht="18.75">
      <c r="A519" s="1"/>
      <c r="B519" s="2"/>
      <c r="C519" s="2"/>
      <c r="D519" s="2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1:18" ht="18.75">
      <c r="A520" s="1"/>
      <c r="B520" s="2"/>
      <c r="C520" s="2"/>
      <c r="D520" s="2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1:18" ht="18.75">
      <c r="A521" s="1"/>
      <c r="B521" s="2"/>
      <c r="C521" s="2"/>
      <c r="D521" s="2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ht="18.75">
      <c r="A522" s="1"/>
      <c r="B522" s="2"/>
      <c r="C522" s="2"/>
      <c r="D522" s="2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ht="18.75">
      <c r="A523" s="1"/>
      <c r="B523" s="2"/>
      <c r="C523" s="2"/>
      <c r="D523" s="2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ht="18.75">
      <c r="A524" s="1"/>
      <c r="B524" s="2"/>
      <c r="C524" s="2"/>
      <c r="D524" s="2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ht="18.75">
      <c r="A525" s="1"/>
      <c r="B525" s="2"/>
      <c r="C525" s="2"/>
      <c r="D525" s="2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1:18" ht="18.75">
      <c r="A526" s="1"/>
      <c r="B526" s="2"/>
      <c r="C526" s="2"/>
      <c r="D526" s="2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1:18" ht="18.75">
      <c r="A527" s="1"/>
      <c r="B527" s="2"/>
      <c r="C527" s="2"/>
      <c r="D527" s="2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1:18" ht="18.75">
      <c r="A528" s="1"/>
      <c r="B528" s="2"/>
      <c r="C528" s="2"/>
      <c r="D528" s="2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1:18" ht="18.75">
      <c r="A529" s="1"/>
      <c r="B529" s="2"/>
      <c r="C529" s="2"/>
      <c r="D529" s="2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spans="1:18" ht="18.75">
      <c r="A530" s="1"/>
      <c r="B530" s="2"/>
      <c r="C530" s="2"/>
      <c r="D530" s="2"/>
      <c r="E530" s="1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1:18" ht="18.75">
      <c r="A531" s="1"/>
      <c r="B531" s="2"/>
      <c r="C531" s="2"/>
      <c r="D531" s="2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ht="18.75">
      <c r="A532" s="1"/>
      <c r="B532" s="2"/>
      <c r="C532" s="2"/>
      <c r="D532" s="2"/>
      <c r="E532" s="1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ht="18.75">
      <c r="A533" s="1"/>
      <c r="B533" s="2"/>
      <c r="C533" s="2"/>
      <c r="D533" s="2"/>
      <c r="E533" s="1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ht="18.75">
      <c r="A534" s="1"/>
      <c r="B534" s="2"/>
      <c r="C534" s="2"/>
      <c r="D534" s="2"/>
      <c r="E534" s="1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ht="18.75">
      <c r="A535" s="1"/>
      <c r="B535" s="2"/>
      <c r="C535" s="2"/>
      <c r="D535" s="2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1:18" ht="18.75">
      <c r="A536" s="1"/>
      <c r="B536" s="2"/>
      <c r="C536" s="2"/>
      <c r="D536" s="2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1:18" ht="18.75">
      <c r="A537" s="1"/>
      <c r="B537" s="2"/>
      <c r="C537" s="2"/>
      <c r="D537" s="2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1:18" ht="18.75">
      <c r="A538" s="1"/>
      <c r="B538" s="2"/>
      <c r="C538" s="2"/>
      <c r="D538" s="2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1:18" ht="18.75">
      <c r="A539" s="1"/>
      <c r="B539" s="2"/>
      <c r="C539" s="2"/>
      <c r="D539" s="2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1:18" ht="18.75">
      <c r="A540" s="1"/>
      <c r="B540" s="2"/>
      <c r="C540" s="2"/>
      <c r="D540" s="2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1:18" ht="18.75">
      <c r="A541" s="1"/>
      <c r="B541" s="2"/>
      <c r="C541" s="2"/>
      <c r="D541" s="2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ht="18.75">
      <c r="A542" s="1"/>
      <c r="B542" s="2"/>
      <c r="C542" s="2"/>
      <c r="D542" s="2"/>
      <c r="E542" s="1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ht="18.75">
      <c r="A543" s="1"/>
      <c r="B543" s="2"/>
      <c r="C543" s="2"/>
      <c r="D543" s="2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ht="18.75">
      <c r="A544" s="1"/>
      <c r="B544" s="2"/>
      <c r="C544" s="2"/>
      <c r="D544" s="2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ht="18.75">
      <c r="A545" s="1"/>
      <c r="B545" s="2"/>
      <c r="C545" s="2"/>
      <c r="D545" s="2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1:18" ht="18.75">
      <c r="A546" s="1"/>
      <c r="B546" s="2"/>
      <c r="C546" s="2"/>
      <c r="D546" s="2"/>
      <c r="E546" s="1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1:18" ht="18.75">
      <c r="A547" s="1"/>
      <c r="B547" s="2"/>
      <c r="C547" s="2"/>
      <c r="D547" s="2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1:18" ht="18.75">
      <c r="A548" s="1"/>
      <c r="B548" s="2"/>
      <c r="C548" s="2"/>
      <c r="D548" s="2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1:18" ht="18.75">
      <c r="A549" s="1"/>
      <c r="B549" s="2"/>
      <c r="C549" s="2"/>
      <c r="D549" s="2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1:18" ht="18.75">
      <c r="A550" s="1"/>
      <c r="B550" s="2"/>
      <c r="C550" s="2"/>
      <c r="D550" s="2"/>
      <c r="E550" s="1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1:18" ht="18.75">
      <c r="A551" s="1"/>
      <c r="B551" s="2"/>
      <c r="C551" s="2"/>
      <c r="D551" s="2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ht="18.75">
      <c r="A552" s="1"/>
      <c r="B552" s="2"/>
      <c r="C552" s="2"/>
      <c r="D552" s="2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ht="18.75">
      <c r="A553" s="1"/>
      <c r="B553" s="2"/>
      <c r="C553" s="2"/>
      <c r="D553" s="2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ht="18.75">
      <c r="A554" s="1"/>
      <c r="B554" s="2"/>
      <c r="C554" s="2"/>
      <c r="D554" s="2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ht="18.75">
      <c r="A555" s="1"/>
      <c r="B555" s="2"/>
      <c r="C555" s="2"/>
      <c r="D555" s="2"/>
      <c r="E555" s="1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1:18" ht="18.75">
      <c r="A556" s="1"/>
      <c r="B556" s="2"/>
      <c r="C556" s="2"/>
      <c r="D556" s="2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1:18" ht="18.75">
      <c r="A557" s="1"/>
      <c r="B557" s="2"/>
      <c r="C557" s="2"/>
      <c r="D557" s="2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1:18" ht="18.75">
      <c r="A558" s="1"/>
      <c r="B558" s="2"/>
      <c r="C558" s="2"/>
      <c r="D558" s="2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1:18" ht="18.75">
      <c r="A559" s="1"/>
      <c r="B559" s="2"/>
      <c r="C559" s="2"/>
      <c r="D559" s="2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1:18" ht="18.75">
      <c r="A560" s="1"/>
      <c r="B560" s="2"/>
      <c r="C560" s="2"/>
      <c r="D560" s="2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1:18" ht="18.75">
      <c r="A561" s="1"/>
      <c r="B561" s="2"/>
      <c r="C561" s="2"/>
      <c r="D561" s="2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ht="18.75">
      <c r="A562" s="1"/>
      <c r="B562" s="2"/>
      <c r="C562" s="2"/>
      <c r="D562" s="2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ht="18.75">
      <c r="A563" s="1"/>
      <c r="B563" s="2"/>
      <c r="C563" s="2"/>
      <c r="D563" s="2"/>
      <c r="E563" s="1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ht="18.75">
      <c r="A564" s="1"/>
      <c r="B564" s="2"/>
      <c r="C564" s="2"/>
      <c r="D564" s="2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ht="18.75">
      <c r="A565" s="1"/>
      <c r="B565" s="2"/>
      <c r="C565" s="2"/>
      <c r="D565" s="2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1:18" ht="18.75">
      <c r="A566" s="1"/>
      <c r="B566" s="2"/>
      <c r="C566" s="2"/>
      <c r="D566" s="2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1:18" ht="18.75">
      <c r="A567" s="1"/>
      <c r="B567" s="2"/>
      <c r="C567" s="2"/>
      <c r="D567" s="2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1:18" ht="18.75">
      <c r="A568" s="1"/>
      <c r="B568" s="2"/>
      <c r="C568" s="2"/>
      <c r="D568" s="2"/>
      <c r="E568" s="1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1:18" ht="18.75">
      <c r="A569" s="1"/>
      <c r="B569" s="2"/>
      <c r="C569" s="2"/>
      <c r="D569" s="2"/>
      <c r="E569" s="1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1:18" ht="18.75">
      <c r="A570" s="1"/>
      <c r="B570" s="2"/>
      <c r="C570" s="2"/>
      <c r="D570" s="2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1:18" ht="18.75">
      <c r="A571" s="1"/>
      <c r="B571" s="2"/>
      <c r="C571" s="2"/>
      <c r="D571" s="2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ht="18.75">
      <c r="A572" s="1"/>
      <c r="B572" s="2"/>
      <c r="C572" s="2"/>
      <c r="D572" s="2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ht="18.75">
      <c r="A573" s="1"/>
      <c r="B573" s="2"/>
      <c r="C573" s="2"/>
      <c r="D573" s="2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ht="18.75">
      <c r="A574" s="1"/>
      <c r="B574" s="2"/>
      <c r="C574" s="2"/>
      <c r="D574" s="2"/>
      <c r="E574" s="1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ht="18.75">
      <c r="A575" s="1"/>
      <c r="B575" s="2"/>
      <c r="C575" s="2"/>
      <c r="D575" s="2"/>
      <c r="E575" s="1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1:18" ht="18.75">
      <c r="A576" s="1"/>
      <c r="B576" s="2"/>
      <c r="C576" s="2"/>
      <c r="D576" s="2"/>
      <c r="E576" s="1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1:18" ht="18.75">
      <c r="A577" s="1"/>
      <c r="B577" s="2"/>
      <c r="C577" s="2"/>
      <c r="D577" s="2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1:18" ht="18.75">
      <c r="A578" s="1"/>
      <c r="B578" s="2"/>
      <c r="C578" s="2"/>
      <c r="D578" s="2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1:18" ht="18.75">
      <c r="A579" s="1"/>
      <c r="B579" s="2"/>
      <c r="C579" s="2"/>
      <c r="D579" s="2"/>
      <c r="E579" s="1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1:18" ht="18.75">
      <c r="A580" s="1"/>
      <c r="B580" s="2"/>
      <c r="C580" s="2"/>
      <c r="D580" s="2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1:18" ht="18.75">
      <c r="A581" s="1"/>
      <c r="B581" s="2"/>
      <c r="C581" s="2"/>
      <c r="D581" s="2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ht="18.75">
      <c r="A582" s="1"/>
      <c r="B582" s="2"/>
      <c r="C582" s="2"/>
      <c r="D582" s="2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ht="18.75">
      <c r="A583" s="1"/>
      <c r="B583" s="2"/>
      <c r="C583" s="2"/>
      <c r="D583" s="2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ht="18.75">
      <c r="A584" s="1"/>
      <c r="B584" s="2"/>
      <c r="C584" s="2"/>
      <c r="D584" s="2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ht="18.75">
      <c r="A585" s="1"/>
      <c r="B585" s="2"/>
      <c r="C585" s="2"/>
      <c r="D585" s="2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1:18" ht="18.75">
      <c r="A586" s="1"/>
      <c r="B586" s="2"/>
      <c r="C586" s="2"/>
      <c r="D586" s="2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1:18" ht="18.75">
      <c r="A587" s="1"/>
      <c r="B587" s="2"/>
      <c r="C587" s="2"/>
      <c r="D587" s="2"/>
      <c r="E587" s="1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1:18" ht="18.75">
      <c r="A588" s="1"/>
      <c r="B588" s="2"/>
      <c r="C588" s="2"/>
      <c r="D588" s="2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1:18" ht="18.75">
      <c r="A589" s="1"/>
      <c r="B589" s="2"/>
      <c r="C589" s="2"/>
      <c r="D589" s="2"/>
      <c r="E589" s="1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1:18" ht="18.75">
      <c r="A590" s="1"/>
      <c r="B590" s="2"/>
      <c r="C590" s="2"/>
      <c r="D590" s="2"/>
      <c r="E590" s="1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ht="18.75">
      <c r="A591" s="1"/>
      <c r="B591" s="2"/>
      <c r="C591" s="2"/>
      <c r="D591" s="2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ht="18.75">
      <c r="A592" s="1"/>
      <c r="B592" s="2"/>
      <c r="C592" s="2"/>
      <c r="D592" s="2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8.75">
      <c r="A593" s="1"/>
      <c r="B593" s="2"/>
      <c r="C593" s="2"/>
      <c r="D593" s="2"/>
      <c r="E593" s="1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ht="18.75">
      <c r="A594" s="1"/>
      <c r="B594" s="2"/>
      <c r="C594" s="2"/>
      <c r="D594" s="2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1:18" ht="18.75">
      <c r="A595" s="1"/>
      <c r="B595" s="2"/>
      <c r="C595" s="2"/>
      <c r="D595" s="2"/>
      <c r="E595" s="1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1:18" ht="18.75">
      <c r="A596" s="1"/>
      <c r="B596" s="2"/>
      <c r="C596" s="2"/>
      <c r="D596" s="2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1:18" ht="18.75">
      <c r="A597" s="1"/>
      <c r="B597" s="2"/>
      <c r="C597" s="2"/>
      <c r="D597" s="2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1:18" ht="18.75">
      <c r="A598" s="1"/>
      <c r="B598" s="2"/>
      <c r="C598" s="2"/>
      <c r="D598" s="2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1:18" ht="18.75">
      <c r="A599" s="1"/>
      <c r="B599" s="2"/>
      <c r="C599" s="2"/>
      <c r="D599" s="2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1:18" ht="18.75">
      <c r="A600" s="1"/>
      <c r="B600" s="2"/>
      <c r="C600" s="2"/>
      <c r="D600" s="2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ht="18.75">
      <c r="A601" s="1"/>
      <c r="B601" s="2"/>
      <c r="C601" s="2"/>
      <c r="D601" s="2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ht="18.75">
      <c r="A602" s="1"/>
      <c r="B602" s="2"/>
      <c r="C602" s="2"/>
      <c r="D602" s="2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ht="18.75">
      <c r="A603" s="1"/>
      <c r="B603" s="2"/>
      <c r="C603" s="2"/>
      <c r="D603" s="2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ht="18.75">
      <c r="A604" s="1"/>
      <c r="B604" s="2"/>
      <c r="C604" s="2"/>
      <c r="D604" s="2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1:18" ht="18.75">
      <c r="A605" s="1"/>
      <c r="B605" s="2"/>
      <c r="C605" s="2"/>
      <c r="D605" s="2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1:18" ht="18.75">
      <c r="A606" s="1"/>
      <c r="B606" s="2"/>
      <c r="C606" s="2"/>
      <c r="D606" s="2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1:18" ht="18.75">
      <c r="A607" s="1"/>
      <c r="B607" s="2"/>
      <c r="C607" s="2"/>
      <c r="D607" s="2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1:18" ht="18.75">
      <c r="A608" s="1"/>
      <c r="B608" s="2"/>
      <c r="C608" s="2"/>
      <c r="D608" s="2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1:18" ht="18.75">
      <c r="A609" s="1"/>
      <c r="B609" s="2"/>
      <c r="C609" s="2"/>
      <c r="D609" s="2"/>
      <c r="E609" s="1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1:18" ht="18.75">
      <c r="A610" s="1"/>
      <c r="B610" s="2"/>
      <c r="C610" s="2"/>
      <c r="D610" s="2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ht="18.75">
      <c r="A611" s="1"/>
      <c r="B611" s="2"/>
      <c r="C611" s="2"/>
      <c r="D611" s="2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ht="18.75">
      <c r="A612" s="1"/>
      <c r="B612" s="2"/>
      <c r="C612" s="2"/>
      <c r="D612" s="2"/>
      <c r="E612" s="1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ht="18.75">
      <c r="A613" s="1"/>
      <c r="B613" s="2"/>
      <c r="C613" s="2"/>
      <c r="D613" s="2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ht="18.75">
      <c r="A614" s="1"/>
      <c r="B614" s="2"/>
      <c r="C614" s="2"/>
      <c r="D614" s="2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1:18" ht="18.75">
      <c r="A615" s="1"/>
      <c r="B615" s="2"/>
      <c r="C615" s="2"/>
      <c r="D615" s="2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1:18" ht="18.75">
      <c r="A616" s="1"/>
      <c r="B616" s="2"/>
      <c r="C616" s="2"/>
      <c r="D616" s="2"/>
      <c r="E616" s="1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1:18" ht="18.75">
      <c r="A617" s="1"/>
      <c r="B617" s="2"/>
      <c r="C617" s="2"/>
      <c r="D617" s="2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1:18" ht="18.75">
      <c r="A618" s="1"/>
      <c r="B618" s="2"/>
      <c r="C618" s="2"/>
      <c r="D618" s="2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1:18" ht="18.75">
      <c r="A619" s="1"/>
      <c r="B619" s="2"/>
      <c r="C619" s="2"/>
      <c r="D619" s="2"/>
      <c r="E619" s="1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1:18" ht="18.75">
      <c r="A620" s="1"/>
      <c r="B620" s="2"/>
      <c r="C620" s="2"/>
      <c r="D620" s="2"/>
      <c r="E620" s="1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ht="18.75">
      <c r="A621" s="1"/>
      <c r="B621" s="2"/>
      <c r="C621" s="2"/>
      <c r="D621" s="2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ht="18.75">
      <c r="A622" s="1"/>
      <c r="B622" s="2"/>
      <c r="C622" s="2"/>
      <c r="D622" s="2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ht="18.75">
      <c r="A623" s="1"/>
      <c r="B623" s="2"/>
      <c r="C623" s="2"/>
      <c r="D623" s="2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ht="18.75">
      <c r="A624" s="1"/>
      <c r="B624" s="2"/>
      <c r="C624" s="2"/>
      <c r="D624" s="2"/>
      <c r="E624" s="1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1:18" ht="18.75">
      <c r="A625" s="1"/>
      <c r="B625" s="2"/>
      <c r="C625" s="2"/>
      <c r="D625" s="2"/>
      <c r="E625" s="1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1:18" ht="18.75">
      <c r="A626" s="1"/>
      <c r="B626" s="2"/>
      <c r="C626" s="2"/>
      <c r="D626" s="2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1:18" ht="18.75">
      <c r="A627" s="1"/>
      <c r="B627" s="2"/>
      <c r="C627" s="2"/>
      <c r="D627" s="2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1:18" ht="18.75">
      <c r="A628" s="1"/>
      <c r="B628" s="2"/>
      <c r="C628" s="2"/>
      <c r="D628" s="2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1:18" ht="18.75">
      <c r="A629" s="1"/>
      <c r="B629" s="2"/>
      <c r="C629" s="2"/>
      <c r="D629" s="2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1:18" ht="18.75">
      <c r="A630" s="1"/>
      <c r="B630" s="2"/>
      <c r="C630" s="2"/>
      <c r="D630" s="2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ht="18.75">
      <c r="A631" s="1"/>
      <c r="B631" s="2"/>
      <c r="C631" s="2"/>
      <c r="D631" s="2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ht="18.75">
      <c r="A632" s="1"/>
      <c r="B632" s="2"/>
      <c r="C632" s="2"/>
      <c r="D632" s="2"/>
      <c r="E632" s="1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ht="18.75">
      <c r="A633" s="1"/>
      <c r="B633" s="2"/>
      <c r="C633" s="2"/>
      <c r="D633" s="2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ht="18.75">
      <c r="A634" s="1"/>
      <c r="B634" s="2"/>
      <c r="C634" s="2"/>
      <c r="D634" s="2"/>
      <c r="E634" s="1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1:18" ht="18.75">
      <c r="A635" s="1"/>
      <c r="B635" s="2"/>
      <c r="C635" s="2"/>
      <c r="D635" s="2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1:18" ht="18.75">
      <c r="A636" s="1"/>
      <c r="B636" s="2"/>
      <c r="C636" s="2"/>
      <c r="D636" s="2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1:18" ht="18.75">
      <c r="A637" s="1"/>
      <c r="B637" s="2"/>
      <c r="C637" s="2"/>
      <c r="D637" s="2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1:18" ht="18.75">
      <c r="A638" s="1"/>
      <c r="B638" s="2"/>
      <c r="C638" s="2"/>
      <c r="D638" s="2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1:18" ht="18.75">
      <c r="A639" s="1"/>
      <c r="B639" s="2"/>
      <c r="C639" s="2"/>
      <c r="D639" s="2"/>
      <c r="E639" s="1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1:18" ht="18.75">
      <c r="A640" s="1"/>
      <c r="B640" s="2"/>
      <c r="C640" s="2"/>
      <c r="D640" s="2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ht="18.75">
      <c r="A641" s="1"/>
      <c r="B641" s="2"/>
      <c r="C641" s="2"/>
      <c r="D641" s="2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ht="18.75">
      <c r="A642" s="1"/>
      <c r="B642" s="2"/>
      <c r="C642" s="2"/>
      <c r="D642" s="2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ht="18.75">
      <c r="A643" s="1"/>
      <c r="B643" s="2"/>
      <c r="C643" s="2"/>
      <c r="D643" s="2"/>
      <c r="E643" s="1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ht="18.75">
      <c r="A644" s="1"/>
      <c r="B644" s="2"/>
      <c r="C644" s="2"/>
      <c r="D644" s="2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ht="18.75">
      <c r="A645" s="1"/>
      <c r="B645" s="2"/>
      <c r="C645" s="2"/>
      <c r="D645" s="2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ht="18.75">
      <c r="A646" s="1"/>
      <c r="B646" s="2"/>
      <c r="C646" s="2"/>
      <c r="D646" s="2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ht="18.75">
      <c r="A647" s="1"/>
      <c r="B647" s="2"/>
      <c r="C647" s="2"/>
      <c r="D647" s="2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ht="18.75">
      <c r="A648" s="1"/>
      <c r="B648" s="2"/>
      <c r="C648" s="2"/>
      <c r="D648" s="2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ht="18.75">
      <c r="A649" s="1"/>
      <c r="B649" s="2"/>
      <c r="C649" s="2"/>
      <c r="D649" s="2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1:18" ht="18.75">
      <c r="A650" s="1"/>
      <c r="B650" s="2"/>
      <c r="C650" s="2"/>
      <c r="D650" s="2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1:18" ht="18.75">
      <c r="A651" s="1"/>
      <c r="B651" s="2"/>
      <c r="C651" s="2"/>
      <c r="D651" s="2"/>
      <c r="E651" s="1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1:18" ht="18.75">
      <c r="A652" s="1"/>
      <c r="B652" s="2"/>
      <c r="C652" s="2"/>
      <c r="D652" s="2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  <row r="653" spans="1:18" ht="18.75">
      <c r="A653" s="1"/>
      <c r="B653" s="2"/>
      <c r="C653" s="2"/>
      <c r="D653" s="2"/>
      <c r="E653" s="1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spans="1:18" ht="18.75">
      <c r="A654" s="1"/>
      <c r="B654" s="2"/>
      <c r="C654" s="2"/>
      <c r="D654" s="2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ht="18.75">
      <c r="A655" s="1"/>
      <c r="B655" s="2"/>
      <c r="C655" s="2"/>
      <c r="D655" s="2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1:18" ht="18.75">
      <c r="A656" s="1"/>
      <c r="B656" s="2"/>
      <c r="C656" s="2"/>
      <c r="D656" s="2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1:18" ht="18.75">
      <c r="A657" s="1"/>
      <c r="B657" s="2"/>
      <c r="C657" s="2"/>
      <c r="D657" s="2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1:18" ht="18.75">
      <c r="A658" s="1"/>
      <c r="B658" s="2"/>
      <c r="C658" s="2"/>
      <c r="D658" s="2"/>
      <c r="E658" s="1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</row>
    <row r="659" spans="1:18" ht="18.75">
      <c r="A659" s="1"/>
      <c r="B659" s="2"/>
      <c r="C659" s="2"/>
      <c r="D659" s="2"/>
      <c r="E659" s="1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</row>
    <row r="660" spans="1:18" ht="18.75">
      <c r="A660" s="1"/>
      <c r="B660" s="2"/>
      <c r="C660" s="2"/>
      <c r="D660" s="2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</row>
    <row r="661" spans="1:18" ht="18.75">
      <c r="A661" s="1"/>
      <c r="B661" s="2"/>
      <c r="C661" s="2"/>
      <c r="D661" s="2"/>
      <c r="E661" s="1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</row>
    <row r="662" spans="1:18" ht="18.75">
      <c r="A662" s="1"/>
      <c r="B662" s="2"/>
      <c r="C662" s="2"/>
      <c r="D662" s="2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</row>
    <row r="663" spans="1:18" ht="18.75">
      <c r="A663" s="1"/>
      <c r="B663" s="2"/>
      <c r="C663" s="2"/>
      <c r="D663" s="2"/>
      <c r="E663" s="1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</row>
    <row r="664" spans="1:18" ht="18.75">
      <c r="A664" s="1"/>
      <c r="B664" s="2"/>
      <c r="C664" s="2"/>
      <c r="D664" s="2"/>
      <c r="E664" s="1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1:18" ht="18.75">
      <c r="A665" s="1"/>
      <c r="B665" s="2"/>
      <c r="C665" s="2"/>
      <c r="D665" s="2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1:18" ht="18.75">
      <c r="A666" s="1"/>
      <c r="B666" s="2"/>
      <c r="C666" s="2"/>
      <c r="D666" s="2"/>
      <c r="E666" s="1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1:18" ht="18.75">
      <c r="A667" s="1"/>
      <c r="B667" s="2"/>
      <c r="C667" s="2"/>
      <c r="D667" s="2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1:18" ht="18.75">
      <c r="A668" s="1"/>
      <c r="B668" s="2"/>
      <c r="C668" s="2"/>
      <c r="D668" s="2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</row>
    <row r="669" spans="1:18" ht="18.75">
      <c r="A669" s="1"/>
      <c r="B669" s="2"/>
      <c r="C669" s="2"/>
      <c r="D669" s="2"/>
      <c r="E669" s="1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</row>
    <row r="670" spans="1:18" ht="18.75">
      <c r="A670" s="1"/>
      <c r="B670" s="2"/>
      <c r="C670" s="2"/>
      <c r="D670" s="2"/>
      <c r="E670" s="1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1" spans="1:18" ht="18.75">
      <c r="A671" s="1"/>
      <c r="B671" s="2"/>
      <c r="C671" s="2"/>
      <c r="D671" s="2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</row>
    <row r="672" spans="1:18" ht="18.75">
      <c r="A672" s="1"/>
      <c r="B672" s="2"/>
      <c r="C672" s="2"/>
      <c r="D672" s="2"/>
      <c r="E672" s="1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</row>
    <row r="673" spans="1:18" ht="18.75">
      <c r="A673" s="1"/>
      <c r="B673" s="2"/>
      <c r="C673" s="2"/>
      <c r="D673" s="2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1:18" ht="18.75">
      <c r="A674" s="1"/>
      <c r="B674" s="2"/>
      <c r="C674" s="2"/>
      <c r="D674" s="2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1:18" ht="18.75">
      <c r="A675" s="1"/>
      <c r="B675" s="2"/>
      <c r="C675" s="2"/>
      <c r="D675" s="2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1:18" ht="18.75">
      <c r="A676" s="1"/>
      <c r="B676" s="2"/>
      <c r="C676" s="2"/>
      <c r="D676" s="2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1:18" ht="18.75">
      <c r="A677" s="1"/>
      <c r="B677" s="2"/>
      <c r="C677" s="2"/>
      <c r="D677" s="2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</row>
    <row r="678" spans="1:18" ht="18.75">
      <c r="A678" s="1"/>
      <c r="B678" s="2"/>
      <c r="C678" s="2"/>
      <c r="D678" s="2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</row>
    <row r="679" spans="1:18" ht="18.75">
      <c r="A679" s="1"/>
      <c r="B679" s="2"/>
      <c r="C679" s="2"/>
      <c r="D679" s="2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</row>
    <row r="680" spans="1:18" ht="18.75">
      <c r="A680" s="1"/>
      <c r="B680" s="2"/>
      <c r="C680" s="2"/>
      <c r="D680" s="2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</row>
    <row r="681" spans="1:18" ht="18.75">
      <c r="A681" s="1"/>
      <c r="B681" s="2"/>
      <c r="C681" s="2"/>
      <c r="D681" s="2"/>
      <c r="E681" s="1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</row>
    <row r="682" spans="1:18" ht="18.75">
      <c r="A682" s="1"/>
      <c r="B682" s="2"/>
      <c r="C682" s="2"/>
      <c r="D682" s="2"/>
      <c r="E682" s="1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1:18" ht="18.75">
      <c r="A683" s="1"/>
      <c r="B683" s="2"/>
      <c r="C683" s="2"/>
      <c r="D683" s="2"/>
      <c r="E683" s="1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1:18" ht="18.75">
      <c r="A684" s="1"/>
      <c r="B684" s="2"/>
      <c r="C684" s="2"/>
      <c r="D684" s="2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1:18" ht="18.75">
      <c r="A685" s="1"/>
      <c r="B685" s="2"/>
      <c r="C685" s="2"/>
      <c r="D685" s="2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1:18" ht="18.75">
      <c r="A686" s="1"/>
      <c r="B686" s="2"/>
      <c r="C686" s="2"/>
      <c r="D686" s="2"/>
      <c r="E686" s="1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</row>
    <row r="687" spans="1:18" ht="18.75">
      <c r="A687" s="1"/>
      <c r="B687" s="2"/>
      <c r="C687" s="2"/>
      <c r="D687" s="2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</row>
    <row r="688" spans="1:18" ht="18.75">
      <c r="A688" s="1"/>
      <c r="B688" s="2"/>
      <c r="C688" s="2"/>
      <c r="D688" s="2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</row>
    <row r="689" spans="1:18" ht="18.75">
      <c r="A689" s="1"/>
      <c r="B689" s="2"/>
      <c r="C689" s="2"/>
      <c r="D689" s="2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</row>
    <row r="690" spans="1:18" ht="18.75">
      <c r="A690" s="1"/>
      <c r="B690" s="2"/>
      <c r="C690" s="2"/>
      <c r="D690" s="2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</row>
    <row r="691" spans="1:18" ht="18.75">
      <c r="A691" s="1"/>
      <c r="B691" s="2"/>
      <c r="C691" s="2"/>
      <c r="D691" s="2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</row>
    <row r="692" spans="1:18" ht="18.75">
      <c r="A692" s="1"/>
      <c r="B692" s="2"/>
      <c r="C692" s="2"/>
      <c r="D692" s="2"/>
      <c r="E692" s="1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1:18" ht="18.75">
      <c r="A693" s="1"/>
      <c r="B693" s="2"/>
      <c r="C693" s="2"/>
      <c r="D693" s="2"/>
      <c r="E693" s="1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1:18" ht="18.75">
      <c r="A694" s="1"/>
      <c r="B694" s="2"/>
      <c r="C694" s="2"/>
      <c r="D694" s="2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1:18" ht="18.75">
      <c r="A695" s="1"/>
      <c r="B695" s="2"/>
      <c r="C695" s="2"/>
      <c r="D695" s="2"/>
      <c r="E695" s="1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1:18" ht="18.75">
      <c r="A696" s="1"/>
      <c r="B696" s="2"/>
      <c r="C696" s="2"/>
      <c r="D696" s="2"/>
      <c r="E696" s="1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</row>
    <row r="697" spans="1:18" ht="18.75">
      <c r="A697" s="1"/>
      <c r="B697" s="2"/>
      <c r="C697" s="2"/>
      <c r="D697" s="2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</row>
    <row r="698" spans="1:18" ht="18.75">
      <c r="A698" s="1"/>
      <c r="B698" s="2"/>
      <c r="C698" s="2"/>
      <c r="D698" s="2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699" spans="1:18" ht="18.75">
      <c r="A699" s="1"/>
      <c r="B699" s="2"/>
      <c r="C699" s="2"/>
      <c r="D699" s="2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</row>
    <row r="700" spans="1:18" ht="18.75">
      <c r="A700" s="1"/>
      <c r="B700" s="2"/>
      <c r="C700" s="2"/>
      <c r="D700" s="2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</row>
    <row r="701" spans="1:18" ht="18.75">
      <c r="A701" s="1"/>
      <c r="B701" s="2"/>
      <c r="C701" s="2"/>
      <c r="D701" s="2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</row>
    <row r="702" spans="1:18" ht="18.75">
      <c r="A702" s="1"/>
      <c r="B702" s="2"/>
      <c r="C702" s="2"/>
      <c r="D702" s="2"/>
      <c r="E702" s="1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1:18" ht="18.75">
      <c r="A703" s="1"/>
      <c r="B703" s="2"/>
      <c r="C703" s="2"/>
      <c r="D703" s="2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1:18" ht="18.75">
      <c r="A704" s="1"/>
      <c r="B704" s="2"/>
      <c r="C704" s="2"/>
      <c r="D704" s="2"/>
      <c r="E704" s="1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1:18" ht="18.75">
      <c r="A705" s="1"/>
      <c r="B705" s="2"/>
      <c r="C705" s="2"/>
      <c r="D705" s="2"/>
      <c r="E705" s="1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1:18" ht="18.75">
      <c r="A706" s="1"/>
      <c r="B706" s="2"/>
      <c r="C706" s="2"/>
      <c r="D706" s="2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</row>
    <row r="707" spans="1:18" ht="18.75">
      <c r="A707" s="1"/>
      <c r="B707" s="2"/>
      <c r="C707" s="2"/>
      <c r="D707" s="2"/>
      <c r="E707" s="1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</row>
    <row r="708" spans="1:18" ht="18.75">
      <c r="A708" s="1"/>
      <c r="B708" s="2"/>
      <c r="C708" s="2"/>
      <c r="D708" s="2"/>
      <c r="E708" s="1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</row>
    <row r="709" spans="1:18" ht="18.75">
      <c r="A709" s="1"/>
      <c r="B709" s="2"/>
      <c r="C709" s="2"/>
      <c r="D709" s="2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</row>
    <row r="710" spans="1:18" ht="18.75">
      <c r="A710" s="1"/>
      <c r="B710" s="2"/>
      <c r="C710" s="2"/>
      <c r="D710" s="2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</row>
    <row r="711" spans="1:18" ht="18.75">
      <c r="A711" s="1"/>
      <c r="B711" s="2"/>
      <c r="C711" s="2"/>
      <c r="D711" s="2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</row>
    <row r="712" spans="1:18" ht="18.75">
      <c r="A712" s="1"/>
      <c r="B712" s="2"/>
      <c r="C712" s="2"/>
      <c r="D712" s="2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1:18" ht="18.75">
      <c r="A713" s="1"/>
      <c r="B713" s="2"/>
      <c r="C713" s="2"/>
      <c r="D713" s="2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1:18" ht="18.75">
      <c r="A714" s="1"/>
      <c r="B714" s="2"/>
      <c r="C714" s="2"/>
      <c r="D714" s="2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1:18" ht="18.75">
      <c r="A715" s="1"/>
      <c r="B715" s="2"/>
      <c r="C715" s="2"/>
      <c r="D715" s="2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1:18" ht="18.75">
      <c r="A716" s="1"/>
      <c r="B716" s="2"/>
      <c r="C716" s="2"/>
      <c r="D716" s="2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</row>
    <row r="717" spans="1:18" ht="18.75">
      <c r="A717" s="1"/>
      <c r="B717" s="2"/>
      <c r="C717" s="2"/>
      <c r="D717" s="2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</row>
    <row r="718" spans="1:18" ht="18.75">
      <c r="A718" s="1"/>
      <c r="B718" s="2"/>
      <c r="C718" s="2"/>
      <c r="D718" s="2"/>
      <c r="E718" s="1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</row>
    <row r="719" spans="1:18" ht="18.75">
      <c r="A719" s="1"/>
      <c r="B719" s="2"/>
      <c r="C719" s="2"/>
      <c r="D719" s="2"/>
      <c r="E719" s="1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</row>
    <row r="720" spans="1:18" ht="18.75">
      <c r="A720" s="1"/>
      <c r="B720" s="2"/>
      <c r="C720" s="2"/>
      <c r="D720" s="2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</row>
    <row r="721" spans="1:18" ht="18.75">
      <c r="A721" s="1"/>
      <c r="B721" s="2"/>
      <c r="C721" s="2"/>
      <c r="D721" s="2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</row>
    <row r="722" spans="1:18" ht="18.75">
      <c r="A722" s="1"/>
      <c r="B722" s="2"/>
      <c r="C722" s="2"/>
      <c r="D722" s="2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1:18" ht="18.75">
      <c r="A723" s="1"/>
      <c r="B723" s="2"/>
      <c r="C723" s="2"/>
      <c r="D723" s="2"/>
      <c r="E723" s="1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1:18" ht="18.75">
      <c r="A724" s="1"/>
      <c r="B724" s="2"/>
      <c r="C724" s="2"/>
      <c r="D724" s="2"/>
      <c r="E724" s="1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1:18" ht="18.75">
      <c r="A725" s="1"/>
      <c r="B725" s="2"/>
      <c r="C725" s="2"/>
      <c r="D725" s="2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1:18" ht="18.75">
      <c r="A726" s="1"/>
      <c r="B726" s="2"/>
      <c r="C726" s="2"/>
      <c r="D726" s="2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7" spans="1:18" ht="18.75">
      <c r="A727" s="1"/>
      <c r="B727" s="2"/>
      <c r="C727" s="2"/>
      <c r="D727" s="2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</row>
    <row r="728" spans="1:18" ht="18.75">
      <c r="A728" s="1"/>
      <c r="B728" s="2"/>
      <c r="C728" s="2"/>
      <c r="D728" s="2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</row>
    <row r="729" spans="1:18" ht="18.75">
      <c r="A729" s="1"/>
      <c r="B729" s="2"/>
      <c r="C729" s="2"/>
      <c r="D729" s="2"/>
      <c r="E729" s="1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</row>
    <row r="730" spans="1:18" ht="18.75">
      <c r="A730" s="1"/>
      <c r="B730" s="2"/>
      <c r="C730" s="2"/>
      <c r="D730" s="2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spans="1:18" ht="18.75">
      <c r="A731" s="1"/>
      <c r="B731" s="2"/>
      <c r="C731" s="2"/>
      <c r="D731" s="2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</row>
    <row r="732" spans="1:18" ht="18.75">
      <c r="A732" s="1"/>
      <c r="B732" s="2"/>
      <c r="C732" s="2"/>
      <c r="D732" s="2"/>
      <c r="E732" s="1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ht="18.75">
      <c r="A733" s="1"/>
      <c r="B733" s="2"/>
      <c r="C733" s="2"/>
      <c r="D733" s="2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1:18" ht="18.75">
      <c r="A734" s="1"/>
      <c r="B734" s="2"/>
      <c r="C734" s="2"/>
      <c r="D734" s="2"/>
      <c r="E734" s="1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1:18" ht="18.75">
      <c r="A735" s="1"/>
      <c r="B735" s="2"/>
      <c r="C735" s="2"/>
      <c r="D735" s="2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1:18" ht="18.75">
      <c r="A736" s="1"/>
      <c r="B736" s="2"/>
      <c r="C736" s="2"/>
      <c r="D736" s="2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</row>
    <row r="737" spans="1:18" ht="18.75">
      <c r="A737" s="1"/>
      <c r="B737" s="2"/>
      <c r="C737" s="2"/>
      <c r="D737" s="2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</row>
    <row r="738" spans="1:18" ht="18.75">
      <c r="A738" s="1"/>
      <c r="B738" s="2"/>
      <c r="C738" s="2"/>
      <c r="D738" s="2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</row>
    <row r="739" spans="1:18" ht="18.75">
      <c r="A739" s="1"/>
      <c r="B739" s="2"/>
      <c r="C739" s="2"/>
      <c r="D739" s="2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</row>
    <row r="740" spans="1:18" ht="18.75">
      <c r="A740" s="1"/>
      <c r="B740" s="2"/>
      <c r="C740" s="2"/>
      <c r="D740" s="2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spans="1:18" ht="18.75">
      <c r="A741" s="1"/>
      <c r="B741" s="2"/>
      <c r="C741" s="2"/>
      <c r="D741" s="2"/>
      <c r="E741" s="1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</row>
    <row r="742" spans="1:18" ht="18.75">
      <c r="A742" s="1"/>
      <c r="B742" s="2"/>
      <c r="C742" s="2"/>
      <c r="D742" s="2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ht="18.75">
      <c r="A743" s="1"/>
      <c r="B743" s="2"/>
      <c r="C743" s="2"/>
      <c r="D743" s="2"/>
      <c r="E743" s="1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ht="18.75">
      <c r="A744" s="1"/>
      <c r="B744" s="2"/>
      <c r="C744" s="2"/>
      <c r="D744" s="2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1:18" ht="18.75">
      <c r="A745" s="1"/>
      <c r="B745" s="2"/>
      <c r="C745" s="2"/>
      <c r="D745" s="2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ht="18.75">
      <c r="A746" s="1"/>
      <c r="B746" s="2"/>
      <c r="C746" s="2"/>
      <c r="D746" s="2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spans="1:18" ht="18.75">
      <c r="A747" s="1"/>
      <c r="B747" s="2"/>
      <c r="C747" s="2"/>
      <c r="D747" s="2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spans="1:18" ht="18.75">
      <c r="A748" s="1"/>
      <c r="B748" s="2"/>
      <c r="C748" s="2"/>
      <c r="D748" s="2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</row>
    <row r="749" spans="1:18" ht="18.75">
      <c r="A749" s="1"/>
      <c r="B749" s="2"/>
      <c r="C749" s="2"/>
      <c r="D749" s="2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</row>
    <row r="750" spans="1:18" ht="18.75">
      <c r="A750" s="1"/>
      <c r="B750" s="2"/>
      <c r="C750" s="2"/>
      <c r="D750" s="2"/>
      <c r="E750" s="1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spans="1:18" ht="18.75">
      <c r="A751" s="1"/>
      <c r="B751" s="2"/>
      <c r="C751" s="2"/>
      <c r="D751" s="2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1:18" ht="18.75">
      <c r="A752" s="1"/>
      <c r="B752" s="2"/>
      <c r="C752" s="2"/>
      <c r="D752" s="2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1:18" ht="18.75">
      <c r="A753" s="1"/>
      <c r="B753" s="2"/>
      <c r="C753" s="2"/>
      <c r="D753" s="2"/>
      <c r="E753" s="1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ht="18.75">
      <c r="A754" s="1"/>
      <c r="B754" s="2"/>
      <c r="C754" s="2"/>
      <c r="D754" s="2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1:18" ht="18.75">
      <c r="A755" s="1"/>
      <c r="B755" s="2"/>
      <c r="C755" s="2"/>
      <c r="D755" s="2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spans="1:18" ht="18.75">
      <c r="A756" s="1"/>
      <c r="B756" s="2"/>
      <c r="C756" s="2"/>
      <c r="D756" s="2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</row>
    <row r="757" spans="1:18" ht="18.75">
      <c r="A757" s="1"/>
      <c r="B757" s="2"/>
      <c r="C757" s="2"/>
      <c r="D757" s="2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</row>
    <row r="758" spans="1:18" ht="18.75">
      <c r="A758" s="1"/>
      <c r="B758" s="2"/>
      <c r="C758" s="2"/>
      <c r="D758" s="2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spans="1:18" ht="18.75">
      <c r="A759" s="1"/>
      <c r="B759" s="2"/>
      <c r="C759" s="2"/>
      <c r="D759" s="2"/>
      <c r="E759" s="1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</row>
    <row r="760" spans="1:18" ht="18.75">
      <c r="A760" s="1"/>
      <c r="B760" s="2"/>
      <c r="C760" s="2"/>
      <c r="D760" s="2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spans="1:18" ht="18.75">
      <c r="A761" s="1"/>
      <c r="B761" s="2"/>
      <c r="C761" s="2"/>
      <c r="D761" s="2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ht="18.75">
      <c r="A762" s="1"/>
      <c r="B762" s="2"/>
      <c r="C762" s="2"/>
      <c r="D762" s="2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ht="18.75">
      <c r="A763" s="1"/>
      <c r="B763" s="2"/>
      <c r="C763" s="2"/>
      <c r="D763" s="2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1:18" ht="18.75">
      <c r="A764" s="1"/>
      <c r="B764" s="2"/>
      <c r="C764" s="2"/>
      <c r="D764" s="2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ht="18.75">
      <c r="A765" s="1"/>
      <c r="B765" s="2"/>
      <c r="C765" s="2"/>
      <c r="D765" s="2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</row>
    <row r="766" spans="1:18" ht="18.75">
      <c r="A766" s="1"/>
      <c r="B766" s="2"/>
      <c r="C766" s="2"/>
      <c r="D766" s="2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spans="1:18" ht="18.75">
      <c r="A767" s="1"/>
      <c r="B767" s="2"/>
      <c r="C767" s="2"/>
      <c r="D767" s="2"/>
      <c r="E767" s="1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</row>
    <row r="768" spans="1:18" ht="18.75">
      <c r="A768" s="1"/>
      <c r="B768" s="2"/>
      <c r="C768" s="2"/>
      <c r="D768" s="2"/>
      <c r="E768" s="1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69" spans="1:18" ht="18.75">
      <c r="A769" s="1"/>
      <c r="B769" s="2"/>
      <c r="C769" s="2"/>
      <c r="D769" s="2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spans="1:18" ht="18.75">
      <c r="A770" s="1"/>
      <c r="B770" s="2"/>
      <c r="C770" s="2"/>
      <c r="D770" s="2"/>
      <c r="E770" s="1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spans="1:18" ht="18.75">
      <c r="A771" s="1"/>
      <c r="B771" s="2"/>
      <c r="C771" s="2"/>
      <c r="D771" s="2"/>
      <c r="E771" s="1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1:18" ht="18.75">
      <c r="A772" s="1"/>
      <c r="B772" s="2"/>
      <c r="C772" s="2"/>
      <c r="D772" s="2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ht="18.75">
      <c r="A773" s="1"/>
      <c r="B773" s="2"/>
      <c r="C773" s="2"/>
      <c r="D773" s="2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1:18" ht="18.75">
      <c r="A774" s="1"/>
      <c r="B774" s="2"/>
      <c r="C774" s="2"/>
      <c r="D774" s="2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ht="18.75">
      <c r="A775" s="1"/>
      <c r="B775" s="2"/>
      <c r="C775" s="2"/>
      <c r="D775" s="2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spans="1:18" ht="18.75">
      <c r="A776" s="1"/>
      <c r="B776" s="2"/>
      <c r="C776" s="2"/>
      <c r="D776" s="2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</row>
    <row r="777" spans="1:18" ht="18.75">
      <c r="A777" s="1"/>
      <c r="B777" s="2"/>
      <c r="C777" s="2"/>
      <c r="D777" s="2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spans="1:18" ht="18.75">
      <c r="A778" s="1"/>
      <c r="B778" s="2"/>
      <c r="C778" s="2"/>
      <c r="D778" s="2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spans="1:18" ht="18.75">
      <c r="A779" s="1"/>
      <c r="B779" s="2"/>
      <c r="C779" s="2"/>
      <c r="D779" s="2"/>
      <c r="E779" s="1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spans="1:18" ht="18.75">
      <c r="A780" s="1"/>
      <c r="B780" s="2"/>
      <c r="C780" s="2"/>
      <c r="D780" s="2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</row>
    <row r="781" spans="1:18" ht="18.75">
      <c r="A781" s="1"/>
      <c r="B781" s="2"/>
      <c r="C781" s="2"/>
      <c r="D781" s="2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1:18" ht="18.75">
      <c r="A782" s="1"/>
      <c r="B782" s="2"/>
      <c r="C782" s="2"/>
      <c r="D782" s="2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1:18" ht="18.75">
      <c r="A783" s="1"/>
      <c r="B783" s="2"/>
      <c r="C783" s="2"/>
      <c r="D783" s="2"/>
      <c r="E783" s="1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1:18" ht="18.75">
      <c r="A784" s="1"/>
      <c r="B784" s="2"/>
      <c r="C784" s="2"/>
      <c r="D784" s="2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1:18" ht="18.75">
      <c r="A785" s="1"/>
      <c r="B785" s="2"/>
      <c r="C785" s="2"/>
      <c r="D785" s="2"/>
      <c r="E785" s="1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</row>
    <row r="786" spans="1:18" ht="18.75">
      <c r="A786" s="1"/>
      <c r="B786" s="2"/>
      <c r="C786" s="2"/>
      <c r="D786" s="2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spans="1:18" ht="18.75">
      <c r="A787" s="1"/>
      <c r="B787" s="2"/>
      <c r="C787" s="2"/>
      <c r="D787" s="2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spans="1:18" ht="18.75">
      <c r="A788" s="1"/>
      <c r="B788" s="2"/>
      <c r="C788" s="2"/>
      <c r="D788" s="2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spans="1:18" ht="18.75">
      <c r="A789" s="1"/>
      <c r="B789" s="2"/>
      <c r="C789" s="2"/>
      <c r="D789" s="2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</row>
    <row r="790" spans="1:18" ht="18.75">
      <c r="A790" s="1"/>
      <c r="B790" s="2"/>
      <c r="C790" s="2"/>
      <c r="D790" s="2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ht="18.75">
      <c r="A791" s="1"/>
      <c r="B791" s="2"/>
      <c r="C791" s="2"/>
      <c r="D791" s="2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ht="18.75">
      <c r="A792" s="1"/>
      <c r="B792" s="2"/>
      <c r="C792" s="2"/>
      <c r="D792" s="2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1:18" ht="18.75">
      <c r="A793" s="1"/>
      <c r="B793" s="2"/>
      <c r="C793" s="2"/>
      <c r="D793" s="2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1:18" ht="18.75">
      <c r="A794" s="1"/>
      <c r="B794" s="2"/>
      <c r="C794" s="2"/>
      <c r="D794" s="2"/>
      <c r="E794" s="1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1:18" ht="18.75">
      <c r="A795" s="1"/>
      <c r="B795" s="2"/>
      <c r="C795" s="2"/>
      <c r="D795" s="2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ht="18.75">
      <c r="A796" s="1"/>
      <c r="B796" s="2"/>
      <c r="C796" s="2"/>
      <c r="D796" s="2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ht="18.75">
      <c r="A797" s="1"/>
      <c r="B797" s="2"/>
      <c r="C797" s="2"/>
      <c r="D797" s="2"/>
      <c r="E797" s="1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ht="18.75">
      <c r="A798" s="1"/>
      <c r="B798" s="2"/>
      <c r="C798" s="2"/>
      <c r="D798" s="2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1:18" ht="18.75">
      <c r="A799" s="1"/>
      <c r="B799" s="2"/>
      <c r="C799" s="2"/>
      <c r="D799" s="2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spans="1:18" ht="18.75">
      <c r="A800" s="1"/>
      <c r="B800" s="2"/>
      <c r="C800" s="2"/>
      <c r="D800" s="2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</row>
    <row r="801" spans="1:18" ht="18.75">
      <c r="A801" s="1"/>
      <c r="B801" s="2"/>
      <c r="C801" s="2"/>
      <c r="D801" s="2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</row>
    <row r="802" spans="1:18" ht="18.75">
      <c r="A802" s="1"/>
      <c r="B802" s="2"/>
      <c r="C802" s="2"/>
      <c r="D802" s="2"/>
      <c r="E802" s="1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</row>
    <row r="803" spans="1:18" ht="18.75">
      <c r="A803" s="1"/>
      <c r="B803" s="2"/>
      <c r="C803" s="2"/>
      <c r="D803" s="2"/>
      <c r="E803" s="1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spans="1:18" ht="18.75">
      <c r="A804" s="1"/>
      <c r="B804" s="2"/>
      <c r="C804" s="2"/>
      <c r="D804" s="2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</row>
    <row r="805" spans="1:18" ht="18.75">
      <c r="A805" s="1"/>
      <c r="B805" s="2"/>
      <c r="C805" s="2"/>
      <c r="D805" s="2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ht="18.75">
      <c r="A806" s="1"/>
      <c r="B806" s="2"/>
      <c r="C806" s="2"/>
      <c r="D806" s="2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ht="18.75">
      <c r="A807" s="1"/>
      <c r="B807" s="2"/>
      <c r="C807" s="2"/>
      <c r="D807" s="2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1:18" ht="18.75">
      <c r="A808" s="1"/>
      <c r="B808" s="2"/>
      <c r="C808" s="2"/>
      <c r="D808" s="2"/>
      <c r="E808" s="1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1:18" ht="18.75">
      <c r="A809" s="1"/>
      <c r="B809" s="2"/>
      <c r="C809" s="2"/>
      <c r="D809" s="2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ht="18.75">
      <c r="A810" s="1"/>
      <c r="B810" s="2"/>
      <c r="C810" s="2"/>
      <c r="D810" s="2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1:18" ht="18.75">
      <c r="A811" s="1"/>
      <c r="B811" s="2"/>
      <c r="C811" s="2"/>
      <c r="D811" s="2"/>
      <c r="E811" s="1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ht="18.75">
      <c r="A812" s="1"/>
      <c r="B812" s="2"/>
      <c r="C812" s="2"/>
      <c r="D812" s="2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1:18" ht="18.75">
      <c r="A813" s="1"/>
      <c r="B813" s="2"/>
      <c r="C813" s="2"/>
      <c r="D813" s="2"/>
      <c r="E813" s="1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1:18" ht="18.75">
      <c r="A814" s="1"/>
      <c r="B814" s="2"/>
      <c r="C814" s="2"/>
      <c r="D814" s="2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1:18" ht="18.75">
      <c r="A815" s="1"/>
      <c r="B815" s="2"/>
      <c r="C815" s="2"/>
      <c r="D815" s="2"/>
      <c r="E815" s="1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1:18" ht="18.75">
      <c r="A816" s="1"/>
      <c r="B816" s="2"/>
      <c r="C816" s="2"/>
      <c r="D816" s="2"/>
      <c r="E816" s="1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1:18" ht="18.75">
      <c r="A817" s="1"/>
      <c r="B817" s="2"/>
      <c r="C817" s="2"/>
      <c r="D817" s="2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1:18" ht="18.75">
      <c r="A818" s="1"/>
      <c r="B818" s="2"/>
      <c r="C818" s="2"/>
      <c r="D818" s="2"/>
      <c r="E818" s="1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1:18" ht="18.75">
      <c r="A819" s="1"/>
      <c r="B819" s="2"/>
      <c r="C819" s="2"/>
      <c r="D819" s="2"/>
      <c r="E819" s="1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0" spans="1:18" ht="18.75">
      <c r="A820" s="1"/>
      <c r="B820" s="2"/>
      <c r="C820" s="2"/>
      <c r="D820" s="2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</row>
    <row r="821" spans="1:18" ht="18.75">
      <c r="A821" s="1"/>
      <c r="B821" s="2"/>
      <c r="C821" s="2"/>
      <c r="D821" s="2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</row>
    <row r="822" spans="1:18" ht="18.75">
      <c r="A822" s="1"/>
      <c r="B822" s="2"/>
      <c r="C822" s="2"/>
      <c r="D822" s="2"/>
      <c r="E822" s="1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</row>
    <row r="823" spans="1:18" ht="18.75">
      <c r="A823" s="1"/>
      <c r="B823" s="2"/>
      <c r="C823" s="2"/>
      <c r="D823" s="2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</row>
    <row r="824" spans="1:18" ht="18.75">
      <c r="A824" s="1"/>
      <c r="B824" s="2"/>
      <c r="C824" s="2"/>
      <c r="D824" s="2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1:18" ht="18.75">
      <c r="A825" s="1"/>
      <c r="B825" s="2"/>
      <c r="C825" s="2"/>
      <c r="D825" s="2"/>
      <c r="E825" s="1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1:18" ht="18.75">
      <c r="A826" s="1"/>
      <c r="B826" s="2"/>
      <c r="C826" s="2"/>
      <c r="D826" s="2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1:18" ht="18.75">
      <c r="A827" s="1"/>
      <c r="B827" s="2"/>
      <c r="C827" s="2"/>
      <c r="D827" s="2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1:18" ht="18.75">
      <c r="A828" s="1"/>
      <c r="B828" s="2"/>
      <c r="C828" s="2"/>
      <c r="D828" s="2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</row>
    <row r="829" spans="1:18" ht="18.75">
      <c r="A829" s="1"/>
      <c r="B829" s="2"/>
      <c r="C829" s="2"/>
      <c r="D829" s="2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</row>
    <row r="830" spans="1:18" ht="18.75">
      <c r="A830" s="1"/>
      <c r="B830" s="2"/>
      <c r="C830" s="2"/>
      <c r="D830" s="2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</row>
    <row r="831" spans="1:18" ht="18.75">
      <c r="A831" s="1"/>
      <c r="B831" s="2"/>
      <c r="C831" s="2"/>
      <c r="D831" s="2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2" spans="1:18" ht="18.75">
      <c r="A832" s="1"/>
      <c r="B832" s="2"/>
      <c r="C832" s="2"/>
      <c r="D832" s="2"/>
      <c r="E832" s="1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</row>
    <row r="833" spans="1:18" ht="18.75">
      <c r="A833" s="1"/>
      <c r="B833" s="2"/>
      <c r="C833" s="2"/>
      <c r="D833" s="2"/>
      <c r="E833" s="1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</row>
    <row r="834" spans="1:18" ht="18.75">
      <c r="A834" s="1"/>
      <c r="B834" s="2"/>
      <c r="C834" s="2"/>
      <c r="D834" s="2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1:18" ht="18.75">
      <c r="A835" s="1"/>
      <c r="B835" s="2"/>
      <c r="C835" s="2"/>
      <c r="D835" s="2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1:18" ht="18.75">
      <c r="A836" s="1"/>
      <c r="B836" s="2"/>
      <c r="C836" s="2"/>
      <c r="D836" s="2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1:18" ht="18.75">
      <c r="A837" s="1"/>
      <c r="B837" s="2"/>
      <c r="C837" s="2"/>
      <c r="D837" s="2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1:18" ht="18.75">
      <c r="A838" s="1"/>
      <c r="B838" s="2"/>
      <c r="C838" s="2"/>
      <c r="D838" s="2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</row>
    <row r="839" spans="1:18" ht="18.75">
      <c r="A839" s="1"/>
      <c r="B839" s="2"/>
      <c r="C839" s="2"/>
      <c r="D839" s="2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</row>
    <row r="840" spans="1:18" ht="18.75">
      <c r="A840" s="1"/>
      <c r="B840" s="2"/>
      <c r="C840" s="2"/>
      <c r="D840" s="2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</row>
    <row r="841" spans="1:18" ht="18.75">
      <c r="A841" s="1"/>
      <c r="B841" s="2"/>
      <c r="C841" s="2"/>
      <c r="D841" s="2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</row>
    <row r="842" spans="1:18" ht="18.75">
      <c r="A842" s="1"/>
      <c r="B842" s="2"/>
      <c r="C842" s="2"/>
      <c r="D842" s="2"/>
      <c r="E842" s="1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</row>
    <row r="843" spans="1:18" ht="18.75">
      <c r="A843" s="1"/>
      <c r="B843" s="2"/>
      <c r="C843" s="2"/>
      <c r="D843" s="2"/>
      <c r="E843" s="1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4" spans="1:18" ht="18.75">
      <c r="A844" s="1"/>
      <c r="B844" s="2"/>
      <c r="C844" s="2"/>
      <c r="D844" s="2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1:18" ht="18.75">
      <c r="A845" s="1"/>
      <c r="B845" s="2"/>
      <c r="C845" s="2"/>
      <c r="D845" s="2"/>
      <c r="E845" s="1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1:18" ht="18.75">
      <c r="A846" s="1"/>
      <c r="B846" s="2"/>
      <c r="C846" s="2"/>
      <c r="D846" s="2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1:18" ht="18.75">
      <c r="A847" s="1"/>
      <c r="B847" s="2"/>
      <c r="C847" s="2"/>
      <c r="D847" s="2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1:18" ht="18.75">
      <c r="A848" s="1"/>
      <c r="B848" s="2"/>
      <c r="C848" s="2"/>
      <c r="D848" s="2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</row>
    <row r="849" spans="1:18" ht="18.75">
      <c r="A849" s="1"/>
      <c r="B849" s="2"/>
      <c r="C849" s="2"/>
      <c r="D849" s="2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</row>
    <row r="850" spans="1:18" ht="18.75">
      <c r="A850" s="1"/>
      <c r="B850" s="2"/>
      <c r="C850" s="2"/>
      <c r="D850" s="2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</row>
    <row r="851" spans="1:18" ht="18.75">
      <c r="A851" s="1"/>
      <c r="B851" s="2"/>
      <c r="C851" s="2"/>
      <c r="D851" s="2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</row>
    <row r="852" spans="1:18" ht="18.75">
      <c r="A852" s="1"/>
      <c r="B852" s="2"/>
      <c r="C852" s="2"/>
      <c r="D852" s="2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3" spans="1:18" ht="18.75">
      <c r="A853" s="1"/>
      <c r="B853" s="2"/>
      <c r="C853" s="2"/>
      <c r="D853" s="2"/>
      <c r="E853" s="1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</row>
    <row r="854" spans="1:18" ht="18.75">
      <c r="A854" s="1"/>
      <c r="B854" s="2"/>
      <c r="C854" s="2"/>
      <c r="D854" s="2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1:18" ht="18.75">
      <c r="A855" s="1"/>
      <c r="B855" s="2"/>
      <c r="C855" s="2"/>
      <c r="D855" s="2"/>
      <c r="E855" s="1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1:18" ht="18.75">
      <c r="A856" s="1"/>
      <c r="B856" s="2"/>
      <c r="C856" s="2"/>
      <c r="D856" s="2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1:18" ht="18.75">
      <c r="A857" s="1"/>
      <c r="B857" s="2"/>
      <c r="C857" s="2"/>
      <c r="D857" s="2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1:18" ht="18.75">
      <c r="A858" s="1"/>
      <c r="B858" s="2"/>
      <c r="C858" s="2"/>
      <c r="D858" s="2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</row>
    <row r="859" spans="1:18" ht="18.75">
      <c r="A859" s="1"/>
      <c r="B859" s="2"/>
      <c r="C859" s="2"/>
      <c r="D859" s="2"/>
      <c r="E859" s="1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</row>
    <row r="860" spans="1:18" ht="18.75">
      <c r="A860" s="1"/>
      <c r="B860" s="2"/>
      <c r="C860" s="2"/>
      <c r="D860" s="2"/>
      <c r="E860" s="1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</row>
    <row r="861" spans="1:18" ht="18.75">
      <c r="A861" s="1"/>
      <c r="B861" s="2"/>
      <c r="C861" s="2"/>
      <c r="D861" s="2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2" spans="1:18" ht="18.75">
      <c r="A862" s="1"/>
      <c r="B862" s="2"/>
      <c r="C862" s="2"/>
      <c r="D862" s="2"/>
      <c r="E862" s="1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</row>
    <row r="863" spans="1:18" ht="18.75">
      <c r="A863" s="1"/>
      <c r="B863" s="2"/>
      <c r="C863" s="2"/>
      <c r="D863" s="2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</row>
    <row r="864" spans="1:18" ht="18.75">
      <c r="A864" s="1"/>
      <c r="B864" s="2"/>
      <c r="C864" s="2"/>
      <c r="D864" s="2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1:18" ht="18.75">
      <c r="A865" s="1"/>
      <c r="B865" s="2"/>
      <c r="C865" s="2"/>
      <c r="D865" s="2"/>
      <c r="E865" s="1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1:18" ht="18.75">
      <c r="A866" s="1"/>
      <c r="B866" s="2"/>
      <c r="C866" s="2"/>
      <c r="D866" s="2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1:18" ht="18.75">
      <c r="A867" s="1"/>
      <c r="B867" s="2"/>
      <c r="C867" s="2"/>
      <c r="D867" s="2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1:18" ht="18.75">
      <c r="A868" s="1"/>
      <c r="B868" s="2"/>
      <c r="C868" s="2"/>
      <c r="D868" s="2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</row>
    <row r="869" spans="1:18" ht="18.75">
      <c r="A869" s="1"/>
      <c r="B869" s="2"/>
      <c r="C869" s="2"/>
      <c r="D869" s="2"/>
      <c r="E869" s="1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</row>
    <row r="870" spans="1:18" ht="18.75">
      <c r="A870" s="1"/>
      <c r="B870" s="2"/>
      <c r="C870" s="2"/>
      <c r="D870" s="2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</row>
    <row r="871" spans="1:18" ht="18.75">
      <c r="A871" s="1"/>
      <c r="B871" s="2"/>
      <c r="C871" s="2"/>
      <c r="D871" s="2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</row>
    <row r="872" spans="1:18" ht="18.75">
      <c r="A872" s="1"/>
      <c r="B872" s="2"/>
      <c r="C872" s="2"/>
      <c r="D872" s="2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</row>
    <row r="873" spans="1:18" ht="18.75">
      <c r="A873" s="1"/>
      <c r="B873" s="2"/>
      <c r="C873" s="2"/>
      <c r="D873" s="2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1:18" ht="18.75">
      <c r="A874" s="1"/>
      <c r="B874" s="2"/>
      <c r="C874" s="2"/>
      <c r="D874" s="2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1:18" ht="18.75">
      <c r="A875" s="1"/>
      <c r="B875" s="2"/>
      <c r="C875" s="2"/>
      <c r="D875" s="2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1:18" ht="18.75">
      <c r="A876" s="1"/>
      <c r="B876" s="2"/>
      <c r="C876" s="2"/>
      <c r="D876" s="2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1:18" ht="18.75">
      <c r="A877" s="1"/>
      <c r="B877" s="2"/>
      <c r="C877" s="2"/>
      <c r="D877" s="2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</row>
    <row r="878" spans="1:18" ht="18.75">
      <c r="A878" s="1"/>
      <c r="B878" s="2"/>
      <c r="C878" s="2"/>
      <c r="D878" s="2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</row>
    <row r="879" spans="1:18" ht="18.75">
      <c r="A879" s="1"/>
      <c r="B879" s="2"/>
      <c r="C879" s="2"/>
      <c r="D879" s="2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spans="1:18" ht="18.75">
      <c r="A880" s="1"/>
      <c r="B880" s="2"/>
      <c r="C880" s="2"/>
      <c r="D880" s="2"/>
      <c r="E880" s="1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spans="1:18" ht="18.75">
      <c r="A881" s="1"/>
      <c r="B881" s="2"/>
      <c r="C881" s="2"/>
      <c r="D881" s="2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</row>
    <row r="882" spans="1:18" ht="18.75">
      <c r="A882" s="1"/>
      <c r="B882" s="2"/>
      <c r="C882" s="2"/>
      <c r="D882" s="2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3" spans="1:18" ht="18.75">
      <c r="A883" s="1"/>
      <c r="B883" s="2"/>
      <c r="C883" s="2"/>
      <c r="D883" s="2"/>
      <c r="E883" s="1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1:18" ht="18.75">
      <c r="A884" s="1"/>
      <c r="B884" s="2"/>
      <c r="C884" s="2"/>
      <c r="D884" s="2"/>
      <c r="E884" s="1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1:18" ht="18.75">
      <c r="A885" s="1"/>
      <c r="B885" s="2"/>
      <c r="C885" s="2"/>
      <c r="D885" s="2"/>
      <c r="E885" s="1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1:18" ht="18.75">
      <c r="A886" s="1"/>
      <c r="B886" s="2"/>
      <c r="C886" s="2"/>
      <c r="D886" s="2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1:18" ht="18.75">
      <c r="A887" s="1"/>
      <c r="B887" s="2"/>
      <c r="C887" s="2"/>
      <c r="D887" s="2"/>
      <c r="E887" s="1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</row>
    <row r="888" spans="1:18" ht="18.75">
      <c r="A888" s="1"/>
      <c r="B888" s="2"/>
      <c r="C888" s="2"/>
      <c r="D888" s="2"/>
      <c r="E888" s="1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spans="1:18" ht="18.75">
      <c r="A889" s="1"/>
      <c r="B889" s="2"/>
      <c r="C889" s="2"/>
      <c r="D889" s="2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</row>
    <row r="890" spans="1:18" ht="18.75">
      <c r="A890" s="1"/>
      <c r="B890" s="2"/>
      <c r="C890" s="2"/>
      <c r="D890" s="2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spans="1:18" ht="18.75">
      <c r="A891" s="1"/>
      <c r="B891" s="2"/>
      <c r="C891" s="2"/>
      <c r="D891" s="2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</row>
    <row r="892" spans="1:18" ht="18.75">
      <c r="A892" s="1"/>
      <c r="B892" s="2"/>
      <c r="C892" s="2"/>
      <c r="D892" s="2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</row>
    <row r="893" spans="1:18" ht="18.75">
      <c r="A893" s="1"/>
      <c r="B893" s="2"/>
      <c r="C893" s="2"/>
      <c r="D893" s="2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1:18" ht="18.75">
      <c r="A894" s="1"/>
      <c r="B894" s="2"/>
      <c r="C894" s="2"/>
      <c r="D894" s="2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ht="18.75">
      <c r="A895" s="1"/>
      <c r="B895" s="2"/>
      <c r="C895" s="2"/>
      <c r="D895" s="2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1:18" ht="18.75">
      <c r="A896" s="1"/>
      <c r="B896" s="2"/>
      <c r="C896" s="2"/>
      <c r="D896" s="2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1:18" ht="18.75">
      <c r="A897" s="1"/>
      <c r="B897" s="2"/>
      <c r="C897" s="2"/>
      <c r="D897" s="2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</row>
    <row r="898" spans="1:18" ht="18.75">
      <c r="A898" s="1"/>
      <c r="B898" s="2"/>
      <c r="C898" s="2"/>
      <c r="D898" s="2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</row>
    <row r="899" spans="1:18" ht="18.75">
      <c r="A899" s="1"/>
      <c r="B899" s="2"/>
      <c r="C899" s="2"/>
      <c r="D899" s="2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spans="1:18" ht="18.75">
      <c r="A900" s="1"/>
      <c r="B900" s="2"/>
      <c r="C900" s="2"/>
      <c r="D900" s="2"/>
      <c r="E900" s="1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</row>
    <row r="901" spans="1:18" ht="18.75">
      <c r="A901" s="1"/>
      <c r="B901" s="2"/>
      <c r="C901" s="2"/>
      <c r="D901" s="2"/>
      <c r="E901" s="1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</row>
    <row r="902" spans="1:18" ht="18.75">
      <c r="A902" s="1"/>
      <c r="B902" s="2"/>
      <c r="C902" s="2"/>
      <c r="D902" s="2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</row>
    <row r="903" spans="1:18" ht="18.75">
      <c r="A903" s="1"/>
      <c r="B903" s="2"/>
      <c r="C903" s="2"/>
      <c r="D903" s="2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1:18" ht="18.75">
      <c r="A904" s="1"/>
      <c r="B904" s="2"/>
      <c r="C904" s="2"/>
      <c r="D904" s="2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1:18" ht="18.75">
      <c r="A905" s="1"/>
      <c r="B905" s="2"/>
      <c r="C905" s="2"/>
      <c r="D905" s="2"/>
      <c r="E905" s="1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1:18" ht="18.75">
      <c r="A906" s="1"/>
      <c r="B906" s="2"/>
      <c r="C906" s="2"/>
      <c r="D906" s="2"/>
      <c r="E906" s="1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1:18" ht="18.75">
      <c r="A907" s="1"/>
      <c r="B907" s="2"/>
      <c r="C907" s="2"/>
      <c r="D907" s="2"/>
      <c r="E907" s="1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</row>
    <row r="908" spans="1:18" ht="18.75">
      <c r="A908" s="1"/>
      <c r="B908" s="2"/>
      <c r="C908" s="2"/>
      <c r="D908" s="2"/>
      <c r="E908" s="1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</row>
    <row r="909" spans="1:18" ht="18.75">
      <c r="A909" s="1"/>
      <c r="B909" s="2"/>
      <c r="C909" s="2"/>
      <c r="D909" s="2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</row>
    <row r="910" spans="1:18" ht="18.75">
      <c r="A910" s="1"/>
      <c r="B910" s="2"/>
      <c r="C910" s="2"/>
      <c r="D910" s="2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</row>
    <row r="911" spans="1:18" ht="18.75">
      <c r="A911" s="1"/>
      <c r="B911" s="2"/>
      <c r="C911" s="2"/>
      <c r="D911" s="2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</row>
    <row r="912" spans="1:18" ht="18.75">
      <c r="A912" s="1"/>
      <c r="B912" s="2"/>
      <c r="C912" s="2"/>
      <c r="D912" s="2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</row>
    <row r="913" spans="1:18" ht="18.75">
      <c r="A913" s="1"/>
      <c r="B913" s="2"/>
      <c r="C913" s="2"/>
      <c r="D913" s="2"/>
      <c r="E913" s="1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ht="18.75">
      <c r="A914" s="1"/>
      <c r="B914" s="2"/>
      <c r="C914" s="2"/>
      <c r="D914" s="2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1:18" ht="18.75">
      <c r="A915" s="1"/>
      <c r="B915" s="2"/>
      <c r="C915" s="2"/>
      <c r="D915" s="2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1:18" ht="18.75">
      <c r="A916" s="1"/>
      <c r="B916" s="2"/>
      <c r="C916" s="2"/>
      <c r="D916" s="2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1:18" ht="18.75">
      <c r="A917" s="1"/>
      <c r="B917" s="2"/>
      <c r="C917" s="2"/>
      <c r="D917" s="2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spans="1:18" ht="18.75">
      <c r="A918" s="1"/>
      <c r="B918" s="2"/>
      <c r="C918" s="2"/>
      <c r="D918" s="2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19" spans="1:18" ht="18.75">
      <c r="A919" s="1"/>
      <c r="B919" s="2"/>
      <c r="C919" s="2"/>
      <c r="D919" s="2"/>
      <c r="E919" s="1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</row>
    <row r="920" spans="1:18" ht="18.75">
      <c r="A920" s="1"/>
      <c r="B920" s="2"/>
      <c r="C920" s="2"/>
      <c r="D920" s="2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</row>
    <row r="921" spans="1:18" ht="18.75">
      <c r="A921" s="1"/>
      <c r="B921" s="2"/>
      <c r="C921" s="2"/>
      <c r="D921" s="2"/>
      <c r="E921" s="1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</row>
    <row r="922" spans="1:18" ht="18.75">
      <c r="A922" s="1"/>
      <c r="B922" s="2"/>
      <c r="C922" s="2"/>
      <c r="D922" s="2"/>
      <c r="E922" s="1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</row>
    <row r="923" spans="1:18" ht="18.75">
      <c r="A923" s="1"/>
      <c r="B923" s="2"/>
      <c r="C923" s="2"/>
      <c r="D923" s="2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1:18" ht="18.75">
      <c r="A924" s="1"/>
      <c r="B924" s="2"/>
      <c r="C924" s="2"/>
      <c r="D924" s="2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1:18" ht="18.75">
      <c r="A925" s="1"/>
      <c r="B925" s="2"/>
      <c r="C925" s="2"/>
      <c r="D925" s="2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1:18" ht="18.75">
      <c r="A926" s="1"/>
      <c r="B926" s="2"/>
      <c r="C926" s="2"/>
      <c r="D926" s="2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1:18" ht="18.75">
      <c r="A927" s="1"/>
      <c r="B927" s="2"/>
      <c r="C927" s="2"/>
      <c r="D927" s="2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</row>
    <row r="928" spans="1:18" ht="18.75">
      <c r="A928" s="1"/>
      <c r="B928" s="2"/>
      <c r="C928" s="2"/>
      <c r="D928" s="2"/>
      <c r="E928" s="1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</row>
    <row r="929" spans="1:18" ht="18.75">
      <c r="A929" s="1"/>
      <c r="B929" s="2"/>
      <c r="C929" s="2"/>
      <c r="D929" s="2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</row>
    <row r="930" spans="1:18" ht="18.75">
      <c r="A930" s="1"/>
      <c r="B930" s="2"/>
      <c r="C930" s="2"/>
      <c r="D930" s="2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1" spans="1:18" ht="18.75">
      <c r="A931" s="1"/>
      <c r="B931" s="2"/>
      <c r="C931" s="2"/>
      <c r="D931" s="2"/>
      <c r="E931" s="1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</row>
    <row r="932" spans="1:18" ht="18.75">
      <c r="A932" s="1"/>
      <c r="B932" s="2"/>
      <c r="C932" s="2"/>
      <c r="D932" s="2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1:18" ht="18.75">
      <c r="A933" s="1"/>
      <c r="B933" s="2"/>
      <c r="C933" s="2"/>
      <c r="D933" s="2"/>
      <c r="E933" s="1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1:18" ht="18.75">
      <c r="A934" s="1"/>
      <c r="B934" s="2"/>
      <c r="C934" s="2"/>
      <c r="D934" s="2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1:18" ht="18.75">
      <c r="A935" s="1"/>
      <c r="B935" s="2"/>
      <c r="C935" s="2"/>
      <c r="D935" s="2"/>
      <c r="E935" s="1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1:18" ht="18.75">
      <c r="A936" s="1"/>
      <c r="B936" s="2"/>
      <c r="C936" s="2"/>
      <c r="D936" s="2"/>
      <c r="E936" s="1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</row>
    <row r="937" spans="1:18" ht="18.75">
      <c r="A937" s="1"/>
      <c r="B937" s="2"/>
      <c r="C937" s="2"/>
      <c r="D937" s="2"/>
      <c r="E937" s="1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</row>
    <row r="938" spans="1:18" ht="18.75">
      <c r="A938" s="1"/>
      <c r="B938" s="2"/>
      <c r="C938" s="2"/>
      <c r="D938" s="2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</row>
    <row r="939" spans="1:18" ht="18.75">
      <c r="A939" s="1"/>
      <c r="B939" s="2"/>
      <c r="C939" s="2"/>
      <c r="D939" s="2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</row>
    <row r="940" spans="1:18" ht="18.75">
      <c r="A940" s="1"/>
      <c r="B940" s="2"/>
      <c r="C940" s="2"/>
      <c r="D940" s="2"/>
      <c r="E940" s="1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</row>
    <row r="941" spans="1:18" ht="18.75">
      <c r="A941" s="1"/>
      <c r="B941" s="2"/>
      <c r="C941" s="2"/>
      <c r="D941" s="2"/>
      <c r="E941" s="1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</row>
    <row r="942" spans="1:18" ht="18.75">
      <c r="A942" s="1"/>
      <c r="B942" s="2"/>
      <c r="C942" s="2"/>
      <c r="D942" s="2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1:18" ht="18.75">
      <c r="A943" s="1"/>
      <c r="B943" s="2"/>
      <c r="C943" s="2"/>
      <c r="D943" s="2"/>
      <c r="E943" s="1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1:18" ht="18.75">
      <c r="A944" s="1"/>
      <c r="B944" s="2"/>
      <c r="C944" s="2"/>
      <c r="D944" s="2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1:18" ht="18.75">
      <c r="A945" s="1"/>
      <c r="B945" s="2"/>
      <c r="C945" s="2"/>
      <c r="D945" s="2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1:18" ht="18.75">
      <c r="A946" s="1"/>
      <c r="B946" s="2"/>
      <c r="C946" s="2"/>
      <c r="D946" s="2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</row>
    <row r="947" spans="1:18" ht="18.75">
      <c r="A947" s="1"/>
      <c r="B947" s="2"/>
      <c r="C947" s="2"/>
      <c r="D947" s="2"/>
      <c r="E947" s="1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</row>
    <row r="948" spans="1:18" ht="18.75">
      <c r="A948" s="1"/>
      <c r="B948" s="2"/>
      <c r="C948" s="2"/>
      <c r="D948" s="2"/>
      <c r="E948" s="1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</row>
    <row r="949" spans="1:18" ht="18.75">
      <c r="A949" s="1"/>
      <c r="B949" s="2"/>
      <c r="C949" s="2"/>
      <c r="D949" s="2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</row>
    <row r="950" spans="1:18" ht="18.75">
      <c r="A950" s="1"/>
      <c r="B950" s="2"/>
      <c r="C950" s="2"/>
      <c r="D950" s="2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spans="1:18" ht="18.75">
      <c r="A951" s="1"/>
      <c r="B951" s="2"/>
      <c r="C951" s="2"/>
      <c r="D951" s="2"/>
      <c r="E951" s="1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ht="18.75">
      <c r="A952" s="1"/>
      <c r="B952" s="2"/>
      <c r="C952" s="2"/>
      <c r="D952" s="2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ht="18.75">
      <c r="A953" s="1"/>
      <c r="B953" s="2"/>
      <c r="C953" s="2"/>
      <c r="D953" s="2"/>
      <c r="E953" s="1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ht="18.75">
      <c r="A954" s="1"/>
      <c r="B954" s="2"/>
      <c r="C954" s="2"/>
      <c r="D954" s="2"/>
      <c r="E954" s="1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1:18" ht="18.75">
      <c r="A955" s="1"/>
      <c r="B955" s="2"/>
      <c r="C955" s="2"/>
      <c r="D955" s="2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</row>
    <row r="956" spans="1:18" ht="18.75">
      <c r="A956" s="1"/>
      <c r="B956" s="2"/>
      <c r="C956" s="2"/>
      <c r="D956" s="2"/>
      <c r="E956" s="1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spans="1:18" ht="18.75">
      <c r="A957" s="1"/>
      <c r="B957" s="2"/>
      <c r="C957" s="2"/>
      <c r="D957" s="2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</row>
  </sheetData>
  <mergeCells count="12">
    <mergeCell ref="A1:D1"/>
    <mergeCell ref="A2:B2"/>
    <mergeCell ref="F3:G3"/>
    <mergeCell ref="F15:G15"/>
    <mergeCell ref="A3:A4"/>
    <mergeCell ref="A15:A16"/>
    <mergeCell ref="B3:B4"/>
    <mergeCell ref="B15:B16"/>
    <mergeCell ref="C3:C4"/>
    <mergeCell ref="C15:C16"/>
    <mergeCell ref="D3:D4"/>
    <mergeCell ref="D15:D16"/>
  </mergeCells>
  <printOptions horizontalCentered="1" gridLines="1"/>
  <pageMargins left="0.7" right="0.7" top="0.75" bottom="0.75" header="0" footer="0"/>
  <pageSetup paperSize="9" scale="63" fitToHeight="0" pageOrder="overThenDown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waiting room</vt:lpstr>
      <vt:lpstr>Report_AR</vt:lpstr>
      <vt:lpstr>All</vt:lpstr>
      <vt:lpstr>5</vt:lpstr>
      <vt:lpstr>6</vt:lpstr>
      <vt:lpstr>7</vt:lpstr>
      <vt:lpstr>8</vt:lpstr>
      <vt:lpstr>9</vt:lpstr>
      <vt:lpstr>10</vt:lpstr>
      <vt:lpstr>11</vt:lpstr>
      <vt:lpstr>12</vt:lpstr>
      <vt:lpstr>01</vt:lpstr>
      <vt:lpstr>02</vt:lpstr>
      <vt:lpstr>03 2025</vt:lpstr>
      <vt:lpstr>04 2025 </vt:lpstr>
      <vt:lpstr>05 2025</vt:lpstr>
      <vt:lpstr>06 2025 </vt:lpstr>
      <vt:lpstr>07 2025</vt:lpstr>
      <vt:lpstr>08 2025</vt:lpstr>
      <vt:lpstr>09 2025</vt:lpstr>
      <vt:lpstr>used this one updated-Summary</vt:lpstr>
      <vt:lpstr>Deposit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Front Desk Laptop</dc:creator>
  <cp:lastModifiedBy>Layan Green Park</cp:lastModifiedBy>
  <cp:lastPrinted>2025-09-01T08:15:51Z</cp:lastPrinted>
  <dcterms:created xsi:type="dcterms:W3CDTF">2025-07-11T07:21:44Z</dcterms:created>
  <dcterms:modified xsi:type="dcterms:W3CDTF">2025-09-14T06:58:57Z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622E2EAF669349ACACE730D21B0E4DCE_12</vt:lpwstr>
  </property>
  <property fmtid="{D5CDD505-2E9C-101B-9397-08002B2CF9AE}" pid="3" name="KSOProductBuildVer">
    <vt:lpwstr>1033-12.2.0.21931</vt:lpwstr>
  </property>
</Properties>
</file>