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ml.chartshapes+xml"/>
  <Override PartName="/xl/charts/chart15.xml" ContentType="application/vnd.openxmlformats-officedocument.drawingml.chart+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891CC292-C96B-4D59-9936-935E091FB8E3}" xr6:coauthVersionLast="45" xr6:coauthVersionMax="45" xr10:uidLastSave="{00000000-0000-0000-0000-000000000000}"/>
  <bookViews>
    <workbookView xWindow="-120" yWindow="-120" windowWidth="20730" windowHeight="11160" activeTab="2" xr2:uid="{72DFD38F-896A-46DA-BAEB-A0BA4FC384CE}"/>
  </bookViews>
  <sheets>
    <sheet name="Car Inventory" sheetId="1" r:id="rId1"/>
    <sheet name="Pivottable" sheetId="2" r:id="rId2"/>
    <sheet name="Dashboard" sheetId="3" r:id="rId3"/>
  </sheets>
  <definedNames>
    <definedName name="Slicer_Make__Full_Name">#N/A</definedName>
    <definedName name="Slicer_Manufacture_Year">#N/A</definedName>
  </definedNames>
  <calcPr calcId="181029"/>
  <pivotCaches>
    <pivotCache cacheId="4"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S12" i="2" l="1"/>
  <c r="CR12" i="2"/>
  <c r="CA13" i="2"/>
  <c r="CA12" i="2"/>
  <c r="CA11" i="2"/>
  <c r="BT11" i="2"/>
  <c r="BU11" i="2"/>
  <c r="BU12" i="2"/>
  <c r="BU13" i="2"/>
  <c r="BU14" i="2"/>
  <c r="BU15" i="2"/>
  <c r="BU16" i="2"/>
  <c r="BU17" i="2"/>
  <c r="BU18" i="2"/>
  <c r="BU19" i="2"/>
  <c r="BU20" i="2"/>
  <c r="BU21" i="2"/>
  <c r="BU22" i="2"/>
  <c r="BU23" i="2"/>
  <c r="BU24" i="2"/>
  <c r="BU25" i="2"/>
  <c r="BU26" i="2"/>
  <c r="BU27" i="2"/>
  <c r="BU28" i="2"/>
  <c r="BT12" i="2"/>
  <c r="BT13" i="2"/>
  <c r="BT14" i="2"/>
  <c r="BT15" i="2"/>
  <c r="BT16" i="2"/>
  <c r="BT17" i="2"/>
  <c r="BT18" i="2"/>
  <c r="BT19" i="2"/>
  <c r="BT20" i="2"/>
  <c r="BT21" i="2"/>
  <c r="BT22" i="2"/>
  <c r="BT23" i="2"/>
  <c r="BT24" i="2"/>
  <c r="BT25" i="2"/>
  <c r="BT26" i="2"/>
  <c r="BT27" i="2"/>
  <c r="BT28" i="2"/>
  <c r="AP12" i="2"/>
  <c r="AP11" i="2"/>
  <c r="AQ12" i="2"/>
  <c r="AQ11" i="2"/>
  <c r="BX28" i="2" l="1"/>
  <c r="BX24" i="2"/>
  <c r="BX21" i="2"/>
  <c r="BW26" i="2"/>
  <c r="BW22" i="2"/>
  <c r="BW18" i="2"/>
  <c r="BW14" i="2"/>
  <c r="BX20" i="2"/>
  <c r="BX16" i="2"/>
  <c r="BX15" i="2"/>
  <c r="BX17" i="2"/>
  <c r="BW25" i="2"/>
  <c r="BW21" i="2"/>
  <c r="BW17" i="2"/>
  <c r="BW13" i="2"/>
  <c r="BX27" i="2"/>
  <c r="BX23" i="2"/>
  <c r="BX19" i="2"/>
  <c r="BW28" i="2"/>
  <c r="BW24" i="2"/>
  <c r="BW20" i="2"/>
  <c r="BW16" i="2"/>
  <c r="BW12" i="2"/>
  <c r="BX26" i="2"/>
  <c r="BX22" i="2"/>
  <c r="BX18" i="2"/>
  <c r="BX12" i="2"/>
  <c r="BW27" i="2"/>
  <c r="BW23" i="2"/>
  <c r="BW19" i="2"/>
  <c r="BW15" i="2"/>
  <c r="BX11" i="2"/>
  <c r="BX25" i="2"/>
  <c r="BX14" i="2"/>
  <c r="BX13" i="2"/>
  <c r="AI10" i="2"/>
  <c r="AI11" i="2"/>
  <c r="AI12" i="2"/>
  <c r="AI13" i="2"/>
  <c r="AI14" i="2"/>
  <c r="AH11" i="2"/>
  <c r="AH12" i="2"/>
  <c r="AH13" i="2"/>
  <c r="AH14" i="2"/>
  <c r="AH10" i="2"/>
  <c r="O22" i="2"/>
  <c r="O21" i="2"/>
  <c r="O20" i="2"/>
  <c r="C7" i="1"/>
  <c r="D7" i="1" s="1"/>
  <c r="E4" i="1"/>
  <c r="F4" i="1" s="1"/>
  <c r="C4" i="1"/>
  <c r="C67" i="1"/>
  <c r="C66" i="1"/>
  <c r="C65" i="1"/>
  <c r="C64" i="1"/>
  <c r="C63" i="1"/>
  <c r="C62" i="1"/>
  <c r="C55" i="1"/>
  <c r="N54" i="1"/>
  <c r="G54" i="1"/>
  <c r="H54" i="1" s="1"/>
  <c r="J54" i="1" s="1"/>
  <c r="E54" i="1"/>
  <c r="F54" i="1" s="1"/>
  <c r="C54" i="1"/>
  <c r="D54" i="1" s="1"/>
  <c r="N53" i="1"/>
  <c r="G53" i="1"/>
  <c r="H53" i="1" s="1"/>
  <c r="J53" i="1" s="1"/>
  <c r="E53" i="1"/>
  <c r="F53" i="1" s="1"/>
  <c r="C53" i="1"/>
  <c r="N52" i="1"/>
  <c r="G52" i="1"/>
  <c r="H52" i="1" s="1"/>
  <c r="J52" i="1" s="1"/>
  <c r="E52" i="1"/>
  <c r="F52" i="1" s="1"/>
  <c r="C52" i="1"/>
  <c r="D52" i="1" s="1"/>
  <c r="N51" i="1"/>
  <c r="G51" i="1"/>
  <c r="H51" i="1" s="1"/>
  <c r="J51" i="1" s="1"/>
  <c r="F51" i="1"/>
  <c r="E51" i="1"/>
  <c r="C51" i="1"/>
  <c r="N50" i="1"/>
  <c r="G50" i="1"/>
  <c r="H50" i="1" s="1"/>
  <c r="J50" i="1" s="1"/>
  <c r="E50" i="1"/>
  <c r="F50" i="1" s="1"/>
  <c r="C50" i="1"/>
  <c r="D50" i="1" s="1"/>
  <c r="N49" i="1"/>
  <c r="G49" i="1"/>
  <c r="H49" i="1" s="1"/>
  <c r="J49" i="1" s="1"/>
  <c r="E49" i="1"/>
  <c r="F49" i="1" s="1"/>
  <c r="C49" i="1"/>
  <c r="N48" i="1"/>
  <c r="G48" i="1"/>
  <c r="H48" i="1" s="1"/>
  <c r="J48" i="1" s="1"/>
  <c r="E48" i="1"/>
  <c r="F48" i="1" s="1"/>
  <c r="C48" i="1"/>
  <c r="D48" i="1" s="1"/>
  <c r="N47" i="1"/>
  <c r="G47" i="1"/>
  <c r="H47" i="1" s="1"/>
  <c r="J47" i="1" s="1"/>
  <c r="E47" i="1"/>
  <c r="F47" i="1" s="1"/>
  <c r="C47" i="1"/>
  <c r="D47" i="1" s="1"/>
  <c r="N46" i="1"/>
  <c r="G46" i="1"/>
  <c r="H46" i="1" s="1"/>
  <c r="J46" i="1" s="1"/>
  <c r="E46" i="1"/>
  <c r="F46" i="1" s="1"/>
  <c r="C46" i="1"/>
  <c r="N45" i="1"/>
  <c r="G45" i="1"/>
  <c r="H45" i="1" s="1"/>
  <c r="J45" i="1" s="1"/>
  <c r="E45" i="1"/>
  <c r="F45" i="1" s="1"/>
  <c r="C45" i="1"/>
  <c r="N44" i="1"/>
  <c r="G44" i="1"/>
  <c r="H44" i="1" s="1"/>
  <c r="J44" i="1" s="1"/>
  <c r="E44" i="1"/>
  <c r="F44" i="1" s="1"/>
  <c r="C44" i="1"/>
  <c r="D44" i="1" s="1"/>
  <c r="N43" i="1"/>
  <c r="H43" i="1"/>
  <c r="J43" i="1" s="1"/>
  <c r="G43" i="1"/>
  <c r="E43" i="1"/>
  <c r="F43" i="1" s="1"/>
  <c r="D43" i="1"/>
  <c r="C43" i="1"/>
  <c r="N42" i="1"/>
  <c r="G42" i="1"/>
  <c r="H42" i="1" s="1"/>
  <c r="J42" i="1" s="1"/>
  <c r="E42" i="1"/>
  <c r="F42" i="1" s="1"/>
  <c r="C42" i="1"/>
  <c r="N41" i="1"/>
  <c r="G41" i="1"/>
  <c r="H41" i="1" s="1"/>
  <c r="J41" i="1" s="1"/>
  <c r="E41" i="1"/>
  <c r="F41" i="1" s="1"/>
  <c r="C41" i="1"/>
  <c r="N40" i="1"/>
  <c r="G40" i="1"/>
  <c r="H40" i="1" s="1"/>
  <c r="J40" i="1" s="1"/>
  <c r="E40" i="1"/>
  <c r="F40" i="1" s="1"/>
  <c r="C40" i="1"/>
  <c r="D40" i="1" s="1"/>
  <c r="N39" i="1"/>
  <c r="G39" i="1"/>
  <c r="H39" i="1" s="1"/>
  <c r="J39" i="1" s="1"/>
  <c r="E39" i="1"/>
  <c r="F39" i="1" s="1"/>
  <c r="C39" i="1"/>
  <c r="D39" i="1" s="1"/>
  <c r="N38" i="1"/>
  <c r="G38" i="1"/>
  <c r="H38" i="1" s="1"/>
  <c r="J38" i="1" s="1"/>
  <c r="E38" i="1"/>
  <c r="F38" i="1" s="1"/>
  <c r="C38" i="1"/>
  <c r="N37" i="1"/>
  <c r="G37" i="1"/>
  <c r="H37" i="1" s="1"/>
  <c r="J37" i="1" s="1"/>
  <c r="E37" i="1"/>
  <c r="F37" i="1" s="1"/>
  <c r="C37" i="1"/>
  <c r="N36" i="1"/>
  <c r="G36" i="1"/>
  <c r="H36" i="1" s="1"/>
  <c r="J36" i="1" s="1"/>
  <c r="E36" i="1"/>
  <c r="F36" i="1" s="1"/>
  <c r="C36" i="1"/>
  <c r="D36" i="1" s="1"/>
  <c r="N35" i="1"/>
  <c r="G35" i="1"/>
  <c r="H35" i="1" s="1"/>
  <c r="J35" i="1" s="1"/>
  <c r="F35" i="1"/>
  <c r="E35" i="1"/>
  <c r="C35" i="1"/>
  <c r="N34" i="1"/>
  <c r="G34" i="1"/>
  <c r="H34" i="1" s="1"/>
  <c r="J34" i="1" s="1"/>
  <c r="E34" i="1"/>
  <c r="F34" i="1" s="1"/>
  <c r="C34" i="1"/>
  <c r="N33" i="1"/>
  <c r="G33" i="1"/>
  <c r="H33" i="1" s="1"/>
  <c r="J33" i="1" s="1"/>
  <c r="E33" i="1"/>
  <c r="F33" i="1" s="1"/>
  <c r="C33" i="1"/>
  <c r="N32" i="1"/>
  <c r="G32" i="1"/>
  <c r="H32" i="1" s="1"/>
  <c r="J32" i="1" s="1"/>
  <c r="E32" i="1"/>
  <c r="F32" i="1" s="1"/>
  <c r="C32" i="1"/>
  <c r="D32" i="1" s="1"/>
  <c r="N31" i="1"/>
  <c r="G31" i="1"/>
  <c r="H31" i="1" s="1"/>
  <c r="J31" i="1" s="1"/>
  <c r="E31" i="1"/>
  <c r="F31" i="1" s="1"/>
  <c r="C31" i="1"/>
  <c r="D31" i="1" s="1"/>
  <c r="N30" i="1"/>
  <c r="G30" i="1"/>
  <c r="H30" i="1" s="1"/>
  <c r="J30" i="1" s="1"/>
  <c r="E30" i="1"/>
  <c r="F30" i="1" s="1"/>
  <c r="C30" i="1"/>
  <c r="N29" i="1"/>
  <c r="G29" i="1"/>
  <c r="H29" i="1" s="1"/>
  <c r="J29" i="1" s="1"/>
  <c r="E29" i="1"/>
  <c r="F29" i="1" s="1"/>
  <c r="C29" i="1"/>
  <c r="N28" i="1"/>
  <c r="G28" i="1"/>
  <c r="H28" i="1" s="1"/>
  <c r="J28" i="1" s="1"/>
  <c r="E28" i="1"/>
  <c r="F28" i="1" s="1"/>
  <c r="C28" i="1"/>
  <c r="D28" i="1" s="1"/>
  <c r="N27" i="1"/>
  <c r="H27" i="1"/>
  <c r="J27" i="1" s="1"/>
  <c r="G27" i="1"/>
  <c r="E27" i="1"/>
  <c r="F27" i="1" s="1"/>
  <c r="C27" i="1"/>
  <c r="D27" i="1" s="1"/>
  <c r="N26" i="1"/>
  <c r="G26" i="1"/>
  <c r="H26" i="1" s="1"/>
  <c r="J26" i="1" s="1"/>
  <c r="E26" i="1"/>
  <c r="F26" i="1" s="1"/>
  <c r="C26" i="1"/>
  <c r="D26" i="1" s="1"/>
  <c r="N25" i="1"/>
  <c r="G25" i="1"/>
  <c r="H25" i="1" s="1"/>
  <c r="J25" i="1" s="1"/>
  <c r="E25" i="1"/>
  <c r="F25" i="1" s="1"/>
  <c r="C25" i="1"/>
  <c r="N24" i="1"/>
  <c r="G24" i="1"/>
  <c r="H24" i="1" s="1"/>
  <c r="J24" i="1" s="1"/>
  <c r="E24" i="1"/>
  <c r="F24" i="1" s="1"/>
  <c r="C24" i="1"/>
  <c r="D24" i="1" s="1"/>
  <c r="N23" i="1"/>
  <c r="G23" i="1"/>
  <c r="H23" i="1" s="1"/>
  <c r="J23" i="1" s="1"/>
  <c r="E23" i="1"/>
  <c r="F23" i="1" s="1"/>
  <c r="C23" i="1"/>
  <c r="D23" i="1" s="1"/>
  <c r="N22" i="1"/>
  <c r="G22" i="1"/>
  <c r="H22" i="1" s="1"/>
  <c r="J22" i="1" s="1"/>
  <c r="E22" i="1"/>
  <c r="F22" i="1" s="1"/>
  <c r="C22" i="1"/>
  <c r="N21" i="1"/>
  <c r="G21" i="1"/>
  <c r="H21" i="1" s="1"/>
  <c r="J21" i="1" s="1"/>
  <c r="E21" i="1"/>
  <c r="F21" i="1" s="1"/>
  <c r="C21" i="1"/>
  <c r="N20" i="1"/>
  <c r="G20" i="1"/>
  <c r="H20" i="1" s="1"/>
  <c r="J20" i="1" s="1"/>
  <c r="E20" i="1"/>
  <c r="F20" i="1" s="1"/>
  <c r="C20" i="1"/>
  <c r="D20" i="1" s="1"/>
  <c r="N19" i="1"/>
  <c r="G19" i="1"/>
  <c r="H19" i="1" s="1"/>
  <c r="J19" i="1" s="1"/>
  <c r="F19" i="1"/>
  <c r="E19" i="1"/>
  <c r="C19" i="1"/>
  <c r="O19" i="1" s="1"/>
  <c r="N18" i="1"/>
  <c r="G18" i="1"/>
  <c r="H18" i="1" s="1"/>
  <c r="J18" i="1" s="1"/>
  <c r="E18" i="1"/>
  <c r="F18" i="1" s="1"/>
  <c r="C18" i="1"/>
  <c r="D18" i="1" s="1"/>
  <c r="N17" i="1"/>
  <c r="G17" i="1"/>
  <c r="H17" i="1" s="1"/>
  <c r="J17" i="1" s="1"/>
  <c r="E17" i="1"/>
  <c r="F17" i="1" s="1"/>
  <c r="C17" i="1"/>
  <c r="N16" i="1"/>
  <c r="G16" i="1"/>
  <c r="H16" i="1" s="1"/>
  <c r="J16" i="1" s="1"/>
  <c r="E16" i="1"/>
  <c r="F16" i="1" s="1"/>
  <c r="C16" i="1"/>
  <c r="D16" i="1" s="1"/>
  <c r="N15" i="1"/>
  <c r="G15" i="1"/>
  <c r="H15" i="1" s="1"/>
  <c r="J15" i="1" s="1"/>
  <c r="E15" i="1"/>
  <c r="F15" i="1" s="1"/>
  <c r="C15" i="1"/>
  <c r="D15" i="1" s="1"/>
  <c r="N14" i="1"/>
  <c r="G14" i="1"/>
  <c r="H14" i="1" s="1"/>
  <c r="J14" i="1" s="1"/>
  <c r="E14" i="1"/>
  <c r="F14" i="1" s="1"/>
  <c r="C14" i="1"/>
  <c r="D14" i="1" s="1"/>
  <c r="N13" i="1"/>
  <c r="G13" i="1"/>
  <c r="H13" i="1" s="1"/>
  <c r="J13" i="1" s="1"/>
  <c r="E13" i="1"/>
  <c r="F13" i="1" s="1"/>
  <c r="C13" i="1"/>
  <c r="N12" i="1"/>
  <c r="G12" i="1"/>
  <c r="H12" i="1" s="1"/>
  <c r="J12" i="1" s="1"/>
  <c r="E12" i="1"/>
  <c r="F12" i="1" s="1"/>
  <c r="C12" i="1"/>
  <c r="D12" i="1" s="1"/>
  <c r="N11" i="1"/>
  <c r="G11" i="1"/>
  <c r="H11" i="1" s="1"/>
  <c r="J11" i="1" s="1"/>
  <c r="E11" i="1"/>
  <c r="F11" i="1" s="1"/>
  <c r="C11" i="1"/>
  <c r="D11" i="1" s="1"/>
  <c r="N10" i="1"/>
  <c r="G10" i="1"/>
  <c r="H10" i="1" s="1"/>
  <c r="J10" i="1" s="1"/>
  <c r="E10" i="1"/>
  <c r="F10" i="1" s="1"/>
  <c r="C10" i="1"/>
  <c r="D10" i="1" s="1"/>
  <c r="N9" i="1"/>
  <c r="G9" i="1"/>
  <c r="H9" i="1" s="1"/>
  <c r="J9" i="1" s="1"/>
  <c r="E9" i="1"/>
  <c r="F9" i="1" s="1"/>
  <c r="C9" i="1"/>
  <c r="N8" i="1"/>
  <c r="G8" i="1"/>
  <c r="H8" i="1" s="1"/>
  <c r="J8" i="1" s="1"/>
  <c r="E8" i="1"/>
  <c r="F8" i="1" s="1"/>
  <c r="C8" i="1"/>
  <c r="D8" i="1" s="1"/>
  <c r="N7" i="1"/>
  <c r="G7" i="1"/>
  <c r="H7" i="1" s="1"/>
  <c r="J7" i="1" s="1"/>
  <c r="E7" i="1"/>
  <c r="F7" i="1" s="1"/>
  <c r="N6" i="1"/>
  <c r="G6" i="1"/>
  <c r="H6" i="1" s="1"/>
  <c r="J6" i="1" s="1"/>
  <c r="E6" i="1"/>
  <c r="F6" i="1" s="1"/>
  <c r="C6" i="1"/>
  <c r="N5" i="1"/>
  <c r="G5" i="1"/>
  <c r="H5" i="1" s="1"/>
  <c r="J5" i="1" s="1"/>
  <c r="E5" i="1"/>
  <c r="F5" i="1" s="1"/>
  <c r="C5" i="1"/>
  <c r="N4" i="1"/>
  <c r="G4" i="1"/>
  <c r="H4" i="1" s="1"/>
  <c r="J4" i="1" s="1"/>
  <c r="D4" i="1"/>
  <c r="N3" i="1"/>
  <c r="G3" i="1"/>
  <c r="H3" i="1" s="1"/>
  <c r="J3" i="1" s="1"/>
  <c r="F3" i="1"/>
  <c r="E3" i="1"/>
  <c r="C3" i="1"/>
  <c r="O3" i="1" s="1"/>
  <c r="O49" i="1" l="1"/>
  <c r="O51" i="1"/>
  <c r="D3" i="1"/>
  <c r="D19" i="1"/>
  <c r="O33" i="1"/>
  <c r="O35" i="1"/>
  <c r="O17" i="1"/>
  <c r="D35" i="1"/>
  <c r="D51" i="1"/>
  <c r="O9" i="1"/>
  <c r="O11" i="1"/>
  <c r="O25" i="1"/>
  <c r="O27" i="1"/>
  <c r="O41" i="1"/>
  <c r="O43" i="1"/>
  <c r="O6" i="1"/>
  <c r="O7" i="1"/>
  <c r="D9" i="1"/>
  <c r="O15" i="1"/>
  <c r="D17" i="1"/>
  <c r="O22" i="1"/>
  <c r="O23" i="1"/>
  <c r="D25" i="1"/>
  <c r="O30" i="1"/>
  <c r="O31" i="1"/>
  <c r="D33" i="1"/>
  <c r="O38" i="1"/>
  <c r="O39" i="1"/>
  <c r="D41" i="1"/>
  <c r="O46" i="1"/>
  <c r="O47" i="1"/>
  <c r="D49" i="1"/>
  <c r="O21" i="1"/>
  <c r="O29" i="1"/>
  <c r="O37" i="1"/>
  <c r="O45" i="1"/>
  <c r="O53" i="1"/>
  <c r="O5" i="1"/>
  <c r="O13" i="1"/>
  <c r="D5" i="1"/>
  <c r="D13" i="1"/>
  <c r="D21" i="1"/>
  <c r="D29" i="1"/>
  <c r="O34" i="1"/>
  <c r="D37" i="1"/>
  <c r="O42" i="1"/>
  <c r="D45" i="1"/>
  <c r="D53" i="1"/>
  <c r="O10" i="1"/>
  <c r="O14" i="1"/>
  <c r="O18" i="1"/>
  <c r="O26" i="1"/>
  <c r="O50" i="1"/>
  <c r="O54" i="1"/>
  <c r="D6" i="1"/>
  <c r="D22" i="1"/>
  <c r="D30" i="1"/>
  <c r="D34" i="1"/>
  <c r="D38" i="1"/>
  <c r="D42" i="1"/>
  <c r="D46" i="1"/>
  <c r="O4" i="1"/>
  <c r="O12" i="1"/>
  <c r="O16" i="1"/>
  <c r="O20" i="1"/>
  <c r="O28" i="1"/>
  <c r="O32" i="1"/>
  <c r="O36" i="1"/>
  <c r="O40" i="1"/>
  <c r="O44" i="1"/>
  <c r="O48" i="1"/>
  <c r="O52" i="1"/>
  <c r="O8" i="1"/>
  <c r="O24" i="1"/>
</calcChain>
</file>

<file path=xl/sharedStrings.xml><?xml version="1.0" encoding="utf-8"?>
<sst xmlns="http://schemas.openxmlformats.org/spreadsheetml/2006/main" count="362" uniqueCount="174">
  <si>
    <t>Car ID</t>
  </si>
  <si>
    <t>Make</t>
  </si>
  <si>
    <t>Make (Full Name)</t>
  </si>
  <si>
    <t>Model</t>
  </si>
  <si>
    <t>Model (Full Name)</t>
  </si>
  <si>
    <t>Manufacture Year</t>
  </si>
  <si>
    <t>Age</t>
  </si>
  <si>
    <t>Miles</t>
  </si>
  <si>
    <t>Miles / Year</t>
  </si>
  <si>
    <t>Color</t>
  </si>
  <si>
    <t>Driver</t>
  </si>
  <si>
    <t>Warantee Miles</t>
  </si>
  <si>
    <t>Covered?</t>
  </si>
  <si>
    <t>New Car ID</t>
  </si>
  <si>
    <t>TY96CAM020</t>
  </si>
  <si>
    <t>Green</t>
  </si>
  <si>
    <t>Chan</t>
  </si>
  <si>
    <t>CR04CAR047</t>
  </si>
  <si>
    <t>White</t>
  </si>
  <si>
    <t>Bard</t>
  </si>
  <si>
    <t>TY00CAM022</t>
  </si>
  <si>
    <t>Ewenty</t>
  </si>
  <si>
    <t>TY98CAM021</t>
  </si>
  <si>
    <t>Black</t>
  </si>
  <si>
    <t>Swartz</t>
  </si>
  <si>
    <t>TY03COR026</t>
  </si>
  <si>
    <t>Gaul</t>
  </si>
  <si>
    <t>GM00SLV019</t>
  </si>
  <si>
    <t>Blue</t>
  </si>
  <si>
    <t>Vizzini</t>
  </si>
  <si>
    <t>TY09CAM024</t>
  </si>
  <si>
    <t>Howard</t>
  </si>
  <si>
    <t>HO99CIV030</t>
  </si>
  <si>
    <t>Rodriguez</t>
  </si>
  <si>
    <t>CR04PTC042</t>
  </si>
  <si>
    <t>Smith</t>
  </si>
  <si>
    <t>HO05ODY037</t>
  </si>
  <si>
    <t>CR00CAR046</t>
  </si>
  <si>
    <t>Jones</t>
  </si>
  <si>
    <t>GM98SLV018</t>
  </si>
  <si>
    <t>Santos</t>
  </si>
  <si>
    <t>CR99CAR045</t>
  </si>
  <si>
    <t>Hulinski</t>
  </si>
  <si>
    <t>TY02CAM023</t>
  </si>
  <si>
    <t>HO07ODY038</t>
  </si>
  <si>
    <t>HO01CIV031</t>
  </si>
  <si>
    <t>HO01ODY040</t>
  </si>
  <si>
    <t>FD06FCS007</t>
  </si>
  <si>
    <t>Lyon</t>
  </si>
  <si>
    <t>TY02COR025</t>
  </si>
  <si>
    <t>Red</t>
  </si>
  <si>
    <t>FD08MTG003</t>
  </si>
  <si>
    <t>HO08ODY039</t>
  </si>
  <si>
    <t>FD13FCS009</t>
  </si>
  <si>
    <t>FD13FCS010</t>
  </si>
  <si>
    <t>Praulty</t>
  </si>
  <si>
    <t>CR04CAR048</t>
  </si>
  <si>
    <t>TY12COR028</t>
  </si>
  <si>
    <t>FD06FCS006</t>
  </si>
  <si>
    <t>FD06MTG002</t>
  </si>
  <si>
    <t>McCall</t>
  </si>
  <si>
    <t>CR07PTC043</t>
  </si>
  <si>
    <t>HO10CIV033</t>
  </si>
  <si>
    <t>HO11CIV034</t>
  </si>
  <si>
    <t>FD09FCS008</t>
  </si>
  <si>
    <t>FD08MTG004</t>
  </si>
  <si>
    <t>HY11ELA049</t>
  </si>
  <si>
    <t>Torrens</t>
  </si>
  <si>
    <t>FD08MTG005</t>
  </si>
  <si>
    <t>GM10SLV017</t>
  </si>
  <si>
    <t>FD06MTG001</t>
  </si>
  <si>
    <t>CR11PTC044</t>
  </si>
  <si>
    <t>FD13FCS012</t>
  </si>
  <si>
    <t>HY13ELA052</t>
  </si>
  <si>
    <t>HO12CIV035</t>
  </si>
  <si>
    <t>HY13ELA051</t>
  </si>
  <si>
    <t>HY12ELA050</t>
  </si>
  <si>
    <t>GM09CMR014</t>
  </si>
  <si>
    <t>TY12CAM029</t>
  </si>
  <si>
    <t>TY14COR027</t>
  </si>
  <si>
    <t>GM12CMR015</t>
  </si>
  <si>
    <t>FD12FCS011</t>
  </si>
  <si>
    <t>Yousef</t>
  </si>
  <si>
    <t>HO10CIV032</t>
  </si>
  <si>
    <t>GM14CMR016</t>
  </si>
  <si>
    <t>HO13CIV036</t>
  </si>
  <si>
    <t>FD13FCS013</t>
  </si>
  <si>
    <t>HO14ODY041</t>
  </si>
  <si>
    <t>CR</t>
  </si>
  <si>
    <t>Chrysler</t>
  </si>
  <si>
    <t>CAM</t>
  </si>
  <si>
    <t>Camry</t>
  </si>
  <si>
    <t>FD</t>
  </si>
  <si>
    <t>Ford</t>
  </si>
  <si>
    <t>CAR</t>
  </si>
  <si>
    <t>Caravan</t>
  </si>
  <si>
    <t>GM</t>
  </si>
  <si>
    <t>General Motors</t>
  </si>
  <si>
    <t>CIV</t>
  </si>
  <si>
    <t>Civic</t>
  </si>
  <si>
    <t>HO</t>
  </si>
  <si>
    <t>Honda</t>
  </si>
  <si>
    <t>CMR</t>
  </si>
  <si>
    <t>Camero</t>
  </si>
  <si>
    <t>HY</t>
  </si>
  <si>
    <t>Hyundai</t>
  </si>
  <si>
    <t>COR</t>
  </si>
  <si>
    <t>Corolla</t>
  </si>
  <si>
    <t>TY</t>
  </si>
  <si>
    <t>Toyota</t>
  </si>
  <si>
    <t>ELA</t>
  </si>
  <si>
    <t>Elantra</t>
  </si>
  <si>
    <t>FCS</t>
  </si>
  <si>
    <t>Focus</t>
  </si>
  <si>
    <t>MTG</t>
  </si>
  <si>
    <t>Mustang</t>
  </si>
  <si>
    <t>ODY</t>
  </si>
  <si>
    <t>Odyssey</t>
  </si>
  <si>
    <t>PTC</t>
  </si>
  <si>
    <t>PT Cruiser</t>
  </si>
  <si>
    <t>SLV</t>
  </si>
  <si>
    <t>Silverado</t>
  </si>
  <si>
    <t>↗</t>
  </si>
  <si>
    <t>Row Labels</t>
  </si>
  <si>
    <t>Grand Total</t>
  </si>
  <si>
    <t>Count of Driver</t>
  </si>
  <si>
    <t>Sum of Miles</t>
  </si>
  <si>
    <t>Sum of Miles2</t>
  </si>
  <si>
    <t>Max</t>
  </si>
  <si>
    <t>Min</t>
  </si>
  <si>
    <t>Average</t>
  </si>
  <si>
    <t>Sum of Miles / Year</t>
  </si>
  <si>
    <t>Covered</t>
  </si>
  <si>
    <t>Not Covered</t>
  </si>
  <si>
    <t>Count of Covered?</t>
  </si>
  <si>
    <t>Count of Car ID</t>
  </si>
  <si>
    <t>Count of Model (Full Name)</t>
  </si>
  <si>
    <t>Count of Color</t>
  </si>
  <si>
    <t>Average of Age</t>
  </si>
  <si>
    <t>00</t>
  </si>
  <si>
    <t>01</t>
  </si>
  <si>
    <t>02</t>
  </si>
  <si>
    <t>03</t>
  </si>
  <si>
    <t>06</t>
  </si>
  <si>
    <t>07</t>
  </si>
  <si>
    <t>08</t>
  </si>
  <si>
    <t>09</t>
  </si>
  <si>
    <t>10</t>
  </si>
  <si>
    <t>11</t>
  </si>
  <si>
    <t>12</t>
  </si>
  <si>
    <t>13</t>
  </si>
  <si>
    <t>14</t>
  </si>
  <si>
    <t>98</t>
  </si>
  <si>
    <t>04</t>
  </si>
  <si>
    <t>96</t>
  </si>
  <si>
    <t>99</t>
  </si>
  <si>
    <t>05</t>
  </si>
  <si>
    <t>Count of Manufacture Year</t>
  </si>
  <si>
    <t>Oldest car</t>
  </si>
  <si>
    <t>Newest car</t>
  </si>
  <si>
    <t>Count</t>
  </si>
  <si>
    <t>Year</t>
  </si>
  <si>
    <t>Highest</t>
  </si>
  <si>
    <t>Lowest</t>
  </si>
  <si>
    <t>Count of Model (Full Name)2</t>
  </si>
  <si>
    <t>Total Miles By Car Model</t>
  </si>
  <si>
    <t>Total Warantee Coverage And Car Make Slicer</t>
  </si>
  <si>
    <t>Total Miles By Driver</t>
  </si>
  <si>
    <t>Percentage Of Car By Colour</t>
  </si>
  <si>
    <t>Average Age Of Cars</t>
  </si>
  <si>
    <t>Average Car Manufacture</t>
  </si>
  <si>
    <t>Total Car Makes</t>
  </si>
  <si>
    <t>Total Cars With ID By Car Models And Year Of Manufacture Slicer</t>
  </si>
  <si>
    <t xml:space="preserve">Total Make  By Driver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</si>
</sst>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0;[Red]#,##0"/>
    <numFmt numFmtId="170" formatCode="0.0"/>
  </numFmts>
  <fonts count="11">
    <font>
      <sz val="12"/>
      <color theme="1"/>
      <name val="Calibri"/>
      <family val="2"/>
      <charset val="129"/>
      <scheme val="minor"/>
    </font>
    <font>
      <sz val="12"/>
      <color theme="1"/>
      <name val="Calibri"/>
      <family val="2"/>
      <scheme val="minor"/>
    </font>
    <font>
      <b/>
      <sz val="12"/>
      <color theme="1"/>
      <name val="Calibri"/>
      <family val="2"/>
      <scheme val="minor"/>
    </font>
    <font>
      <sz val="14"/>
      <color theme="1"/>
      <name val="Arial"/>
      <family val="2"/>
    </font>
    <font>
      <b/>
      <sz val="14"/>
      <color theme="1"/>
      <name val="Arial"/>
      <family val="2"/>
    </font>
    <font>
      <b/>
      <sz val="14"/>
      <color theme="0"/>
      <name val="Arial"/>
      <family val="2"/>
    </font>
    <font>
      <sz val="14"/>
      <color theme="1"/>
      <name val="Calibri"/>
      <family val="2"/>
    </font>
    <font>
      <sz val="12"/>
      <color theme="0"/>
      <name val="Calibri"/>
      <family val="2"/>
      <charset val="129"/>
      <scheme val="minor"/>
    </font>
    <font>
      <sz val="12"/>
      <color theme="1"/>
      <name val="Calibri"/>
      <family val="2"/>
      <charset val="129"/>
      <scheme val="minor"/>
    </font>
    <font>
      <b/>
      <sz val="12"/>
      <color theme="0"/>
      <name val="Calibri"/>
      <family val="2"/>
      <charset val="129"/>
      <scheme val="minor"/>
    </font>
    <font>
      <b/>
      <sz val="18"/>
      <color theme="1"/>
      <name val="Arial"/>
      <family val="2"/>
    </font>
  </fonts>
  <fills count="9">
    <fill>
      <patternFill patternType="none"/>
    </fill>
    <fill>
      <patternFill patternType="gray125"/>
    </fill>
    <fill>
      <patternFill patternType="solid">
        <fgColor theme="0" tint="-4.9989318521683403E-2"/>
        <bgColor indexed="64"/>
      </patternFill>
    </fill>
    <fill>
      <patternFill patternType="solid">
        <fgColor rgb="FF7030A0"/>
        <bgColor indexed="64"/>
      </patternFill>
    </fill>
    <fill>
      <patternFill patternType="solid">
        <fgColor theme="0" tint="-0.249977111117893"/>
        <bgColor indexed="64"/>
      </patternFill>
    </fill>
    <fill>
      <patternFill patternType="solid">
        <fgColor rgb="FF5B2C78"/>
        <bgColor indexed="64"/>
      </patternFill>
    </fill>
    <fill>
      <patternFill patternType="solid">
        <fgColor rgb="FF610D63"/>
        <bgColor indexed="64"/>
      </patternFill>
    </fill>
    <fill>
      <patternFill patternType="solid">
        <fgColor rgb="FF8245A1"/>
        <bgColor indexed="64"/>
      </patternFill>
    </fill>
    <fill>
      <patternFill patternType="solid">
        <fgColor rgb="FF8245A1"/>
        <bgColor theme="4" tint="0.79998168889431442"/>
      </patternFill>
    </fill>
  </fills>
  <borders count="24">
    <border>
      <left/>
      <right/>
      <top/>
      <bottom/>
      <diagonal/>
    </border>
    <border>
      <left/>
      <right style="thin">
        <color indexed="64"/>
      </right>
      <top/>
      <bottom/>
      <diagonal/>
    </border>
    <border>
      <left/>
      <right/>
      <top/>
      <bottom style="thin">
        <color theme="4" tint="0.39997558519241921"/>
      </bottom>
      <diagonal/>
    </border>
    <border>
      <left/>
      <right/>
      <top style="thin">
        <color theme="4" tint="0.3999755851924192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8" fillId="0" borderId="0" applyFont="0" applyFill="0" applyBorder="0" applyAlignment="0" applyProtection="0"/>
  </cellStyleXfs>
  <cellXfs count="64">
    <xf numFmtId="0" fontId="0" fillId="0" borderId="0" xfId="0"/>
    <xf numFmtId="0" fontId="0" fillId="2" borderId="0" xfId="0" applyFill="1"/>
    <xf numFmtId="0" fontId="3" fillId="3" borderId="0" xfId="0" applyFont="1" applyFill="1" applyAlignment="1">
      <alignment horizontal="center"/>
    </xf>
    <xf numFmtId="0" fontId="3" fillId="2"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4" fillId="2" borderId="0" xfId="0" applyFont="1" applyFill="1" applyAlignment="1">
      <alignment horizontal="center"/>
    </xf>
    <xf numFmtId="43" fontId="3" fillId="2" borderId="0" xfId="1" applyFont="1" applyFill="1" applyAlignment="1">
      <alignment horizontal="center"/>
    </xf>
    <xf numFmtId="0" fontId="3" fillId="4" borderId="0" xfId="0" applyFont="1" applyFill="1" applyAlignment="1">
      <alignment horizontal="center"/>
    </xf>
    <xf numFmtId="43" fontId="3" fillId="4" borderId="0" xfId="1" applyFont="1" applyFill="1" applyAlignment="1">
      <alignment horizontal="center"/>
    </xf>
    <xf numFmtId="0" fontId="6" fillId="2" borderId="0" xfId="0" applyFont="1"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1" xfId="0" applyBorder="1"/>
    <xf numFmtId="1" fontId="0" fillId="0" borderId="0" xfId="0" applyNumberFormat="1"/>
    <xf numFmtId="0" fontId="7" fillId="5" borderId="0" xfId="0" applyFont="1" applyFill="1"/>
    <xf numFmtId="0" fontId="7" fillId="5" borderId="0" xfId="0" applyFont="1" applyFill="1" applyAlignment="1">
      <alignment horizontal="left"/>
    </xf>
    <xf numFmtId="0" fontId="7" fillId="5" borderId="0" xfId="0" applyNumberFormat="1" applyFont="1" applyFill="1"/>
    <xf numFmtId="0" fontId="0" fillId="0" borderId="0" xfId="0" applyBorder="1"/>
    <xf numFmtId="164" fontId="0" fillId="0" borderId="0" xfId="0" applyNumberFormat="1"/>
    <xf numFmtId="164" fontId="7" fillId="5" borderId="0" xfId="0" applyNumberFormat="1" applyFont="1" applyFill="1"/>
    <xf numFmtId="3" fontId="0" fillId="0" borderId="0" xfId="0" applyNumberForma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applyAlignment="1">
      <alignment horizontal="left"/>
    </xf>
    <xf numFmtId="0" fontId="0" fillId="0" borderId="14" xfId="0" applyBorder="1"/>
    <xf numFmtId="0" fontId="0" fillId="0" borderId="15" xfId="0" applyBorder="1" applyAlignment="1">
      <alignment horizontal="left"/>
    </xf>
    <xf numFmtId="0" fontId="0" fillId="0" borderId="16" xfId="0" applyBorder="1"/>
    <xf numFmtId="9" fontId="0" fillId="0" borderId="17" xfId="2" applyFont="1" applyBorder="1"/>
    <xf numFmtId="9" fontId="0" fillId="0" borderId="18" xfId="2" applyFont="1" applyBorder="1"/>
    <xf numFmtId="2" fontId="7" fillId="5" borderId="0" xfId="0" applyNumberFormat="1" applyFont="1" applyFill="1"/>
    <xf numFmtId="170" fontId="0" fillId="0" borderId="0" xfId="0" applyNumberFormat="1" applyFont="1" applyFill="1"/>
    <xf numFmtId="1" fontId="0" fillId="0" borderId="0" xfId="0" applyNumberFormat="1" applyFont="1" applyFill="1"/>
    <xf numFmtId="0" fontId="9" fillId="5" borderId="3" xfId="0" applyFont="1" applyFill="1" applyBorder="1" applyAlignment="1">
      <alignment horizontal="left"/>
    </xf>
    <xf numFmtId="164" fontId="9" fillId="5" borderId="3" xfId="0" applyNumberFormat="1" applyFont="1" applyFill="1" applyBorder="1"/>
    <xf numFmtId="0" fontId="0" fillId="2" borderId="19" xfId="0" applyFill="1" applyBorder="1"/>
    <xf numFmtId="0" fontId="0" fillId="2" borderId="0" xfId="0" applyFill="1" applyBorder="1"/>
    <xf numFmtId="0" fontId="2" fillId="2" borderId="0" xfId="0" applyFont="1" applyFill="1" applyBorder="1"/>
    <xf numFmtId="0" fontId="10" fillId="0" borderId="0" xfId="0" applyFont="1"/>
    <xf numFmtId="0" fontId="10" fillId="0" borderId="0" xfId="0" applyFont="1" applyAlignment="1">
      <alignment vertical="center"/>
    </xf>
    <xf numFmtId="0" fontId="10" fillId="0" borderId="1" xfId="0" applyFont="1" applyBorder="1"/>
    <xf numFmtId="0" fontId="10" fillId="0" borderId="0" xfId="0" applyFont="1" applyBorder="1"/>
    <xf numFmtId="0" fontId="0" fillId="0" borderId="13" xfId="0" applyBorder="1"/>
    <xf numFmtId="0" fontId="0" fillId="0" borderId="20" xfId="0" applyBorder="1"/>
    <xf numFmtId="0" fontId="0" fillId="0" borderId="15" xfId="0" applyBorder="1"/>
    <xf numFmtId="1" fontId="0" fillId="0" borderId="16" xfId="0" applyNumberFormat="1" applyBorder="1"/>
    <xf numFmtId="0" fontId="7" fillId="6" borderId="13" xfId="0" applyFont="1" applyFill="1" applyBorder="1"/>
    <xf numFmtId="0" fontId="7" fillId="6" borderId="21" xfId="0" applyFont="1" applyFill="1" applyBorder="1"/>
    <xf numFmtId="0" fontId="7" fillId="6" borderId="14" xfId="0" applyFont="1" applyFill="1" applyBorder="1"/>
    <xf numFmtId="0" fontId="0" fillId="0" borderId="19" xfId="0" applyBorder="1"/>
    <xf numFmtId="0" fontId="0" fillId="0" borderId="22" xfId="0" applyBorder="1"/>
    <xf numFmtId="0" fontId="0" fillId="0" borderId="23" xfId="0" applyBorder="1"/>
    <xf numFmtId="0" fontId="0" fillId="7" borderId="0" xfId="0" applyFill="1"/>
    <xf numFmtId="0" fontId="0" fillId="0" borderId="0" xfId="0" applyFill="1"/>
    <xf numFmtId="0" fontId="7" fillId="7" borderId="0" xfId="0" applyFont="1" applyFill="1"/>
    <xf numFmtId="0" fontId="9" fillId="8" borderId="2" xfId="0" applyFont="1" applyFill="1" applyBorder="1"/>
  </cellXfs>
  <cellStyles count="3">
    <cellStyle name="Comma" xfId="1" builtinId="3"/>
    <cellStyle name="Normal" xfId="0" builtinId="0"/>
    <cellStyle name="Percent" xfId="2" builtinId="5"/>
  </cellStyles>
  <dxfs count="138">
    <dxf>
      <font>
        <color theme="0"/>
      </font>
    </dxf>
    <dxf>
      <fill>
        <patternFill patternType="solid">
          <bgColor rgb="FF8245A1"/>
        </patternFill>
      </fill>
    </dxf>
    <dxf>
      <font>
        <color theme="0"/>
      </font>
    </dxf>
    <dxf>
      <fill>
        <patternFill patternType="solid">
          <bgColor rgb="FF8245A1"/>
        </patternFill>
      </fill>
    </dxf>
    <dxf>
      <font>
        <color theme="0"/>
      </font>
    </dxf>
    <dxf>
      <fill>
        <patternFill patternType="solid">
          <bgColor rgb="FF8245A1"/>
        </patternFill>
      </fill>
    </dxf>
    <dxf>
      <fill>
        <patternFill patternType="solid">
          <bgColor rgb="FF8245A1"/>
        </patternFill>
      </fill>
    </dxf>
    <dxf>
      <font>
        <color theme="0"/>
      </font>
    </dxf>
    <dxf>
      <font>
        <color theme="0"/>
      </font>
    </dxf>
    <dxf>
      <fill>
        <patternFill>
          <bgColor rgb="FF8245A1"/>
        </patternFill>
      </fill>
    </dxf>
    <dxf>
      <fill>
        <patternFill>
          <bgColor rgb="FF8245A1"/>
        </patternFill>
      </fill>
    </dxf>
    <dxf>
      <fill>
        <patternFill>
          <bgColor rgb="FF8245A1"/>
        </patternFill>
      </fill>
    </dxf>
    <dxf>
      <font>
        <color theme="0"/>
      </font>
    </dxf>
    <dxf>
      <font>
        <color theme="0"/>
      </font>
    </dxf>
    <dxf>
      <font>
        <color theme="0"/>
      </font>
    </dxf>
    <dxf>
      <font>
        <color theme="0"/>
      </font>
    </dxf>
    <dxf>
      <fill>
        <patternFill>
          <bgColor rgb="FF8245A1"/>
        </patternFill>
      </fill>
    </dxf>
    <dxf>
      <fill>
        <patternFill>
          <bgColor rgb="FF8245A1"/>
        </patternFill>
      </fill>
    </dxf>
    <dxf>
      <fill>
        <patternFill patternType="solid">
          <bgColor rgb="FF660066"/>
        </patternFill>
      </fill>
    </dxf>
    <dxf>
      <fill>
        <patternFill patternType="solid">
          <bgColor rgb="FF660066"/>
        </patternFill>
      </fill>
    </dxf>
    <dxf>
      <font>
        <b/>
        <i val="0"/>
        <color theme="0"/>
        <name val="Arial"/>
        <family val="2"/>
        <scheme val="none"/>
      </font>
      <fill>
        <patternFill>
          <bgColor rgb="FF7030A0"/>
        </patternFill>
      </fill>
    </dxf>
    <dxf>
      <font>
        <color theme="0"/>
        <name val="Arial"/>
        <family val="2"/>
        <scheme val="none"/>
      </font>
      <fill>
        <patternFill>
          <bgColor rgb="FF7030A0"/>
        </patternFill>
      </fill>
    </dxf>
    <dxf>
      <font>
        <b/>
        <i val="0"/>
        <color theme="0"/>
        <name val="Arial"/>
        <family val="2"/>
        <scheme val="none"/>
      </font>
      <fill>
        <patternFill>
          <bgColor rgb="FF7030A0"/>
        </patternFill>
      </fill>
    </dxf>
    <dxf>
      <font>
        <color theme="0"/>
        <name val="Arial"/>
        <family val="2"/>
        <scheme val="none"/>
      </font>
      <fill>
        <patternFill>
          <bgColor rgb="FF7030A0"/>
        </patternFill>
      </fill>
    </dxf>
    <dxf>
      <fill>
        <patternFill patternType="solid">
          <bgColor rgb="FF5B2C78"/>
        </patternFill>
      </fill>
    </dxf>
    <dxf>
      <fill>
        <patternFill patternType="solid">
          <bgColor rgb="FF5B2C78"/>
        </patternFill>
      </fill>
    </dxf>
    <dxf>
      <fill>
        <patternFill patternType="solid">
          <bgColor rgb="FF5B2C78"/>
        </patternFill>
      </fill>
    </dxf>
    <dxf>
      <font>
        <color theme="0"/>
      </font>
    </dxf>
    <dxf>
      <font>
        <color theme="0"/>
      </font>
    </dxf>
    <dxf>
      <font>
        <color theme="0"/>
      </font>
    </dxf>
    <dxf>
      <fill>
        <patternFill patternType="solid">
          <bgColor rgb="FF5B2C78"/>
        </patternFill>
      </fill>
    </dxf>
    <dxf>
      <fill>
        <patternFill patternType="solid">
          <bgColor rgb="FF5B2C78"/>
        </patternFill>
      </fill>
    </dxf>
    <dxf>
      <fill>
        <patternFill patternType="solid">
          <bgColor rgb="FF5B2C78"/>
        </patternFill>
      </fill>
    </dxf>
    <dxf>
      <font>
        <color theme="0"/>
      </font>
    </dxf>
    <dxf>
      <font>
        <color theme="0"/>
      </font>
    </dxf>
    <dxf>
      <numFmt numFmtId="164" formatCode="#,##0;[Red]#,##0"/>
    </dxf>
    <dxf>
      <fill>
        <patternFill patternType="solid">
          <bgColor rgb="FF5B2C78"/>
        </patternFill>
      </fill>
    </dxf>
    <dxf>
      <fill>
        <patternFill patternType="solid">
          <bgColor rgb="FF5B2C78"/>
        </patternFill>
      </fill>
    </dxf>
    <dxf>
      <fill>
        <patternFill patternType="solid">
          <bgColor rgb="FF5B2C78"/>
        </patternFill>
      </fill>
    </dxf>
    <dxf>
      <font>
        <color theme="0"/>
      </font>
    </dxf>
    <dxf>
      <font>
        <color theme="0"/>
      </font>
    </dxf>
    <dxf>
      <font>
        <color theme="0"/>
      </font>
    </dxf>
    <dxf>
      <numFmt numFmtId="1" formatCode="0"/>
    </dxf>
    <dxf>
      <numFmt numFmtId="2" formatCode="0.00"/>
    </dxf>
    <dxf>
      <fill>
        <patternFill patternType="solid">
          <bgColor rgb="FF5B2C78"/>
        </patternFill>
      </fill>
    </dxf>
    <dxf>
      <fill>
        <patternFill patternType="solid">
          <bgColor rgb="FF5B2C78"/>
        </patternFill>
      </fill>
    </dxf>
    <dxf>
      <fill>
        <patternFill patternType="solid">
          <bgColor rgb="FF5B2C78"/>
        </patternFill>
      </fill>
    </dxf>
    <dxf>
      <font>
        <color theme="0"/>
      </font>
    </dxf>
    <dxf>
      <font>
        <color theme="0"/>
      </font>
    </dxf>
    <dxf>
      <font>
        <color theme="0"/>
      </font>
    </dxf>
    <dxf>
      <fill>
        <patternFill patternType="solid">
          <bgColor rgb="FF5B2C78"/>
        </patternFill>
      </fill>
    </dxf>
    <dxf>
      <fill>
        <patternFill patternType="solid">
          <bgColor rgb="FF5B2C78"/>
        </patternFill>
      </fill>
    </dxf>
    <dxf>
      <fill>
        <patternFill patternType="solid">
          <bgColor rgb="FF5B2C78"/>
        </patternFill>
      </fill>
    </dxf>
    <dxf>
      <font>
        <color theme="0"/>
      </font>
    </dxf>
    <dxf>
      <font>
        <color theme="0"/>
      </font>
    </dxf>
    <dxf>
      <font>
        <color theme="0"/>
      </font>
    </dxf>
    <dxf>
      <numFmt numFmtId="170" formatCode="0.0"/>
    </dxf>
    <dxf>
      <fill>
        <patternFill patternType="none">
          <bgColor auto="1"/>
        </patternFill>
      </fill>
    </dxf>
    <dxf>
      <font>
        <color theme="1"/>
      </font>
    </dxf>
    <dxf>
      <font>
        <color theme="1"/>
      </font>
    </dxf>
    <dxf>
      <fill>
        <patternFill patternType="none">
          <bgColor auto="1"/>
        </patternFill>
      </fill>
    </dxf>
    <dxf>
      <numFmt numFmtId="170" formatCode="0.0"/>
    </dxf>
    <dxf>
      <fill>
        <patternFill patternType="solid">
          <bgColor rgb="FF5B2C78"/>
        </patternFill>
      </fill>
    </dxf>
    <dxf>
      <fill>
        <patternFill patternType="solid">
          <bgColor rgb="FF5B2C78"/>
        </patternFill>
      </fill>
    </dxf>
    <dxf>
      <fill>
        <patternFill patternType="solid">
          <bgColor rgb="FF5B2C78"/>
        </patternFill>
      </fill>
    </dxf>
    <dxf>
      <font>
        <color theme="0"/>
      </font>
    </dxf>
    <dxf>
      <font>
        <color theme="0"/>
      </font>
    </dxf>
    <dxf>
      <font>
        <color theme="0"/>
      </font>
    </dxf>
    <dxf>
      <fill>
        <patternFill patternType="solid">
          <bgColor rgb="FF5B2C78"/>
        </patternFill>
      </fill>
    </dxf>
    <dxf>
      <fill>
        <patternFill patternType="solid">
          <bgColor rgb="FF5B2C78"/>
        </patternFill>
      </fill>
    </dxf>
    <dxf>
      <fill>
        <patternFill patternType="solid">
          <bgColor rgb="FF5B2C78"/>
        </patternFill>
      </fill>
    </dxf>
    <dxf>
      <font>
        <color theme="0"/>
      </font>
    </dxf>
    <dxf>
      <font>
        <color theme="0"/>
      </font>
    </dxf>
    <dxf>
      <font>
        <color theme="0"/>
      </font>
    </dxf>
    <dxf>
      <fill>
        <patternFill patternType="solid">
          <bgColor rgb="FF5B2C78"/>
        </patternFill>
      </fill>
    </dxf>
    <dxf>
      <fill>
        <patternFill patternType="solid">
          <bgColor rgb="FF5B2C78"/>
        </patternFill>
      </fill>
    </dxf>
    <dxf>
      <fill>
        <patternFill patternType="solid">
          <bgColor rgb="FF5B2C78"/>
        </patternFill>
      </fill>
    </dxf>
    <dxf>
      <font>
        <color theme="0"/>
      </font>
    </dxf>
    <dxf>
      <font>
        <color theme="0"/>
      </font>
    </dxf>
    <dxf>
      <font>
        <color theme="0"/>
      </font>
    </dxf>
    <dxf>
      <font>
        <color theme="0"/>
      </font>
    </dxf>
    <dxf>
      <fill>
        <patternFill patternType="solid">
          <bgColor rgb="FF5B2C78"/>
        </patternFill>
      </fill>
    </dxf>
    <dxf>
      <fill>
        <patternFill patternType="solid">
          <bgColor rgb="FF5B2C78"/>
        </patternFill>
      </fill>
    </dxf>
    <dxf>
      <fill>
        <patternFill patternType="solid">
          <bgColor rgb="FF5B2C78"/>
        </patternFill>
      </fill>
    </dxf>
    <dxf>
      <font>
        <color theme="0"/>
      </font>
    </dxf>
    <dxf>
      <font>
        <color theme="0"/>
      </font>
    </dxf>
    <dxf>
      <numFmt numFmtId="164" formatCode="#,##0;[Red]#,##0"/>
    </dxf>
    <dxf>
      <fill>
        <patternFill patternType="solid">
          <bgColor rgb="FF5B2C78"/>
        </patternFill>
      </fill>
    </dxf>
    <dxf>
      <fill>
        <patternFill patternType="solid">
          <bgColor rgb="FF5B2C78"/>
        </patternFill>
      </fill>
    </dxf>
    <dxf>
      <fill>
        <patternFill patternType="solid">
          <bgColor rgb="FF5B2C78"/>
        </patternFill>
      </fill>
    </dxf>
    <dxf>
      <font>
        <color theme="0"/>
      </font>
    </dxf>
    <dxf>
      <font>
        <color theme="0"/>
      </font>
    </dxf>
    <dxf>
      <font>
        <color theme="0"/>
      </font>
    </dxf>
    <dxf>
      <font>
        <b/>
        <i val="0"/>
        <color theme="0"/>
        <name val="Arial"/>
        <family val="2"/>
        <scheme val="none"/>
      </font>
      <fill>
        <patternFill>
          <bgColor rgb="FF934BC9"/>
        </patternFill>
      </fill>
      <border diagonalUp="0" diagonalDown="0">
        <left/>
        <right/>
        <top/>
        <bottom/>
        <vertical/>
        <horizontal/>
      </border>
    </dxf>
    <dxf>
      <font>
        <color theme="0"/>
        <name val="Arial"/>
        <family val="2"/>
        <scheme val="none"/>
      </font>
      <fill>
        <patternFill>
          <bgColor rgb="FF934BC9"/>
        </patternFill>
      </fill>
      <border diagonalUp="0" diagonalDown="0">
        <left/>
        <right/>
        <top/>
        <bottom/>
        <vertical/>
        <horizontal/>
      </border>
    </dxf>
    <dxf>
      <font>
        <color theme="0"/>
        <name val="Arial"/>
        <family val="2"/>
        <scheme val="none"/>
      </font>
      <fill>
        <patternFill>
          <bgColor theme="8" tint="0.79998168889431442"/>
        </patternFill>
      </fill>
      <border diagonalUp="0" diagonalDown="0">
        <left/>
        <right/>
        <top/>
        <bottom/>
        <vertical/>
        <horizontal/>
      </border>
    </dxf>
    <dxf>
      <font>
        <color theme="0"/>
      </font>
    </dxf>
    <dxf>
      <fill>
        <patternFill patternType="solid">
          <bgColor rgb="FF5B2C78"/>
        </patternFill>
      </fill>
    </dxf>
    <dxf>
      <fill>
        <patternFill patternType="solid">
          <bgColor rgb="FF5B2C78"/>
        </patternFill>
      </fill>
    </dxf>
    <dxf>
      <fill>
        <patternFill patternType="solid">
          <bgColor rgb="FF5B2C78"/>
        </patternFill>
      </fill>
    </dxf>
    <dxf>
      <font>
        <color theme="0"/>
      </font>
    </dxf>
    <dxf>
      <font>
        <color theme="0"/>
      </font>
    </dxf>
    <dxf>
      <numFmt numFmtId="165" formatCode="0.000"/>
    </dxf>
    <dxf>
      <numFmt numFmtId="164" formatCode="#,##0;[Red]#,##0"/>
    </dxf>
    <dxf>
      <font>
        <color theme="0"/>
      </font>
    </dxf>
    <dxf>
      <font>
        <color theme="0"/>
      </font>
    </dxf>
    <dxf>
      <fill>
        <patternFill patternType="solid">
          <bgColor rgb="FF5B2C78"/>
        </patternFill>
      </fill>
    </dxf>
    <dxf>
      <fill>
        <patternFill patternType="solid">
          <bgColor rgb="FF5B2C78"/>
        </patternFill>
      </fill>
    </dxf>
    <dxf>
      <font>
        <color theme="0"/>
      </font>
    </dxf>
    <dxf>
      <fill>
        <patternFill patternType="solid">
          <bgColor rgb="FF5B2C78"/>
        </patternFill>
      </fill>
    </dxf>
    <dxf>
      <font>
        <color theme="0"/>
      </font>
    </dxf>
    <dxf>
      <font>
        <color theme="0"/>
      </font>
    </dxf>
    <dxf>
      <fill>
        <patternFill patternType="solid">
          <bgColor rgb="FF5B2C78"/>
        </patternFill>
      </fill>
    </dxf>
    <dxf>
      <fill>
        <patternFill patternType="solid">
          <bgColor rgb="FF5B2C78"/>
        </patternFill>
      </fill>
    </dxf>
    <dxf>
      <font>
        <color theme="0"/>
      </font>
    </dxf>
    <dxf>
      <fill>
        <patternFill patternType="solid">
          <bgColor rgb="FF5B2C78"/>
        </patternFill>
      </fill>
    </dxf>
    <dxf>
      <font>
        <color theme="0"/>
      </font>
    </dxf>
    <dxf>
      <font>
        <color theme="0"/>
      </font>
    </dxf>
    <dxf>
      <font>
        <color theme="0"/>
      </font>
    </dxf>
    <dxf>
      <fill>
        <patternFill patternType="solid">
          <bgColor rgb="FF5B2C78"/>
        </patternFill>
      </fill>
    </dxf>
    <dxf>
      <fill>
        <patternFill patternType="solid">
          <bgColor rgb="FF5B2C78"/>
        </patternFill>
      </fill>
    </dxf>
    <dxf>
      <fill>
        <patternFill patternType="solid">
          <bgColor rgb="FF5B2C78"/>
        </patternFill>
      </fill>
    </dxf>
    <dxf>
      <font>
        <strike val="0"/>
        <outline val="0"/>
        <shadow val="0"/>
        <u val="none"/>
        <vertAlign val="baseline"/>
        <sz val="14"/>
        <color theme="1"/>
        <name val="Arial"/>
        <family val="2"/>
        <scheme val="none"/>
      </font>
      <fill>
        <patternFill patternType="solid">
          <fgColor indexed="64"/>
          <bgColor theme="0" tint="-4.9989318521683403E-2"/>
        </patternFill>
      </fill>
      <alignment horizontal="center" vertical="bottom" textRotation="0" wrapText="0" indent="0" justifyLastLine="0" shrinkToFit="0" readingOrder="0"/>
    </dxf>
    <dxf>
      <font>
        <strike val="0"/>
        <outline val="0"/>
        <shadow val="0"/>
        <u val="none"/>
        <vertAlign val="baseline"/>
        <sz val="14"/>
        <color theme="1"/>
        <name val="Arial"/>
        <family val="2"/>
        <scheme val="none"/>
      </font>
      <fill>
        <patternFill patternType="solid">
          <fgColor indexed="64"/>
          <bgColor theme="0" tint="-4.9989318521683403E-2"/>
        </patternFill>
      </fill>
      <alignment horizontal="center" vertical="bottom" textRotation="0" wrapText="0" indent="0" justifyLastLine="0" shrinkToFit="0" readingOrder="0"/>
    </dxf>
    <dxf>
      <font>
        <strike val="0"/>
        <outline val="0"/>
        <shadow val="0"/>
        <u val="none"/>
        <vertAlign val="baseline"/>
        <sz val="14"/>
        <color theme="1"/>
        <name val="Arial"/>
        <family val="2"/>
        <scheme val="none"/>
      </font>
      <fill>
        <patternFill patternType="solid">
          <fgColor indexed="64"/>
          <bgColor theme="0" tint="-4.9989318521683403E-2"/>
        </patternFill>
      </fill>
      <alignment horizontal="center" vertical="bottom" textRotation="0" wrapText="0" indent="0" justifyLastLine="0" shrinkToFit="0" readingOrder="0"/>
    </dxf>
    <dxf>
      <font>
        <strike val="0"/>
        <outline val="0"/>
        <shadow val="0"/>
        <u val="none"/>
        <vertAlign val="baseline"/>
        <sz val="14"/>
        <color theme="1"/>
        <name val="Arial"/>
        <family val="2"/>
        <scheme val="none"/>
      </font>
      <fill>
        <patternFill patternType="solid">
          <fgColor indexed="64"/>
          <bgColor theme="0" tint="-4.9989318521683403E-2"/>
        </patternFill>
      </fill>
      <alignment horizontal="center" vertical="bottom" textRotation="0" wrapText="0" indent="0" justifyLastLine="0" shrinkToFit="0" readingOrder="0"/>
    </dxf>
    <dxf>
      <font>
        <strike val="0"/>
        <outline val="0"/>
        <shadow val="0"/>
        <u val="none"/>
        <vertAlign val="baseline"/>
        <sz val="14"/>
        <color theme="1"/>
        <name val="Arial"/>
        <family val="2"/>
        <scheme val="none"/>
      </font>
      <fill>
        <patternFill patternType="solid">
          <fgColor indexed="64"/>
          <bgColor theme="0" tint="-4.9989318521683403E-2"/>
        </patternFill>
      </fill>
      <alignment horizontal="center" vertical="bottom" textRotation="0" wrapText="0" indent="0" justifyLastLine="0" shrinkToFit="0" readingOrder="0"/>
    </dxf>
    <dxf>
      <font>
        <strike val="0"/>
        <outline val="0"/>
        <shadow val="0"/>
        <u val="none"/>
        <vertAlign val="baseline"/>
        <sz val="14"/>
        <color theme="1"/>
        <name val="Arial"/>
        <family val="2"/>
        <scheme val="none"/>
      </font>
      <fill>
        <patternFill patternType="solid">
          <fgColor indexed="64"/>
          <bgColor theme="0" tint="-4.9989318521683403E-2"/>
        </patternFill>
      </fill>
      <alignment horizontal="center" vertical="bottom" textRotation="0" wrapText="0" indent="0" justifyLastLine="0" shrinkToFit="0" readingOrder="0"/>
    </dxf>
    <dxf>
      <font>
        <b val="0"/>
        <i val="0"/>
        <strike val="0"/>
        <condense val="0"/>
        <extend val="0"/>
        <outline val="0"/>
        <shadow val="0"/>
        <u val="none"/>
        <vertAlign val="baseline"/>
        <sz val="14"/>
        <color theme="1"/>
        <name val="Arial"/>
        <family val="2"/>
        <scheme val="none"/>
      </font>
      <fill>
        <patternFill patternType="solid">
          <fgColor indexed="64"/>
          <bgColor theme="0" tint="-4.9989318521683403E-2"/>
        </patternFill>
      </fill>
      <alignment horizontal="center" vertical="bottom" textRotation="0" wrapText="0" indent="0" justifyLastLine="0" shrinkToFit="0" readingOrder="0"/>
    </dxf>
    <dxf>
      <font>
        <strike val="0"/>
        <outline val="0"/>
        <shadow val="0"/>
        <u val="none"/>
        <vertAlign val="baseline"/>
        <sz val="14"/>
        <color theme="1"/>
        <name val="Arial"/>
        <family val="2"/>
        <scheme val="none"/>
      </font>
      <fill>
        <patternFill patternType="solid">
          <fgColor indexed="64"/>
          <bgColor theme="0" tint="-4.9989318521683403E-2"/>
        </patternFill>
      </fill>
      <alignment horizontal="center" vertical="bottom" textRotation="0" wrapText="0" indent="0" justifyLastLine="0" shrinkToFit="0" readingOrder="0"/>
    </dxf>
    <dxf>
      <font>
        <strike val="0"/>
        <outline val="0"/>
        <shadow val="0"/>
        <u val="none"/>
        <vertAlign val="baseline"/>
        <sz val="14"/>
        <color theme="1"/>
        <name val="Arial"/>
        <family val="2"/>
        <scheme val="none"/>
      </font>
      <fill>
        <patternFill patternType="solid">
          <fgColor indexed="64"/>
          <bgColor theme="0" tint="-4.9989318521683403E-2"/>
        </patternFill>
      </fill>
      <alignment horizontal="center" vertical="bottom" textRotation="0" wrapText="0" indent="0" justifyLastLine="0" shrinkToFit="0" readingOrder="0"/>
    </dxf>
    <dxf>
      <font>
        <strike val="0"/>
        <outline val="0"/>
        <shadow val="0"/>
        <u val="none"/>
        <vertAlign val="baseline"/>
        <sz val="14"/>
        <color theme="1"/>
        <name val="Arial"/>
        <family val="2"/>
        <scheme val="none"/>
      </font>
      <fill>
        <patternFill patternType="solid">
          <fgColor indexed="64"/>
          <bgColor theme="0" tint="-4.9989318521683403E-2"/>
        </patternFill>
      </fill>
      <alignment horizontal="center" vertical="bottom" textRotation="0" wrapText="0" indent="0" justifyLastLine="0" shrinkToFit="0" readingOrder="0"/>
    </dxf>
    <dxf>
      <font>
        <strike val="0"/>
        <outline val="0"/>
        <shadow val="0"/>
        <u val="none"/>
        <vertAlign val="baseline"/>
        <sz val="14"/>
        <color theme="1"/>
        <name val="Arial"/>
        <family val="2"/>
        <scheme val="none"/>
      </font>
      <fill>
        <patternFill patternType="solid">
          <fgColor indexed="64"/>
          <bgColor theme="0" tint="-4.9989318521683403E-2"/>
        </patternFill>
      </fill>
      <alignment horizontal="center" vertical="bottom" textRotation="0" wrapText="0" indent="0" justifyLastLine="0" shrinkToFit="0" readingOrder="0"/>
    </dxf>
    <dxf>
      <font>
        <strike val="0"/>
        <outline val="0"/>
        <shadow val="0"/>
        <u val="none"/>
        <vertAlign val="baseline"/>
        <sz val="14"/>
        <color theme="1"/>
        <name val="Arial"/>
        <family val="2"/>
        <scheme val="none"/>
      </font>
      <fill>
        <patternFill patternType="solid">
          <fgColor indexed="64"/>
          <bgColor theme="0" tint="-4.9989318521683403E-2"/>
        </patternFill>
      </fill>
      <alignment horizontal="center" vertical="bottom" textRotation="0" wrapText="0" indent="0" justifyLastLine="0" shrinkToFit="0" readingOrder="0"/>
    </dxf>
    <dxf>
      <font>
        <strike val="0"/>
        <outline val="0"/>
        <shadow val="0"/>
        <u val="none"/>
        <vertAlign val="baseline"/>
        <sz val="14"/>
        <color theme="1"/>
        <name val="Arial"/>
        <family val="2"/>
        <scheme val="none"/>
      </font>
      <fill>
        <patternFill patternType="solid">
          <fgColor indexed="64"/>
          <bgColor theme="0" tint="-4.9989318521683403E-2"/>
        </patternFill>
      </fill>
      <alignment horizontal="center" vertical="bottom" textRotation="0" wrapText="0" indent="0" justifyLastLine="0" shrinkToFit="0" readingOrder="0"/>
    </dxf>
    <dxf>
      <font>
        <strike val="0"/>
        <outline val="0"/>
        <shadow val="0"/>
        <u val="none"/>
        <vertAlign val="baseline"/>
        <sz val="14"/>
        <color theme="1"/>
        <name val="Arial"/>
        <family val="2"/>
        <scheme val="none"/>
      </font>
      <fill>
        <patternFill patternType="solid">
          <fgColor indexed="64"/>
          <bgColor theme="0" tint="-4.9989318521683403E-2"/>
        </patternFill>
      </fill>
      <alignment horizontal="center" vertical="bottom" textRotation="0" wrapText="0" indent="0" justifyLastLine="0" shrinkToFit="0" readingOrder="0"/>
    </dxf>
    <dxf>
      <font>
        <strike val="0"/>
        <outline val="0"/>
        <shadow val="0"/>
        <u val="none"/>
        <vertAlign val="baseline"/>
        <sz val="14"/>
        <color theme="1"/>
        <name val="Arial"/>
        <family val="2"/>
        <scheme val="none"/>
      </font>
      <fill>
        <patternFill patternType="solid">
          <fgColor indexed="64"/>
          <bgColor theme="0" tint="-4.9989318521683403E-2"/>
        </patternFill>
      </fill>
      <alignment horizontal="center" vertical="bottom" textRotation="0" wrapText="0" indent="0" justifyLastLine="0" shrinkToFit="0" readingOrder="0"/>
    </dxf>
    <dxf>
      <font>
        <b/>
        <strike val="0"/>
        <outline val="0"/>
        <shadow val="0"/>
        <u val="none"/>
        <vertAlign val="baseline"/>
        <sz val="14"/>
        <color theme="0"/>
        <name val="Arial"/>
        <family val="2"/>
        <scheme val="none"/>
      </font>
      <fill>
        <patternFill patternType="solid">
          <fgColor indexed="64"/>
          <bgColor rgb="FF7030A0"/>
        </patternFill>
      </fill>
      <alignment horizontal="center" vertical="bottom" textRotation="0" wrapText="0" indent="0" justifyLastLine="0" shrinkToFit="0" readingOrder="0"/>
    </dxf>
  </dxfs>
  <tableStyles count="8" defaultTableStyle="TableStyleMedium2" defaultPivotStyle="PivotStyleLight16">
    <tableStyle name="Slicer Style 1" pivot="0" table="0" count="2" xr9:uid="{172D3BEA-75D7-42D2-A5AE-BAB71F4EE58C}"/>
    <tableStyle name="Slicer Style 2" pivot="0" table="0" count="0" xr9:uid="{154EAF9F-ABF4-474C-8502-4AE899845ACD}"/>
    <tableStyle name="Slicer Style 3" pivot="0" table="0" count="2" xr9:uid="{C8BEC82B-D958-43A7-973D-DE2C86099E5E}"/>
    <tableStyle name="Slicer Style 4" pivot="0" table="0" count="1" xr9:uid="{C7FA1C4D-AA36-4851-B629-A012353251FC}">
      <tableStyleElement type="wholeTable" dxfId="95"/>
    </tableStyle>
    <tableStyle name="Slicer Style 4 2" pivot="0" table="0" count="1" xr9:uid="{392001BA-35B6-453D-A672-C649C21873F6}">
      <tableStyleElement type="wholeTable" dxfId="94"/>
    </tableStyle>
    <tableStyle name="Slicer Style 4 2 2" pivot="0" table="0" count="1" xr9:uid="{E974B103-566D-412D-A8E4-51ACBC176BC2}">
      <tableStyleElement type="wholeTable" dxfId="93"/>
    </tableStyle>
    <tableStyle name="Slicer Style 5" pivot="0" table="0" count="4" xr9:uid="{9EED803D-2CBE-4284-8F0A-6BE5323CBAB0}">
      <tableStyleElement type="wholeTable" dxfId="23"/>
      <tableStyleElement type="headerRow" dxfId="22"/>
    </tableStyle>
    <tableStyle name="Slicer Style 5 2" pivot="0" table="0" count="4" xr9:uid="{97E71072-01D8-4656-A194-83F83C61F747}">
      <tableStyleElement type="wholeTable" dxfId="21"/>
      <tableStyleElement type="headerRow" dxfId="20"/>
    </tableStyle>
  </tableStyles>
  <colors>
    <mruColors>
      <color rgb="FF8245A1"/>
      <color rgb="FF660066"/>
      <color rgb="FFF9D7F3"/>
      <color rgb="FFEF93DD"/>
      <color rgb="FF934BC9"/>
      <color rgb="FFD812B2"/>
      <color rgb="FF8D42C6"/>
      <color rgb="FFB384CA"/>
      <color rgb="FF33CC33"/>
      <color rgb="FF00FF00"/>
    </mruColors>
  </colors>
  <extLst>
    <ext xmlns:x14="http://schemas.microsoft.com/office/spreadsheetml/2009/9/main" uri="{46F421CA-312F-682f-3DD2-61675219B42D}">
      <x14:dxfs count="8">
        <dxf>
          <font>
            <color theme="0"/>
            <name val="Arial"/>
            <family val="2"/>
            <scheme val="none"/>
          </font>
          <fill>
            <patternFill>
              <bgColor rgb="FF7030A0"/>
            </patternFill>
          </fill>
        </dxf>
        <dxf>
          <font>
            <color theme="0"/>
            <name val="Arial"/>
            <family val="2"/>
            <scheme val="none"/>
          </font>
          <fill>
            <patternFill>
              <bgColor rgb="FF7030A0"/>
            </patternFill>
          </fill>
        </dxf>
        <dxf>
          <font>
            <color theme="1"/>
            <name val="Arial"/>
            <family val="2"/>
            <scheme val="none"/>
          </font>
          <fill>
            <patternFill>
              <bgColor theme="0"/>
            </patternFill>
          </fill>
        </dxf>
        <dxf>
          <font>
            <color theme="0"/>
            <name val="Arial"/>
            <family val="2"/>
            <scheme val="none"/>
          </font>
          <fill>
            <patternFill>
              <bgColor rgb="FF7030A0"/>
            </patternFill>
          </fill>
        </dxf>
        <dxf>
          <fill>
            <patternFill>
              <bgColor theme="8" tint="0.79998168889431442"/>
            </patternFill>
          </fill>
        </dxf>
        <dxf>
          <fill>
            <patternFill>
              <bgColor theme="6" tint="0.79998168889431442"/>
            </patternFill>
          </fill>
        </dxf>
        <dxf>
          <fill>
            <patternFill>
              <bgColor theme="8" tint="0.79998168889431442"/>
            </patternFill>
          </fill>
        </dxf>
        <dxf>
          <fill>
            <patternFill>
              <bgColor theme="8"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7"/>
            <x14:slicerStyleElement type="hoveredUnselectedItemWithNoData" dxfId="6"/>
          </x14:slicerStyleElements>
        </x14:slicerStyle>
        <x14:slicerStyle name="Slicer Style 2"/>
        <x14:slicerStyle name="Slicer Style 3">
          <x14:slicerStyleElements>
            <x14:slicerStyleElement type="selectedItemWithNoData" dxfId="5"/>
            <x14:slicerStyleElement type="hoveredSelectedItemWithData" dxfId="4"/>
          </x14:slicerStyleElements>
        </x14:slicerStyle>
        <x14:slicerStyle name="Slicer Style 4"/>
        <x14:slicerStyle name="Slicer Style 4 2"/>
        <x14:slicerStyle name="Slicer Style 4 2 2"/>
        <x14:slicerStyle name="Slicer Style 5">
          <x14:slicerStyleElements>
            <x14:slicerStyleElement type="unselectedItemWithData" dxfId="3"/>
            <x14:slicerStyleElement type="selectedItemWithData" dxfId="2"/>
          </x14:slicerStyleElements>
        </x14:slicerStyle>
        <x14:slicerStyle name="Slicer Style 5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Inventory.xlsx]Pivottable!PivotTable1</c:name>
    <c:fmtId val="0"/>
  </c:pivotSource>
  <c:chart>
    <c:autoTitleDeleted val="1"/>
    <c:pivotFmts>
      <c:pivotFmt>
        <c:idx val="0"/>
        <c:spPr>
          <a:solidFill>
            <a:srgbClr val="8245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85936132983377"/>
          <c:y val="7.407407407407407E-2"/>
          <c:w val="0.75502952755905517"/>
          <c:h val="0.8416746864975212"/>
        </c:manualLayout>
      </c:layout>
      <c:barChart>
        <c:barDir val="bar"/>
        <c:grouping val="clustered"/>
        <c:varyColors val="0"/>
        <c:ser>
          <c:idx val="0"/>
          <c:order val="0"/>
          <c:tx>
            <c:strRef>
              <c:f>Pivottable!$B$3</c:f>
              <c:strCache>
                <c:ptCount val="1"/>
                <c:pt idx="0">
                  <c:v>Total</c:v>
                </c:pt>
              </c:strCache>
            </c:strRef>
          </c:tx>
          <c:spPr>
            <a:solidFill>
              <a:srgbClr val="8245A1"/>
            </a:solidFill>
            <a:ln>
              <a:noFill/>
            </a:ln>
            <a:effectLst/>
          </c:spPr>
          <c:invertIfNegative val="0"/>
          <c:cat>
            <c:strRef>
              <c:f>Pivottable!$A$4:$A$10</c:f>
              <c:strCache>
                <c:ptCount val="6"/>
                <c:pt idx="0">
                  <c:v>Chrysler</c:v>
                </c:pt>
                <c:pt idx="1">
                  <c:v>Ford</c:v>
                </c:pt>
                <c:pt idx="2">
                  <c:v>General Motors</c:v>
                </c:pt>
                <c:pt idx="3">
                  <c:v>Honda</c:v>
                </c:pt>
                <c:pt idx="4">
                  <c:v>Hyundai</c:v>
                </c:pt>
                <c:pt idx="5">
                  <c:v>Toyota</c:v>
                </c:pt>
              </c:strCache>
            </c:strRef>
          </c:cat>
          <c:val>
            <c:numRef>
              <c:f>Pivottable!$B$4:$B$10</c:f>
              <c:numCache>
                <c:formatCode>General</c:formatCode>
                <c:ptCount val="6"/>
                <c:pt idx="0">
                  <c:v>7</c:v>
                </c:pt>
                <c:pt idx="1">
                  <c:v>13</c:v>
                </c:pt>
                <c:pt idx="2">
                  <c:v>6</c:v>
                </c:pt>
                <c:pt idx="3">
                  <c:v>12</c:v>
                </c:pt>
                <c:pt idx="4">
                  <c:v>4</c:v>
                </c:pt>
                <c:pt idx="5">
                  <c:v>10</c:v>
                </c:pt>
              </c:numCache>
            </c:numRef>
          </c:val>
          <c:extLst>
            <c:ext xmlns:c16="http://schemas.microsoft.com/office/drawing/2014/chart" uri="{C3380CC4-5D6E-409C-BE32-E72D297353CC}">
              <c16:uniqueId val="{00000000-1BFE-44B5-9AF4-778F1661317D}"/>
            </c:ext>
          </c:extLst>
        </c:ser>
        <c:dLbls>
          <c:showLegendKey val="0"/>
          <c:showVal val="0"/>
          <c:showCatName val="0"/>
          <c:showSerName val="0"/>
          <c:showPercent val="0"/>
          <c:showBubbleSize val="0"/>
        </c:dLbls>
        <c:gapWidth val="182"/>
        <c:axId val="580447295"/>
        <c:axId val="493913007"/>
      </c:barChart>
      <c:catAx>
        <c:axId val="5804472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13007"/>
        <c:crosses val="autoZero"/>
        <c:auto val="1"/>
        <c:lblAlgn val="ctr"/>
        <c:lblOffset val="100"/>
        <c:noMultiLvlLbl val="0"/>
      </c:catAx>
      <c:valAx>
        <c:axId val="49391300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4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Inventory.xlsx]Pivottable!PivotTable14</c:name>
    <c:fmtId val="19"/>
  </c:pivotSource>
  <c:chart>
    <c:autoTitleDeleted val="1"/>
    <c:pivotFmts>
      <c:pivotFmt>
        <c:idx val="0"/>
        <c:spPr>
          <a:solidFill>
            <a:srgbClr val="D812B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Pivottable!$CV$13</c:f>
              <c:strCache>
                <c:ptCount val="1"/>
                <c:pt idx="0">
                  <c:v>Total</c:v>
                </c:pt>
              </c:strCache>
            </c:strRef>
          </c:tx>
          <c:spPr>
            <a:solidFill>
              <a:srgbClr val="D812B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Pivottable!$CU$14:$CU$25</c:f>
              <c:strCache>
                <c:ptCount val="11"/>
                <c:pt idx="0">
                  <c:v>Camero</c:v>
                </c:pt>
                <c:pt idx="1">
                  <c:v>Camry</c:v>
                </c:pt>
                <c:pt idx="2">
                  <c:v>Caravan</c:v>
                </c:pt>
                <c:pt idx="3">
                  <c:v>Civic</c:v>
                </c:pt>
                <c:pt idx="4">
                  <c:v>Corolla</c:v>
                </c:pt>
                <c:pt idx="5">
                  <c:v>Elantra</c:v>
                </c:pt>
                <c:pt idx="6">
                  <c:v>Focus</c:v>
                </c:pt>
                <c:pt idx="7">
                  <c:v>Mustang</c:v>
                </c:pt>
                <c:pt idx="8">
                  <c:v>Odyssey</c:v>
                </c:pt>
                <c:pt idx="9">
                  <c:v>PT Cruiser</c:v>
                </c:pt>
                <c:pt idx="10">
                  <c:v>Silverado</c:v>
                </c:pt>
              </c:strCache>
            </c:strRef>
          </c:cat>
          <c:val>
            <c:numRef>
              <c:f>Pivottable!$CV$14:$CV$25</c:f>
              <c:numCache>
                <c:formatCode>General</c:formatCode>
                <c:ptCount val="11"/>
                <c:pt idx="0">
                  <c:v>3</c:v>
                </c:pt>
                <c:pt idx="1">
                  <c:v>6</c:v>
                </c:pt>
                <c:pt idx="2">
                  <c:v>4</c:v>
                </c:pt>
                <c:pt idx="3">
                  <c:v>7</c:v>
                </c:pt>
                <c:pt idx="4">
                  <c:v>4</c:v>
                </c:pt>
                <c:pt idx="5">
                  <c:v>4</c:v>
                </c:pt>
                <c:pt idx="6">
                  <c:v>8</c:v>
                </c:pt>
                <c:pt idx="7">
                  <c:v>5</c:v>
                </c:pt>
                <c:pt idx="8">
                  <c:v>5</c:v>
                </c:pt>
                <c:pt idx="9">
                  <c:v>3</c:v>
                </c:pt>
                <c:pt idx="10">
                  <c:v>3</c:v>
                </c:pt>
              </c:numCache>
            </c:numRef>
          </c:val>
          <c:extLst>
            <c:ext xmlns:c16="http://schemas.microsoft.com/office/drawing/2014/chart" uri="{C3380CC4-5D6E-409C-BE32-E72D297353CC}">
              <c16:uniqueId val="{00000000-7C68-4B82-BF5C-8E8A55101A2B}"/>
            </c:ext>
          </c:extLst>
        </c:ser>
        <c:dLbls>
          <c:dLblPos val="outEnd"/>
          <c:showLegendKey val="0"/>
          <c:showVal val="1"/>
          <c:showCatName val="0"/>
          <c:showSerName val="0"/>
          <c:showPercent val="0"/>
          <c:showBubbleSize val="0"/>
        </c:dLbls>
        <c:gapWidth val="219"/>
        <c:overlap val="-27"/>
        <c:axId val="914545280"/>
        <c:axId val="953151600"/>
      </c:barChart>
      <c:catAx>
        <c:axId val="91454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51600"/>
        <c:crosses val="autoZero"/>
        <c:auto val="1"/>
        <c:lblAlgn val="ctr"/>
        <c:lblOffset val="100"/>
        <c:noMultiLvlLbl val="0"/>
      </c:catAx>
      <c:valAx>
        <c:axId val="953151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54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Inventory.xlsx]Pivottable!PivotTable1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34B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85936132983377"/>
          <c:y val="7.407407407407407E-2"/>
          <c:w val="0.75502952755905517"/>
          <c:h val="0.8416746864975212"/>
        </c:manualLayout>
      </c:layout>
      <c:barChart>
        <c:barDir val="bar"/>
        <c:grouping val="clustered"/>
        <c:varyColors val="0"/>
        <c:ser>
          <c:idx val="0"/>
          <c:order val="0"/>
          <c:tx>
            <c:strRef>
              <c:f>Pivottable!$B$3</c:f>
              <c:strCache>
                <c:ptCount val="1"/>
                <c:pt idx="0">
                  <c:v>Total</c:v>
                </c:pt>
              </c:strCache>
            </c:strRef>
          </c:tx>
          <c:spPr>
            <a:solidFill>
              <a:srgbClr val="934BC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Pivottable!$A$4:$A$10</c:f>
              <c:strCache>
                <c:ptCount val="6"/>
                <c:pt idx="0">
                  <c:v>Chrysler</c:v>
                </c:pt>
                <c:pt idx="1">
                  <c:v>Ford</c:v>
                </c:pt>
                <c:pt idx="2">
                  <c:v>General Motors</c:v>
                </c:pt>
                <c:pt idx="3">
                  <c:v>Honda</c:v>
                </c:pt>
                <c:pt idx="4">
                  <c:v>Hyundai</c:v>
                </c:pt>
                <c:pt idx="5">
                  <c:v>Toyota</c:v>
                </c:pt>
              </c:strCache>
            </c:strRef>
          </c:cat>
          <c:val>
            <c:numRef>
              <c:f>Pivottable!$B$4:$B$10</c:f>
              <c:numCache>
                <c:formatCode>General</c:formatCode>
                <c:ptCount val="6"/>
                <c:pt idx="0">
                  <c:v>7</c:v>
                </c:pt>
                <c:pt idx="1">
                  <c:v>13</c:v>
                </c:pt>
                <c:pt idx="2">
                  <c:v>6</c:v>
                </c:pt>
                <c:pt idx="3">
                  <c:v>12</c:v>
                </c:pt>
                <c:pt idx="4">
                  <c:v>4</c:v>
                </c:pt>
                <c:pt idx="5">
                  <c:v>10</c:v>
                </c:pt>
              </c:numCache>
            </c:numRef>
          </c:val>
          <c:extLst>
            <c:ext xmlns:c16="http://schemas.microsoft.com/office/drawing/2014/chart" uri="{C3380CC4-5D6E-409C-BE32-E72D297353CC}">
              <c16:uniqueId val="{00000000-9B76-440C-B612-7DC31791DAAF}"/>
            </c:ext>
          </c:extLst>
        </c:ser>
        <c:dLbls>
          <c:showLegendKey val="0"/>
          <c:showVal val="0"/>
          <c:showCatName val="0"/>
          <c:showSerName val="0"/>
          <c:showPercent val="0"/>
          <c:showBubbleSize val="0"/>
        </c:dLbls>
        <c:gapWidth val="182"/>
        <c:axId val="580447295"/>
        <c:axId val="493913007"/>
      </c:barChart>
      <c:catAx>
        <c:axId val="5804472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3913007"/>
        <c:crosses val="autoZero"/>
        <c:auto val="1"/>
        <c:lblAlgn val="ctr"/>
        <c:lblOffset val="100"/>
        <c:noMultiLvlLbl val="0"/>
      </c:catAx>
      <c:valAx>
        <c:axId val="493913007"/>
        <c:scaling>
          <c:orientation val="minMax"/>
        </c:scaling>
        <c:delete val="1"/>
        <c:axPos val="b"/>
        <c:numFmt formatCode="General" sourceLinked="1"/>
        <c:majorTickMark val="out"/>
        <c:minorTickMark val="none"/>
        <c:tickLblPos val="nextTo"/>
        <c:crossAx val="58044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Inventory.xlsx]Pivottable!PivotTable3</c:name>
    <c:fmtId val="5"/>
  </c:pivotSource>
  <c:chart>
    <c:autoTitleDeleted val="1"/>
    <c:pivotFmts>
      <c:pivotFmt>
        <c:idx val="0"/>
        <c:spPr>
          <a:solidFill>
            <a:schemeClr val="accent1"/>
          </a:solidFill>
          <a:ln w="28575" cap="rnd">
            <a:solidFill>
              <a:srgbClr val="EFB3EB"/>
            </a:solidFill>
            <a:round/>
          </a:ln>
          <a:effectLst/>
        </c:spPr>
        <c:marker>
          <c:symbol val="none"/>
        </c:marker>
        <c:dLbl>
          <c:idx val="0"/>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FB3EB"/>
            </a:solidFill>
            <a:round/>
          </a:ln>
          <a:effectLst/>
        </c:spPr>
        <c:marker>
          <c:symbol val="none"/>
        </c:marker>
      </c:pivotFmt>
      <c:pivotFmt>
        <c:idx val="2"/>
        <c:spPr>
          <a:solidFill>
            <a:schemeClr val="accent1"/>
          </a:solidFill>
          <a:ln w="28575" cap="rnd">
            <a:solidFill>
              <a:srgbClr val="EFB3EB"/>
            </a:solidFill>
            <a:round/>
          </a:ln>
          <a:effectLst/>
        </c:spPr>
        <c:marker>
          <c:symbol val="none"/>
        </c:marker>
      </c:pivotFmt>
      <c:pivotFmt>
        <c:idx val="3"/>
        <c:spPr>
          <a:solidFill>
            <a:schemeClr val="accent1"/>
          </a:solidFill>
          <a:ln w="28575" cap="rnd">
            <a:solidFill>
              <a:srgbClr val="EFB3EB"/>
            </a:solidFill>
            <a:round/>
          </a:ln>
          <a:effectLst/>
        </c:spPr>
        <c:marker>
          <c:symbol val="none"/>
        </c:marker>
      </c:pivotFmt>
      <c:pivotFmt>
        <c:idx val="4"/>
        <c:spPr>
          <a:solidFill>
            <a:schemeClr val="accent1"/>
          </a:solidFill>
          <a:ln w="28575" cap="rnd">
            <a:solidFill>
              <a:srgbClr val="EFB3EB"/>
            </a:solidFill>
            <a:round/>
          </a:ln>
          <a:effectLst/>
        </c:spPr>
        <c:marker>
          <c:symbol val="none"/>
        </c:marker>
        <c:dLbl>
          <c:idx val="0"/>
          <c:layout>
            <c:manualLayout>
              <c:x val="-8.7432195975503061E-3"/>
              <c:y val="-2.3494459025955091E-3"/>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FB3EB"/>
            </a:solidFill>
            <a:round/>
          </a:ln>
          <a:effectLst/>
        </c:spPr>
        <c:marker>
          <c:symbol val="none"/>
        </c:marker>
        <c:dLbl>
          <c:idx val="0"/>
          <c:layout>
            <c:manualLayout>
              <c:x val="-0.16013888888888889"/>
              <c:y val="5.0856663750364454E-2"/>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EFB3EB"/>
            </a:solidFill>
            <a:round/>
          </a:ln>
          <a:effectLst/>
        </c:spPr>
        <c:marker>
          <c:symbol val="none"/>
        </c:marker>
        <c:dLbl>
          <c:idx val="0"/>
          <c:layout>
            <c:manualLayout>
              <c:x val="-0.11448622047244104"/>
              <c:y val="-2.3494459025955937E-3"/>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FB3EB"/>
            </a:solidFill>
            <a:round/>
          </a:ln>
          <a:effectLst/>
        </c:spPr>
        <c:marker>
          <c:symbol val="none"/>
        </c:marker>
        <c:dLbl>
          <c:idx val="0"/>
          <c:layout>
            <c:manualLayout>
              <c:x val="-4.443766404199475E-2"/>
              <c:y val="-9.3285214348206476E-3"/>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EFB3EB"/>
            </a:solidFill>
            <a:round/>
          </a:ln>
          <a:effectLst/>
        </c:spPr>
        <c:marker>
          <c:symbol val="none"/>
        </c:marker>
        <c:dLbl>
          <c:idx val="0"/>
          <c:layout>
            <c:manualLayout>
              <c:x val="-9.9819553805774272E-2"/>
              <c:y val="6.0115923009623796E-2"/>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9"/>
        <c:spPr>
          <a:gradFill>
            <a:gsLst>
              <a:gs pos="100000">
                <a:srgbClr val="FF0066">
                  <a:lumMod val="0"/>
                  <a:lumOff val="100000"/>
                </a:srgbClr>
              </a:gs>
              <a:gs pos="0">
                <a:srgbClr val="FF0066">
                  <a:alpha val="23000"/>
                </a:srgbClr>
              </a:gs>
            </a:gsLst>
            <a:lin ang="5400000" scaled="1"/>
          </a:gradFill>
          <a:ln>
            <a:noFill/>
          </a:ln>
          <a:effectLst/>
        </c:spPr>
        <c:marker>
          <c:symbol val="none"/>
        </c:marker>
      </c:pivotFmt>
      <c:pivotFmt>
        <c:idx val="10"/>
        <c:spPr>
          <a:gradFill>
            <a:gsLst>
              <a:gs pos="100000">
                <a:srgbClr val="FF0066">
                  <a:lumMod val="0"/>
                  <a:lumOff val="100000"/>
                </a:srgbClr>
              </a:gs>
              <a:gs pos="0">
                <a:srgbClr val="FF0066">
                  <a:alpha val="23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EFB3EB"/>
            </a:solidFill>
            <a:round/>
          </a:ln>
          <a:effectLst/>
        </c:spPr>
        <c:marker>
          <c:symbol val="none"/>
        </c:marker>
        <c:dLbl>
          <c:idx val="0"/>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EFB3EB"/>
            </a:solidFill>
            <a:round/>
          </a:ln>
          <a:effectLst/>
        </c:spPr>
        <c:marker>
          <c:symbol val="none"/>
        </c:marker>
        <c:dLbl>
          <c:idx val="0"/>
          <c:layout>
            <c:manualLayout>
              <c:x val="-0.16013888888888889"/>
              <c:y val="5.0856663750364454E-2"/>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EFB3EB"/>
            </a:solidFill>
            <a:round/>
          </a:ln>
          <a:effectLst/>
        </c:spPr>
        <c:marker>
          <c:symbol val="none"/>
        </c:marker>
        <c:dLbl>
          <c:idx val="0"/>
          <c:layout>
            <c:manualLayout>
              <c:x val="-8.7432195975503061E-3"/>
              <c:y val="-2.3494459025955091E-3"/>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EFB3EB"/>
            </a:solidFill>
            <a:round/>
          </a:ln>
          <a:effectLst/>
        </c:spPr>
        <c:marker>
          <c:symbol val="none"/>
        </c:marker>
        <c:dLbl>
          <c:idx val="0"/>
          <c:layout>
            <c:manualLayout>
              <c:x val="-0.11448622047244104"/>
              <c:y val="-2.3494459025955937E-3"/>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EFB3EB"/>
            </a:solidFill>
            <a:round/>
          </a:ln>
          <a:effectLst/>
        </c:spPr>
        <c:marker>
          <c:symbol val="none"/>
        </c:marker>
        <c:dLbl>
          <c:idx val="0"/>
          <c:layout>
            <c:manualLayout>
              <c:x val="-9.9819553805774272E-2"/>
              <c:y val="6.0115923009623796E-2"/>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EFB3EB"/>
            </a:solidFill>
            <a:round/>
          </a:ln>
          <a:effectLst/>
        </c:spPr>
        <c:marker>
          <c:symbol val="none"/>
        </c:marker>
        <c:dLbl>
          <c:idx val="0"/>
          <c:layout>
            <c:manualLayout>
              <c:x val="-4.443766404199475E-2"/>
              <c:y val="-9.3285214348206476E-3"/>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17"/>
        <c:spPr>
          <a:gradFill>
            <a:gsLst>
              <a:gs pos="100000">
                <a:srgbClr val="FF0066">
                  <a:lumMod val="0"/>
                  <a:lumOff val="100000"/>
                </a:srgbClr>
              </a:gs>
              <a:gs pos="0">
                <a:srgbClr val="FF0066">
                  <a:alpha val="23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823FAB"/>
            </a:solidFill>
            <a:round/>
          </a:ln>
          <a:effectLst/>
        </c:spPr>
        <c:marker>
          <c:symbol val="none"/>
        </c:marker>
        <c:dLbl>
          <c:idx val="0"/>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
          <c:showLegendKey val="0"/>
          <c:showVal val="1"/>
          <c:showCatName val="1"/>
          <c:showSerName val="0"/>
          <c:showPercent val="0"/>
          <c:showBubbleSize val="0"/>
          <c:extLst>
            <c:ext xmlns:c15="http://schemas.microsoft.com/office/drawing/2012/chart" uri="{CE6537A1-D6FC-4f65-9D91-7224C49458BB}"/>
          </c:extLst>
        </c:dLbl>
      </c:pivotFmt>
      <c:pivotFmt>
        <c:idx val="19"/>
        <c:spPr>
          <a:ln w="28575" cap="rnd">
            <a:solidFill>
              <a:srgbClr val="823FAB"/>
            </a:solidFill>
            <a:round/>
          </a:ln>
          <a:effectLst/>
        </c:spPr>
        <c:marker>
          <c:symbol val="none"/>
        </c:marker>
        <c:dLbl>
          <c:idx val="0"/>
          <c:layout>
            <c:manualLayout>
              <c:x val="-0.13966103213207565"/>
              <c:y val="0.17585707077235616"/>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20"/>
        <c:spPr>
          <a:ln w="28575" cap="rnd">
            <a:solidFill>
              <a:srgbClr val="823FAB"/>
            </a:solidFill>
            <a:round/>
          </a:ln>
          <a:effectLst/>
        </c:spPr>
        <c:marker>
          <c:symbol val="none"/>
        </c:marker>
        <c:dLbl>
          <c:idx val="0"/>
          <c:layout>
            <c:manualLayout>
              <c:x val="-1.3293918464970036E-2"/>
              <c:y val="-5.2349771883052419E-2"/>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21"/>
        <c:spPr>
          <a:ln w="28575" cap="rnd">
            <a:solidFill>
              <a:srgbClr val="823FAB"/>
            </a:solidFill>
            <a:round/>
          </a:ln>
          <a:effectLst/>
        </c:spPr>
        <c:marker>
          <c:symbol val="none"/>
        </c:marker>
        <c:dLbl>
          <c:idx val="0"/>
          <c:layout>
            <c:manualLayout>
              <c:x val="-7.3464630541623999E-2"/>
              <c:y val="-0.11023626661631174"/>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22"/>
        <c:spPr>
          <a:ln w="28575" cap="rnd">
            <a:solidFill>
              <a:srgbClr val="823FAB"/>
            </a:solidFill>
            <a:round/>
          </a:ln>
          <a:effectLst/>
        </c:spPr>
        <c:marker>
          <c:symbol val="none"/>
        </c:marker>
        <c:dLbl>
          <c:idx val="0"/>
          <c:layout>
            <c:manualLayout>
              <c:x val="-9.9819587397991544E-2"/>
              <c:y val="0.10178287518561364"/>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23"/>
        <c:spPr>
          <a:ln w="28575" cap="rnd">
            <a:solidFill>
              <a:srgbClr val="823FAB"/>
            </a:solidFill>
            <a:round/>
          </a:ln>
          <a:effectLst/>
        </c:spPr>
        <c:marker>
          <c:symbol val="none"/>
        </c:marker>
        <c:dLbl>
          <c:idx val="0"/>
          <c:layout>
            <c:manualLayout>
              <c:x val="-9.0108944041683958E-2"/>
              <c:y val="-0.15817914850253784"/>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24"/>
        <c:spPr>
          <a:ln w="28575" cap="rnd">
            <a:solidFill>
              <a:srgbClr val="823FAB"/>
            </a:solidFill>
            <a:round/>
          </a:ln>
          <a:effectLst/>
        </c:spPr>
        <c:marker>
          <c:symbol val="none"/>
        </c:marker>
        <c:dLbl>
          <c:idx val="0"/>
          <c:layout>
            <c:manualLayout>
              <c:x val="3.9288919943027599E-2"/>
              <c:y val="1.8104342588151304E-2"/>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25"/>
        <c:spPr>
          <a:ln w="28575" cap="rnd">
            <a:solidFill>
              <a:srgbClr val="823FAB"/>
            </a:solidFill>
            <a:round/>
          </a:ln>
          <a:effectLst/>
        </c:spPr>
        <c:marker>
          <c:symbol val="none"/>
        </c:marker>
        <c:dLbl>
          <c:idx val="0"/>
          <c:layout>
            <c:manualLayout>
              <c:x val="-0.15104386695690342"/>
              <c:y val="0.11954207319033675"/>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26"/>
        <c:spPr>
          <a:ln w="28575" cap="rnd">
            <a:solidFill>
              <a:srgbClr val="823FAB"/>
            </a:solidFill>
            <a:round/>
          </a:ln>
          <a:effectLst/>
        </c:spPr>
        <c:marker>
          <c:symbol val="none"/>
        </c:marker>
        <c:dLbl>
          <c:idx val="0"/>
          <c:layout>
            <c:manualLayout>
              <c:x val="-8.5260593450051686E-2"/>
              <c:y val="0.21076206320628474"/>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27"/>
        <c:spPr>
          <a:ln w="28575" cap="rnd">
            <a:solidFill>
              <a:srgbClr val="823FAB"/>
            </a:solidFill>
            <a:round/>
          </a:ln>
          <a:effectLst/>
        </c:spPr>
        <c:marker>
          <c:symbol val="none"/>
        </c:marker>
        <c:dLbl>
          <c:idx val="0"/>
          <c:layout>
            <c:manualLayout>
              <c:x val="0"/>
              <c:y val="-8.796137429880227E-2"/>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979710300717529E-2"/>
          <c:y val="2.7775608776646173E-3"/>
          <c:w val="0.9555555555555556"/>
          <c:h val="0.68981475709629736"/>
        </c:manualLayout>
      </c:layout>
      <c:areaChart>
        <c:grouping val="standard"/>
        <c:varyColors val="0"/>
        <c:ser>
          <c:idx val="1"/>
          <c:order val="1"/>
          <c:tx>
            <c:strRef>
              <c:f>Pivottable!$P$6</c:f>
              <c:strCache>
                <c:ptCount val="1"/>
                <c:pt idx="0">
                  <c:v>Sum of Miles2</c:v>
                </c:pt>
              </c:strCache>
            </c:strRef>
          </c:tx>
          <c:spPr>
            <a:gradFill>
              <a:gsLst>
                <a:gs pos="100000">
                  <a:srgbClr val="FF0066">
                    <a:lumMod val="0"/>
                    <a:lumOff val="100000"/>
                  </a:srgbClr>
                </a:gs>
                <a:gs pos="0">
                  <a:srgbClr val="FF0066">
                    <a:alpha val="23000"/>
                  </a:srgbClr>
                </a:gs>
              </a:gsLst>
              <a:lin ang="5400000" scaled="1"/>
            </a:gradFill>
            <a:ln>
              <a:noFill/>
            </a:ln>
            <a:effectLst/>
          </c:spPr>
          <c:cat>
            <c:strRef>
              <c:f>Pivottable!$N$7:$N$18</c:f>
              <c:strCache>
                <c:ptCount val="11"/>
                <c:pt idx="0">
                  <c:v>Camero</c:v>
                </c:pt>
                <c:pt idx="1">
                  <c:v>Camry</c:v>
                </c:pt>
                <c:pt idx="2">
                  <c:v>Caravan</c:v>
                </c:pt>
                <c:pt idx="3">
                  <c:v>Civic</c:v>
                </c:pt>
                <c:pt idx="4">
                  <c:v>Corolla</c:v>
                </c:pt>
                <c:pt idx="5">
                  <c:v>Elantra</c:v>
                </c:pt>
                <c:pt idx="6">
                  <c:v>Focus</c:v>
                </c:pt>
                <c:pt idx="7">
                  <c:v>Mustang</c:v>
                </c:pt>
                <c:pt idx="8">
                  <c:v>Odyssey</c:v>
                </c:pt>
                <c:pt idx="9">
                  <c:v>PT Cruiser</c:v>
                </c:pt>
                <c:pt idx="10">
                  <c:v>Silverado</c:v>
                </c:pt>
              </c:strCache>
            </c:strRef>
          </c:cat>
          <c:val>
            <c:numRef>
              <c:f>Pivottable!$P$7:$P$18</c:f>
              <c:numCache>
                <c:formatCode>General</c:formatCode>
                <c:ptCount val="11"/>
                <c:pt idx="0">
                  <c:v>62175.499999999993</c:v>
                </c:pt>
                <c:pt idx="1">
                  <c:v>432042.7</c:v>
                </c:pt>
                <c:pt idx="2">
                  <c:v>281890.3</c:v>
                </c:pt>
                <c:pt idx="3">
                  <c:v>277252.19999999995</c:v>
                </c:pt>
                <c:pt idx="4">
                  <c:v>185069.99999999997</c:v>
                </c:pt>
                <c:pt idx="5">
                  <c:v>93796.700000000012</c:v>
                </c:pt>
                <c:pt idx="6">
                  <c:v>244396.00000000003</c:v>
                </c:pt>
                <c:pt idx="7">
                  <c:v>204245.40000000002</c:v>
                </c:pt>
                <c:pt idx="8">
                  <c:v>226115.20000000001</c:v>
                </c:pt>
                <c:pt idx="9">
                  <c:v>134010.4</c:v>
                </c:pt>
                <c:pt idx="10">
                  <c:v>194992.9</c:v>
                </c:pt>
              </c:numCache>
            </c:numRef>
          </c:val>
          <c:extLst>
            <c:ext xmlns:c16="http://schemas.microsoft.com/office/drawing/2014/chart" uri="{C3380CC4-5D6E-409C-BE32-E72D297353CC}">
              <c16:uniqueId val="{00000000-BAD6-413E-A663-816FC4F2B58E}"/>
            </c:ext>
          </c:extLst>
        </c:ser>
        <c:dLbls>
          <c:showLegendKey val="0"/>
          <c:showVal val="0"/>
          <c:showCatName val="0"/>
          <c:showSerName val="0"/>
          <c:showPercent val="0"/>
          <c:showBubbleSize val="0"/>
        </c:dLbls>
        <c:axId val="568784911"/>
        <c:axId val="397107007"/>
      </c:areaChart>
      <c:lineChart>
        <c:grouping val="standard"/>
        <c:varyColors val="0"/>
        <c:ser>
          <c:idx val="0"/>
          <c:order val="0"/>
          <c:tx>
            <c:strRef>
              <c:f>Pivottable!$O$6</c:f>
              <c:strCache>
                <c:ptCount val="1"/>
                <c:pt idx="0">
                  <c:v>Sum of Miles</c:v>
                </c:pt>
              </c:strCache>
            </c:strRef>
          </c:tx>
          <c:spPr>
            <a:ln w="28575" cap="rnd">
              <a:solidFill>
                <a:srgbClr val="823FAB"/>
              </a:solidFill>
              <a:round/>
            </a:ln>
            <a:effectLst/>
          </c:spPr>
          <c:marker>
            <c:symbol val="none"/>
          </c:marker>
          <c:dPt>
            <c:idx val="1"/>
            <c:marker>
              <c:symbol val="none"/>
            </c:marker>
            <c:bubble3D val="0"/>
            <c:spPr>
              <a:ln w="28575" cap="rnd">
                <a:solidFill>
                  <a:srgbClr val="823FAB"/>
                </a:solidFill>
                <a:round/>
              </a:ln>
              <a:effectLst/>
            </c:spPr>
            <c:extLst>
              <c:ext xmlns:c16="http://schemas.microsoft.com/office/drawing/2014/chart" uri="{C3380CC4-5D6E-409C-BE32-E72D297353CC}">
                <c16:uniqueId val="{00000007-BAD6-413E-A663-816FC4F2B58E}"/>
              </c:ext>
            </c:extLst>
          </c:dPt>
          <c:dPt>
            <c:idx val="2"/>
            <c:marker>
              <c:symbol val="none"/>
            </c:marker>
            <c:bubble3D val="0"/>
            <c:spPr>
              <a:ln w="28575" cap="rnd">
                <a:solidFill>
                  <a:srgbClr val="823FAB"/>
                </a:solidFill>
                <a:round/>
              </a:ln>
              <a:effectLst/>
            </c:spPr>
            <c:extLst>
              <c:ext xmlns:c16="http://schemas.microsoft.com/office/drawing/2014/chart" uri="{C3380CC4-5D6E-409C-BE32-E72D297353CC}">
                <c16:uniqueId val="{00000001-BAD6-413E-A663-816FC4F2B58E}"/>
              </c:ext>
            </c:extLst>
          </c:dPt>
          <c:dPt>
            <c:idx val="3"/>
            <c:marker>
              <c:symbol val="none"/>
            </c:marker>
            <c:bubble3D val="0"/>
            <c:spPr>
              <a:ln w="28575" cap="rnd">
                <a:solidFill>
                  <a:srgbClr val="823FAB"/>
                </a:solidFill>
                <a:round/>
              </a:ln>
              <a:effectLst/>
            </c:spPr>
            <c:extLst>
              <c:ext xmlns:c16="http://schemas.microsoft.com/office/drawing/2014/chart" uri="{C3380CC4-5D6E-409C-BE32-E72D297353CC}">
                <c16:uniqueId val="{00000002-BAD6-413E-A663-816FC4F2B58E}"/>
              </c:ext>
            </c:extLst>
          </c:dPt>
          <c:dPt>
            <c:idx val="4"/>
            <c:marker>
              <c:symbol val="none"/>
            </c:marker>
            <c:bubble3D val="0"/>
            <c:spPr>
              <a:ln w="28575" cap="rnd">
                <a:solidFill>
                  <a:srgbClr val="823FAB"/>
                </a:solidFill>
                <a:round/>
              </a:ln>
              <a:effectLst/>
            </c:spPr>
            <c:extLst>
              <c:ext xmlns:c16="http://schemas.microsoft.com/office/drawing/2014/chart" uri="{C3380CC4-5D6E-409C-BE32-E72D297353CC}">
                <c16:uniqueId val="{00000008-BAD6-413E-A663-816FC4F2B58E}"/>
              </c:ext>
            </c:extLst>
          </c:dPt>
          <c:dPt>
            <c:idx val="6"/>
            <c:marker>
              <c:symbol val="none"/>
            </c:marker>
            <c:bubble3D val="0"/>
            <c:spPr>
              <a:ln w="28575" cap="rnd">
                <a:solidFill>
                  <a:srgbClr val="823FAB"/>
                </a:solidFill>
                <a:round/>
              </a:ln>
              <a:effectLst/>
            </c:spPr>
            <c:extLst>
              <c:ext xmlns:c16="http://schemas.microsoft.com/office/drawing/2014/chart" uri="{C3380CC4-5D6E-409C-BE32-E72D297353CC}">
                <c16:uniqueId val="{00000003-BAD6-413E-A663-816FC4F2B58E}"/>
              </c:ext>
            </c:extLst>
          </c:dPt>
          <c:dPt>
            <c:idx val="7"/>
            <c:marker>
              <c:symbol val="none"/>
            </c:marker>
            <c:bubble3D val="0"/>
            <c:spPr>
              <a:ln w="28575" cap="rnd">
                <a:solidFill>
                  <a:srgbClr val="823FAB"/>
                </a:solidFill>
                <a:round/>
              </a:ln>
              <a:effectLst/>
            </c:spPr>
            <c:extLst>
              <c:ext xmlns:c16="http://schemas.microsoft.com/office/drawing/2014/chart" uri="{C3380CC4-5D6E-409C-BE32-E72D297353CC}">
                <c16:uniqueId val="{00000004-BAD6-413E-A663-816FC4F2B58E}"/>
              </c:ext>
            </c:extLst>
          </c:dPt>
          <c:dPt>
            <c:idx val="8"/>
            <c:marker>
              <c:symbol val="none"/>
            </c:marker>
            <c:bubble3D val="0"/>
            <c:spPr>
              <a:ln w="28575" cap="rnd">
                <a:solidFill>
                  <a:srgbClr val="823FAB"/>
                </a:solidFill>
                <a:round/>
              </a:ln>
              <a:effectLst/>
            </c:spPr>
            <c:extLst>
              <c:ext xmlns:c16="http://schemas.microsoft.com/office/drawing/2014/chart" uri="{C3380CC4-5D6E-409C-BE32-E72D297353CC}">
                <c16:uniqueId val="{00000005-BAD6-413E-A663-816FC4F2B58E}"/>
              </c:ext>
            </c:extLst>
          </c:dPt>
          <c:dPt>
            <c:idx val="9"/>
            <c:marker>
              <c:symbol val="none"/>
            </c:marker>
            <c:bubble3D val="0"/>
            <c:spPr>
              <a:ln w="28575" cap="rnd">
                <a:solidFill>
                  <a:srgbClr val="823FAB"/>
                </a:solidFill>
                <a:round/>
              </a:ln>
              <a:effectLst/>
            </c:spPr>
            <c:extLst>
              <c:ext xmlns:c16="http://schemas.microsoft.com/office/drawing/2014/chart" uri="{C3380CC4-5D6E-409C-BE32-E72D297353CC}">
                <c16:uniqueId val="{00000009-BAD6-413E-A663-816FC4F2B58E}"/>
              </c:ext>
            </c:extLst>
          </c:dPt>
          <c:dPt>
            <c:idx val="10"/>
            <c:marker>
              <c:symbol val="none"/>
            </c:marker>
            <c:bubble3D val="0"/>
            <c:spPr>
              <a:ln w="28575" cap="rnd">
                <a:solidFill>
                  <a:srgbClr val="823FAB"/>
                </a:solidFill>
                <a:round/>
              </a:ln>
              <a:effectLst/>
            </c:spPr>
            <c:extLst>
              <c:ext xmlns:c16="http://schemas.microsoft.com/office/drawing/2014/chart" uri="{C3380CC4-5D6E-409C-BE32-E72D297353CC}">
                <c16:uniqueId val="{0000000A-BAD6-413E-A663-816FC4F2B58E}"/>
              </c:ext>
            </c:extLst>
          </c:dPt>
          <c:dLbls>
            <c:dLbl>
              <c:idx val="1"/>
              <c:layout>
                <c:manualLayout>
                  <c:x val="3.9288919943027599E-2"/>
                  <c:y val="1.8104342588151304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AD6-413E-A663-816FC4F2B58E}"/>
                </c:ext>
              </c:extLst>
            </c:dLbl>
            <c:dLbl>
              <c:idx val="2"/>
              <c:layout>
                <c:manualLayout>
                  <c:x val="-0.13966103213207565"/>
                  <c:y val="0.17585707077235616"/>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AD6-413E-A663-816FC4F2B58E}"/>
                </c:ext>
              </c:extLst>
            </c:dLbl>
            <c:dLbl>
              <c:idx val="3"/>
              <c:layout>
                <c:manualLayout>
                  <c:x val="-1.3293918464970036E-2"/>
                  <c:y val="-5.2349771883052419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AD6-413E-A663-816FC4F2B58E}"/>
                </c:ext>
              </c:extLst>
            </c:dLbl>
            <c:dLbl>
              <c:idx val="4"/>
              <c:layout>
                <c:manualLayout>
                  <c:x val="-0.15104386695690342"/>
                  <c:y val="0.11954207319033675"/>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AD6-413E-A663-816FC4F2B58E}"/>
                </c:ext>
              </c:extLst>
            </c:dLbl>
            <c:dLbl>
              <c:idx val="6"/>
              <c:layout>
                <c:manualLayout>
                  <c:x val="-7.3464630541623999E-2"/>
                  <c:y val="-0.11023626661631174"/>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AD6-413E-A663-816FC4F2B58E}"/>
                </c:ext>
              </c:extLst>
            </c:dLbl>
            <c:dLbl>
              <c:idx val="7"/>
              <c:layout>
                <c:manualLayout>
                  <c:x val="-9.9819587397991544E-2"/>
                  <c:y val="0.10178287518561364"/>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AD6-413E-A663-816FC4F2B58E}"/>
                </c:ext>
              </c:extLst>
            </c:dLbl>
            <c:dLbl>
              <c:idx val="8"/>
              <c:layout>
                <c:manualLayout>
                  <c:x val="-9.0108944041683958E-2"/>
                  <c:y val="-0.15817914850253784"/>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AD6-413E-A663-816FC4F2B58E}"/>
                </c:ext>
              </c:extLst>
            </c:dLbl>
            <c:dLbl>
              <c:idx val="9"/>
              <c:layout>
                <c:manualLayout>
                  <c:x val="-8.5260593450051686E-2"/>
                  <c:y val="0.21076206320628474"/>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AD6-413E-A663-816FC4F2B58E}"/>
                </c:ext>
              </c:extLst>
            </c:dLbl>
            <c:dLbl>
              <c:idx val="10"/>
              <c:layout>
                <c:manualLayout>
                  <c:x val="0"/>
                  <c:y val="-8.796137429880227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AD6-413E-A663-816FC4F2B58E}"/>
                </c:ext>
              </c:extLst>
            </c:dLbl>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Pivottable!$N$7:$N$18</c:f>
              <c:strCache>
                <c:ptCount val="11"/>
                <c:pt idx="0">
                  <c:v>Camero</c:v>
                </c:pt>
                <c:pt idx="1">
                  <c:v>Camry</c:v>
                </c:pt>
                <c:pt idx="2">
                  <c:v>Caravan</c:v>
                </c:pt>
                <c:pt idx="3">
                  <c:v>Civic</c:v>
                </c:pt>
                <c:pt idx="4">
                  <c:v>Corolla</c:v>
                </c:pt>
                <c:pt idx="5">
                  <c:v>Elantra</c:v>
                </c:pt>
                <c:pt idx="6">
                  <c:v>Focus</c:v>
                </c:pt>
                <c:pt idx="7">
                  <c:v>Mustang</c:v>
                </c:pt>
                <c:pt idx="8">
                  <c:v>Odyssey</c:v>
                </c:pt>
                <c:pt idx="9">
                  <c:v>PT Cruiser</c:v>
                </c:pt>
                <c:pt idx="10">
                  <c:v>Silverado</c:v>
                </c:pt>
              </c:strCache>
            </c:strRef>
          </c:cat>
          <c:val>
            <c:numRef>
              <c:f>Pivottable!$O$7:$O$18</c:f>
              <c:numCache>
                <c:formatCode>General</c:formatCode>
                <c:ptCount val="11"/>
                <c:pt idx="0">
                  <c:v>62175.499999999993</c:v>
                </c:pt>
                <c:pt idx="1">
                  <c:v>432042.7</c:v>
                </c:pt>
                <c:pt idx="2">
                  <c:v>281890.3</c:v>
                </c:pt>
                <c:pt idx="3">
                  <c:v>277252.19999999995</c:v>
                </c:pt>
                <c:pt idx="4">
                  <c:v>185069.99999999997</c:v>
                </c:pt>
                <c:pt idx="5">
                  <c:v>93796.700000000012</c:v>
                </c:pt>
                <c:pt idx="6">
                  <c:v>244396.00000000003</c:v>
                </c:pt>
                <c:pt idx="7">
                  <c:v>204245.40000000002</c:v>
                </c:pt>
                <c:pt idx="8">
                  <c:v>226115.20000000001</c:v>
                </c:pt>
                <c:pt idx="9">
                  <c:v>134010.4</c:v>
                </c:pt>
                <c:pt idx="10">
                  <c:v>194992.9</c:v>
                </c:pt>
              </c:numCache>
            </c:numRef>
          </c:val>
          <c:smooth val="1"/>
          <c:extLst>
            <c:ext xmlns:c16="http://schemas.microsoft.com/office/drawing/2014/chart" uri="{C3380CC4-5D6E-409C-BE32-E72D297353CC}">
              <c16:uniqueId val="{00000006-BAD6-413E-A663-816FC4F2B58E}"/>
            </c:ext>
          </c:extLst>
        </c:ser>
        <c:dLbls>
          <c:dLblPos val="b"/>
          <c:showLegendKey val="0"/>
          <c:showVal val="1"/>
          <c:showCatName val="0"/>
          <c:showSerName val="0"/>
          <c:showPercent val="0"/>
          <c:showBubbleSize val="0"/>
        </c:dLbls>
        <c:marker val="1"/>
        <c:smooth val="0"/>
        <c:axId val="568784911"/>
        <c:axId val="397107007"/>
      </c:lineChart>
      <c:catAx>
        <c:axId val="568784911"/>
        <c:scaling>
          <c:orientation val="minMax"/>
        </c:scaling>
        <c:delete val="1"/>
        <c:axPos val="b"/>
        <c:numFmt formatCode="General" sourceLinked="1"/>
        <c:majorTickMark val="none"/>
        <c:minorTickMark val="none"/>
        <c:tickLblPos val="nextTo"/>
        <c:crossAx val="397107007"/>
        <c:crosses val="autoZero"/>
        <c:auto val="1"/>
        <c:lblAlgn val="ctr"/>
        <c:lblOffset val="100"/>
        <c:noMultiLvlLbl val="0"/>
      </c:catAx>
      <c:valAx>
        <c:axId val="397107007"/>
        <c:scaling>
          <c:orientation val="minMax"/>
        </c:scaling>
        <c:delete val="1"/>
        <c:axPos val="l"/>
        <c:numFmt formatCode="General" sourceLinked="1"/>
        <c:majorTickMark val="none"/>
        <c:minorTickMark val="none"/>
        <c:tickLblPos val="nextTo"/>
        <c:crossAx val="56878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Inventory.xlsx]Pivottable!PivotTable6</c:name>
    <c:fmtId val="6"/>
  </c:pivotSource>
  <c:chart>
    <c:autoTitleDeleted val="1"/>
    <c:pivotFmts>
      <c:pivotFmt>
        <c:idx val="0"/>
        <c:spPr>
          <a:solidFill>
            <a:srgbClr val="2B06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B06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34BC9"/>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Pivottable!$AU$7</c:f>
              <c:strCache>
                <c:ptCount val="1"/>
                <c:pt idx="0">
                  <c:v>Total</c:v>
                </c:pt>
              </c:strCache>
            </c:strRef>
          </c:tx>
          <c:spPr>
            <a:solidFill>
              <a:srgbClr val="934BC9"/>
            </a:solidFill>
            <a:ln>
              <a:noFill/>
            </a:ln>
            <a:effectLst/>
          </c:spPr>
          <c:invertIfNegative val="0"/>
          <c:cat>
            <c:strRef>
              <c:f>Pivottable!$AT$8:$AT$25</c:f>
              <c:strCache>
                <c:ptCount val="17"/>
                <c:pt idx="0">
                  <c:v>Bard</c:v>
                </c:pt>
                <c:pt idx="1">
                  <c:v>Chan</c:v>
                </c:pt>
                <c:pt idx="2">
                  <c:v>Ewenty</c:v>
                </c:pt>
                <c:pt idx="3">
                  <c:v>Gaul</c:v>
                </c:pt>
                <c:pt idx="4">
                  <c:v>Howard</c:v>
                </c:pt>
                <c:pt idx="5">
                  <c:v>Hulinski</c:v>
                </c:pt>
                <c:pt idx="6">
                  <c:v>Jones</c:v>
                </c:pt>
                <c:pt idx="7">
                  <c:v>Lyon</c:v>
                </c:pt>
                <c:pt idx="8">
                  <c:v>McCall</c:v>
                </c:pt>
                <c:pt idx="9">
                  <c:v>Praulty</c:v>
                </c:pt>
                <c:pt idx="10">
                  <c:v>Rodriguez</c:v>
                </c:pt>
                <c:pt idx="11">
                  <c:v>Santos</c:v>
                </c:pt>
                <c:pt idx="12">
                  <c:v>Smith</c:v>
                </c:pt>
                <c:pt idx="13">
                  <c:v>Swartz</c:v>
                </c:pt>
                <c:pt idx="14">
                  <c:v>Torrens</c:v>
                </c:pt>
                <c:pt idx="15">
                  <c:v>Vizzini</c:v>
                </c:pt>
                <c:pt idx="16">
                  <c:v>Yousef</c:v>
                </c:pt>
              </c:strCache>
            </c:strRef>
          </c:cat>
          <c:val>
            <c:numRef>
              <c:f>Pivottable!$AU$8:$AU$25</c:f>
              <c:numCache>
                <c:formatCode>General</c:formatCode>
                <c:ptCount val="17"/>
                <c:pt idx="0">
                  <c:v>144647.70000000001</c:v>
                </c:pt>
                <c:pt idx="1">
                  <c:v>150656.40000000002</c:v>
                </c:pt>
                <c:pt idx="2">
                  <c:v>154427.9</c:v>
                </c:pt>
                <c:pt idx="3">
                  <c:v>179986</c:v>
                </c:pt>
                <c:pt idx="4">
                  <c:v>143640.70000000001</c:v>
                </c:pt>
                <c:pt idx="5">
                  <c:v>135078.20000000001</c:v>
                </c:pt>
                <c:pt idx="6">
                  <c:v>184693.8</c:v>
                </c:pt>
                <c:pt idx="7">
                  <c:v>127731.3</c:v>
                </c:pt>
                <c:pt idx="8">
                  <c:v>70964.900000000009</c:v>
                </c:pt>
                <c:pt idx="9">
                  <c:v>65315</c:v>
                </c:pt>
                <c:pt idx="10">
                  <c:v>138561.5</c:v>
                </c:pt>
                <c:pt idx="11">
                  <c:v>141229.4</c:v>
                </c:pt>
                <c:pt idx="12">
                  <c:v>305432.39999999997</c:v>
                </c:pt>
                <c:pt idx="13">
                  <c:v>177713.90000000002</c:v>
                </c:pt>
                <c:pt idx="14">
                  <c:v>65964.900000000009</c:v>
                </c:pt>
                <c:pt idx="15">
                  <c:v>130601.60000000001</c:v>
                </c:pt>
                <c:pt idx="16">
                  <c:v>19341.7</c:v>
                </c:pt>
              </c:numCache>
            </c:numRef>
          </c:val>
          <c:extLst>
            <c:ext xmlns:c16="http://schemas.microsoft.com/office/drawing/2014/chart" uri="{C3380CC4-5D6E-409C-BE32-E72D297353CC}">
              <c16:uniqueId val="{00000000-9644-4655-99BB-E5E89633938A}"/>
            </c:ext>
          </c:extLst>
        </c:ser>
        <c:dLbls>
          <c:showLegendKey val="0"/>
          <c:showVal val="0"/>
          <c:showCatName val="0"/>
          <c:showSerName val="0"/>
          <c:showPercent val="0"/>
          <c:showBubbleSize val="0"/>
        </c:dLbls>
        <c:gapWidth val="219"/>
        <c:overlap val="-27"/>
        <c:axId val="584920624"/>
        <c:axId val="762872272"/>
      </c:barChart>
      <c:catAx>
        <c:axId val="584920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62872272"/>
        <c:crosses val="autoZero"/>
        <c:auto val="1"/>
        <c:lblAlgn val="ctr"/>
        <c:lblOffset val="100"/>
        <c:noMultiLvlLbl val="0"/>
      </c:catAx>
      <c:valAx>
        <c:axId val="7628722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492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Inventory.xlsx]Pivottable!PivotTable5</c:name>
    <c:fmtId val="17"/>
  </c:pivotSource>
  <c:chart>
    <c:autoTitleDeleted val="1"/>
    <c:pivotFmts>
      <c:pivotFmt>
        <c:idx val="0"/>
        <c:spPr>
          <a:solidFill>
            <a:schemeClr val="bg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w="19050">
            <a:solidFill>
              <a:schemeClr val="lt1"/>
            </a:solidFill>
          </a:ln>
          <a:effectLst/>
        </c:spPr>
      </c:pivotFmt>
      <c:pivotFmt>
        <c:idx val="2"/>
        <c:spPr>
          <a:solidFill>
            <a:schemeClr val="bg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solidFill>
          <a:ln w="19050">
            <a:solidFill>
              <a:schemeClr val="lt1"/>
            </a:solidFill>
          </a:ln>
          <a:effectLst/>
        </c:spPr>
      </c:pivotFmt>
      <c:pivotFmt>
        <c:idx val="4"/>
        <c:spPr>
          <a:solidFill>
            <a:srgbClr val="FFFF00"/>
          </a:solidFill>
          <a:ln w="19050">
            <a:solidFill>
              <a:schemeClr val="lt1"/>
            </a:solidFill>
          </a:ln>
          <a:effectLst/>
        </c:spPr>
      </c:pivotFmt>
      <c:pivotFmt>
        <c:idx val="5"/>
        <c:spPr>
          <a:solidFill>
            <a:schemeClr val="bg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FF00"/>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chemeClr val="bg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FF00"/>
          </a:solidFill>
          <a:ln w="19050">
            <a:solidFill>
              <a:schemeClr val="lt1"/>
            </a:solidFill>
          </a:ln>
          <a:effectLst/>
        </c:spPr>
      </c:pivotFmt>
      <c:pivotFmt>
        <c:idx val="10"/>
        <c:spPr>
          <a:solidFill>
            <a:schemeClr val="bg1">
              <a:lumMod val="95000"/>
            </a:schemeClr>
          </a:solidFill>
          <a:ln w="19050">
            <a:solidFill>
              <a:schemeClr val="lt1"/>
            </a:solidFill>
          </a:ln>
          <a:effectLst/>
        </c:spPr>
      </c:pivotFmt>
      <c:pivotFmt>
        <c:idx val="11"/>
        <c:spPr>
          <a:solidFill>
            <a:schemeClr val="bg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FF00"/>
          </a:solidFill>
          <a:ln w="19050">
            <a:solidFill>
              <a:schemeClr val="lt1"/>
            </a:solidFill>
          </a:ln>
          <a:effectLst/>
        </c:spPr>
      </c:pivotFmt>
      <c:pivotFmt>
        <c:idx val="13"/>
        <c:spPr>
          <a:solidFill>
            <a:schemeClr val="bg1">
              <a:lumMod val="95000"/>
            </a:schemeClr>
          </a:solidFill>
          <a:ln w="19050">
            <a:solidFill>
              <a:schemeClr val="lt1"/>
            </a:solidFill>
          </a:ln>
          <a:effectLst/>
        </c:spPr>
      </c:pivotFmt>
    </c:pivotFmts>
    <c:plotArea>
      <c:layout>
        <c:manualLayout>
          <c:layoutTarget val="inner"/>
          <c:xMode val="edge"/>
          <c:yMode val="edge"/>
          <c:x val="9.5554460399447746E-2"/>
          <c:y val="0.32903309049609075"/>
          <c:w val="0.78978034528992103"/>
          <c:h val="0.4116646541355064"/>
        </c:manualLayout>
      </c:layout>
      <c:doughnutChart>
        <c:varyColors val="1"/>
        <c:ser>
          <c:idx val="0"/>
          <c:order val="0"/>
          <c:tx>
            <c:strRef>
              <c:f>Pivottable!$AM$11</c:f>
              <c:strCache>
                <c:ptCount val="1"/>
                <c:pt idx="0">
                  <c:v>Total</c:v>
                </c:pt>
              </c:strCache>
            </c:strRef>
          </c:tx>
          <c:spPr>
            <a:solidFill>
              <a:schemeClr val="bg2"/>
            </a:solidFill>
          </c:spPr>
          <c:dPt>
            <c:idx val="0"/>
            <c:bubble3D val="0"/>
            <c:spPr>
              <a:solidFill>
                <a:srgbClr val="00FF00"/>
              </a:solidFill>
              <a:ln w="19050">
                <a:solidFill>
                  <a:schemeClr val="lt1"/>
                </a:solidFill>
              </a:ln>
              <a:effectLst/>
            </c:spPr>
            <c:extLst>
              <c:ext xmlns:c16="http://schemas.microsoft.com/office/drawing/2014/chart" uri="{C3380CC4-5D6E-409C-BE32-E72D297353CC}">
                <c16:uniqueId val="{00000001-1AC3-41F4-A67D-190E26F0404A}"/>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1AC3-41F4-A67D-190E26F0404A}"/>
              </c:ext>
            </c:extLst>
          </c:dPt>
          <c:cat>
            <c:strRef>
              <c:f>Pivottable!$AL$12:$AL$14</c:f>
              <c:strCache>
                <c:ptCount val="2"/>
                <c:pt idx="0">
                  <c:v>Covered</c:v>
                </c:pt>
                <c:pt idx="1">
                  <c:v>Not Covered</c:v>
                </c:pt>
              </c:strCache>
            </c:strRef>
          </c:cat>
          <c:val>
            <c:numRef>
              <c:f>Pivottable!$AM$12:$AM$14</c:f>
              <c:numCache>
                <c:formatCode>#,##0;[Red]#,##0</c:formatCode>
                <c:ptCount val="2"/>
                <c:pt idx="0">
                  <c:v>48</c:v>
                </c:pt>
                <c:pt idx="1">
                  <c:v>4</c:v>
                </c:pt>
              </c:numCache>
            </c:numRef>
          </c:val>
          <c:extLst>
            <c:ext xmlns:c16="http://schemas.microsoft.com/office/drawing/2014/chart" uri="{C3380CC4-5D6E-409C-BE32-E72D297353CC}">
              <c16:uniqueId val="{00000004-1AC3-41F4-A67D-190E26F0404A}"/>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Inventory.xlsx]Pivottable!PivotTable5</c:name>
    <c:fmtId val="14"/>
  </c:pivotSource>
  <c:chart>
    <c:autoTitleDeleted val="1"/>
    <c:pivotFmts>
      <c:pivotFmt>
        <c:idx val="0"/>
        <c:spPr>
          <a:solidFill>
            <a:schemeClr val="bg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rgbClr val="FFFF00"/>
          </a:solidFill>
          <a:ln w="19050">
            <a:solidFill>
              <a:schemeClr val="lt1"/>
            </a:solidFill>
          </a:ln>
          <a:effectLst/>
        </c:spPr>
      </c:pivotFmt>
      <c:pivotFmt>
        <c:idx val="2"/>
        <c:spPr>
          <a:solidFill>
            <a:schemeClr val="bg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bg2"/>
          </a:solidFill>
          <a:ln w="19050">
            <a:solidFill>
              <a:schemeClr val="lt1"/>
            </a:solidFill>
          </a:ln>
          <a:effectLst/>
        </c:spPr>
      </c:pivotFmt>
      <c:pivotFmt>
        <c:idx val="4"/>
        <c:spPr>
          <a:solidFill>
            <a:srgbClr val="FFFF00"/>
          </a:solidFill>
          <a:ln w="19050">
            <a:solidFill>
              <a:schemeClr val="lt1"/>
            </a:solidFill>
          </a:ln>
          <a:effectLst/>
        </c:spPr>
      </c:pivotFmt>
      <c:pivotFmt>
        <c:idx val="5"/>
        <c:spPr>
          <a:solidFill>
            <a:schemeClr val="bg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bg2"/>
          </a:solidFill>
          <a:ln w="19050">
            <a:solidFill>
              <a:schemeClr val="lt1"/>
            </a:solidFill>
          </a:ln>
          <a:effectLst/>
        </c:spPr>
      </c:pivotFmt>
      <c:pivotFmt>
        <c:idx val="7"/>
        <c:spPr>
          <a:solidFill>
            <a:srgbClr val="FFFF00"/>
          </a:solidFill>
          <a:ln w="19050">
            <a:solidFill>
              <a:schemeClr val="lt1"/>
            </a:solidFill>
          </a:ln>
          <a:effectLst/>
        </c:spPr>
      </c:pivotFmt>
      <c:pivotFmt>
        <c:idx val="8"/>
        <c:spPr>
          <a:solidFill>
            <a:schemeClr val="bg2"/>
          </a:solidFill>
        </c:spPr>
        <c:marker>
          <c:symbol val="none"/>
        </c:marker>
        <c:dLbl>
          <c:idx val="0"/>
          <c:delete val="1"/>
          <c:extLst>
            <c:ext xmlns:c15="http://schemas.microsoft.com/office/drawing/2012/chart" uri="{CE6537A1-D6FC-4f65-9D91-7224C49458BB}"/>
          </c:extLst>
        </c:dLbl>
      </c:pivotFmt>
      <c:pivotFmt>
        <c:idx val="9"/>
        <c:spPr>
          <a:solidFill>
            <a:schemeClr val="bg2"/>
          </a:solidFill>
          <a:ln w="19050">
            <a:solidFill>
              <a:schemeClr val="lt1"/>
            </a:solidFill>
          </a:ln>
          <a:effectLst/>
        </c:spPr>
      </c:pivotFmt>
      <c:pivotFmt>
        <c:idx val="10"/>
        <c:spPr>
          <a:solidFill>
            <a:srgbClr val="FF0066"/>
          </a:solidFill>
          <a:ln w="19050">
            <a:solidFill>
              <a:schemeClr val="lt1"/>
            </a:solidFill>
          </a:ln>
          <a:effectLst/>
        </c:spPr>
      </c:pivotFmt>
      <c:pivotFmt>
        <c:idx val="11"/>
        <c:spPr>
          <a:solidFill>
            <a:schemeClr val="bg2"/>
          </a:solidFill>
        </c:spPr>
        <c:marker>
          <c:symbol val="none"/>
        </c:marker>
        <c:dLbl>
          <c:idx val="0"/>
          <c:delete val="1"/>
          <c:extLst>
            <c:ext xmlns:c15="http://schemas.microsoft.com/office/drawing/2012/chart" uri="{CE6537A1-D6FC-4f65-9D91-7224C49458BB}"/>
          </c:extLst>
        </c:dLbl>
      </c:pivotFmt>
      <c:pivotFmt>
        <c:idx val="12"/>
        <c:spPr>
          <a:solidFill>
            <a:schemeClr val="bg2"/>
          </a:solidFill>
          <a:ln w="19050">
            <a:solidFill>
              <a:schemeClr val="lt1"/>
            </a:solidFill>
          </a:ln>
          <a:effectLst/>
        </c:spPr>
      </c:pivotFmt>
      <c:pivotFmt>
        <c:idx val="13"/>
        <c:spPr>
          <a:solidFill>
            <a:srgbClr val="FF0066"/>
          </a:solidFill>
          <a:ln w="19050">
            <a:solidFill>
              <a:schemeClr val="lt1"/>
            </a:solidFill>
          </a:ln>
          <a:effectLst/>
        </c:spPr>
      </c:pivotFmt>
      <c:pivotFmt>
        <c:idx val="14"/>
        <c:spPr>
          <a:solidFill>
            <a:schemeClr val="bg2"/>
          </a:solidFill>
        </c:spPr>
        <c:marker>
          <c:symbol val="none"/>
        </c:marker>
        <c:dLbl>
          <c:idx val="0"/>
          <c:delete val="1"/>
          <c:extLst>
            <c:ext xmlns:c15="http://schemas.microsoft.com/office/drawing/2012/chart" uri="{CE6537A1-D6FC-4f65-9D91-7224C49458BB}"/>
          </c:extLst>
        </c:dLbl>
      </c:pivotFmt>
      <c:pivotFmt>
        <c:idx val="15"/>
        <c:spPr>
          <a:solidFill>
            <a:schemeClr val="bg2"/>
          </a:solidFill>
          <a:ln w="19050">
            <a:solidFill>
              <a:schemeClr val="lt1"/>
            </a:solidFill>
          </a:ln>
          <a:effectLst/>
        </c:spPr>
      </c:pivotFmt>
      <c:pivotFmt>
        <c:idx val="16"/>
        <c:spPr>
          <a:solidFill>
            <a:srgbClr val="FF0066"/>
          </a:solidFill>
          <a:ln w="19050">
            <a:solidFill>
              <a:schemeClr val="lt1"/>
            </a:solidFill>
          </a:ln>
          <a:effectLst/>
        </c:spPr>
      </c:pivotFmt>
    </c:pivotFmts>
    <c:plotArea>
      <c:layout/>
      <c:doughnutChart>
        <c:varyColors val="1"/>
        <c:ser>
          <c:idx val="0"/>
          <c:order val="0"/>
          <c:tx>
            <c:strRef>
              <c:f>Pivottable!$AM$11</c:f>
              <c:strCache>
                <c:ptCount val="1"/>
                <c:pt idx="0">
                  <c:v>Total</c:v>
                </c:pt>
              </c:strCache>
            </c:strRef>
          </c:tx>
          <c:spPr>
            <a:solidFill>
              <a:schemeClr val="bg2"/>
            </a:solidFill>
          </c:spPr>
          <c:dPt>
            <c:idx val="0"/>
            <c:bubble3D val="0"/>
            <c:spPr>
              <a:solidFill>
                <a:schemeClr val="bg2"/>
              </a:solidFill>
              <a:ln w="19050">
                <a:solidFill>
                  <a:schemeClr val="lt1"/>
                </a:solidFill>
              </a:ln>
              <a:effectLst/>
            </c:spPr>
            <c:extLst>
              <c:ext xmlns:c16="http://schemas.microsoft.com/office/drawing/2014/chart" uri="{C3380CC4-5D6E-409C-BE32-E72D297353CC}">
                <c16:uniqueId val="{00000001-2191-45D3-B506-D92FFE296954}"/>
              </c:ext>
            </c:extLst>
          </c:dPt>
          <c:dPt>
            <c:idx val="1"/>
            <c:bubble3D val="0"/>
            <c:spPr>
              <a:solidFill>
                <a:srgbClr val="FF0066"/>
              </a:solidFill>
              <a:ln w="19050">
                <a:solidFill>
                  <a:schemeClr val="lt1"/>
                </a:solidFill>
              </a:ln>
              <a:effectLst/>
            </c:spPr>
            <c:extLst>
              <c:ext xmlns:c16="http://schemas.microsoft.com/office/drawing/2014/chart" uri="{C3380CC4-5D6E-409C-BE32-E72D297353CC}">
                <c16:uniqueId val="{00000003-2191-45D3-B506-D92FFE296954}"/>
              </c:ext>
            </c:extLst>
          </c:dPt>
          <c:cat>
            <c:strRef>
              <c:f>Pivottable!$AL$12:$AL$14</c:f>
              <c:strCache>
                <c:ptCount val="2"/>
                <c:pt idx="0">
                  <c:v>Covered</c:v>
                </c:pt>
                <c:pt idx="1">
                  <c:v>Not Covered</c:v>
                </c:pt>
              </c:strCache>
            </c:strRef>
          </c:cat>
          <c:val>
            <c:numRef>
              <c:f>Pivottable!$AM$12:$AM$14</c:f>
              <c:numCache>
                <c:formatCode>#,##0;[Red]#,##0</c:formatCode>
                <c:ptCount val="2"/>
                <c:pt idx="0">
                  <c:v>48</c:v>
                </c:pt>
                <c:pt idx="1">
                  <c:v>4</c:v>
                </c:pt>
              </c:numCache>
            </c:numRef>
          </c:val>
          <c:extLst>
            <c:ext xmlns:c16="http://schemas.microsoft.com/office/drawing/2014/chart" uri="{C3380CC4-5D6E-409C-BE32-E72D297353CC}">
              <c16:uniqueId val="{00000004-2191-45D3-B506-D92FFE296954}"/>
            </c:ext>
          </c:extLst>
        </c:ser>
        <c:dLbls>
          <c:showLegendKey val="0"/>
          <c:showVal val="0"/>
          <c:showCatName val="0"/>
          <c:showSerName val="0"/>
          <c:showPercent val="0"/>
          <c:showBubbleSize val="0"/>
          <c:showLeaderLines val="1"/>
        </c:dLbls>
        <c:firstSliceAng val="0"/>
        <c:holeSize val="80"/>
      </c:doughnutChart>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Inventory.xlsx]Pivottable!PivotTable7</c:name>
    <c:fmtId val="1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bg2">
              <a:lumMod val="10000"/>
            </a:schemeClr>
          </a:solidFill>
          <a:ln w="25400">
            <a:solidFill>
              <a:schemeClr val="lt1"/>
            </a:solidFill>
          </a:ln>
          <a:effectLst/>
          <a:sp3d contourW="25400">
            <a:contourClr>
              <a:schemeClr val="lt1"/>
            </a:contourClr>
          </a:sp3d>
        </c:spPr>
      </c:pivotFmt>
      <c:pivotFmt>
        <c:idx val="2"/>
        <c:spPr>
          <a:solidFill>
            <a:schemeClr val="bg1"/>
          </a:solidFill>
          <a:ln w="25400">
            <a:solidFill>
              <a:schemeClr val="lt1"/>
            </a:solidFill>
          </a:ln>
          <a:effectLst/>
          <a:sp3d contourW="25400">
            <a:contourClr>
              <a:schemeClr val="lt1"/>
            </a:contourClr>
          </a:sp3d>
        </c:spPr>
      </c:pivotFmt>
      <c:pivotFmt>
        <c:idx val="3"/>
        <c:spPr>
          <a:solidFill>
            <a:srgbClr val="FF0000"/>
          </a:solidFill>
          <a:ln w="25400">
            <a:solidFill>
              <a:schemeClr val="lt1"/>
            </a:solidFill>
          </a:ln>
          <a:effectLst/>
          <a:sp3d contourW="25400">
            <a:contourClr>
              <a:schemeClr val="lt1"/>
            </a:contourClr>
          </a:sp3d>
        </c:spPr>
      </c:pivotFmt>
      <c:pivotFmt>
        <c:idx val="4"/>
        <c:spPr>
          <a:solidFill>
            <a:srgbClr val="00B050"/>
          </a:solidFill>
          <a:ln w="25400">
            <a:solidFill>
              <a:schemeClr val="lt1"/>
            </a:solidFill>
          </a:ln>
          <a:effectLst/>
          <a:sp3d contourW="25400">
            <a:contourClr>
              <a:schemeClr val="lt1"/>
            </a:contourClr>
          </a:sp3d>
        </c:spPr>
      </c:pivotFmt>
      <c:pivotFmt>
        <c:idx val="5"/>
        <c:spPr>
          <a:solidFill>
            <a:schemeClr val="accent5">
              <a:lumMod val="50000"/>
            </a:schemeClr>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bg2">
              <a:lumMod val="10000"/>
            </a:schemeClr>
          </a:solidFill>
          <a:ln w="25400">
            <a:solidFill>
              <a:schemeClr val="lt1"/>
            </a:solidFill>
          </a:ln>
          <a:effectLst/>
          <a:sp3d contourW="25400">
            <a:contourClr>
              <a:schemeClr val="lt1"/>
            </a:contourClr>
          </a:sp3d>
        </c:spPr>
      </c:pivotFmt>
      <c:pivotFmt>
        <c:idx val="8"/>
        <c:spPr>
          <a:solidFill>
            <a:schemeClr val="accent5">
              <a:lumMod val="50000"/>
            </a:schemeClr>
          </a:solidFill>
          <a:ln w="25400">
            <a:solidFill>
              <a:schemeClr val="lt1"/>
            </a:solidFill>
          </a:ln>
          <a:effectLst/>
          <a:sp3d contourW="25400">
            <a:contourClr>
              <a:schemeClr val="lt1"/>
            </a:contourClr>
          </a:sp3d>
        </c:spPr>
      </c:pivotFmt>
      <c:pivotFmt>
        <c:idx val="9"/>
        <c:spPr>
          <a:solidFill>
            <a:srgbClr val="00B050"/>
          </a:solidFill>
          <a:ln w="25400">
            <a:solidFill>
              <a:schemeClr val="lt1"/>
            </a:solidFill>
          </a:ln>
          <a:effectLst/>
          <a:sp3d contourW="25400">
            <a:contourClr>
              <a:schemeClr val="lt1"/>
            </a:contourClr>
          </a:sp3d>
        </c:spPr>
      </c:pivotFmt>
      <c:pivotFmt>
        <c:idx val="10"/>
        <c:spPr>
          <a:solidFill>
            <a:srgbClr val="FF0000"/>
          </a:solidFill>
          <a:ln w="25400">
            <a:solidFill>
              <a:schemeClr val="lt1"/>
            </a:solidFill>
          </a:ln>
          <a:effectLst/>
          <a:sp3d contourW="25400">
            <a:contourClr>
              <a:schemeClr val="lt1"/>
            </a:contourClr>
          </a:sp3d>
        </c:spPr>
      </c:pivotFmt>
      <c:pivotFmt>
        <c:idx val="11"/>
        <c:spPr>
          <a:solidFill>
            <a:schemeClr val="bg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bg2">
              <a:lumMod val="10000"/>
            </a:schemeClr>
          </a:solidFill>
          <a:ln w="25400">
            <a:solidFill>
              <a:schemeClr val="lt1"/>
            </a:solidFill>
          </a:ln>
          <a:effectLst/>
          <a:sp3d contourW="25400">
            <a:contourClr>
              <a:schemeClr val="lt1"/>
            </a:contourClr>
          </a:sp3d>
        </c:spPr>
      </c:pivotFmt>
      <c:pivotFmt>
        <c:idx val="14"/>
        <c:spPr>
          <a:solidFill>
            <a:schemeClr val="accent5">
              <a:lumMod val="50000"/>
            </a:schemeClr>
          </a:solidFill>
          <a:ln w="25400">
            <a:solidFill>
              <a:schemeClr val="lt1"/>
            </a:solidFill>
          </a:ln>
          <a:effectLst/>
          <a:sp3d contourW="25400">
            <a:contourClr>
              <a:schemeClr val="lt1"/>
            </a:contourClr>
          </a:sp3d>
        </c:spPr>
      </c:pivotFmt>
      <c:pivotFmt>
        <c:idx val="15"/>
        <c:spPr>
          <a:solidFill>
            <a:srgbClr val="00B050"/>
          </a:solidFill>
          <a:ln w="25400">
            <a:solidFill>
              <a:schemeClr val="lt1"/>
            </a:solidFill>
          </a:ln>
          <a:effectLst/>
          <a:sp3d contourW="25400">
            <a:contourClr>
              <a:schemeClr val="lt1"/>
            </a:contourClr>
          </a:sp3d>
        </c:spPr>
      </c:pivotFmt>
      <c:pivotFmt>
        <c:idx val="16"/>
        <c:spPr>
          <a:solidFill>
            <a:srgbClr val="FF0000"/>
          </a:solidFill>
          <a:ln w="25400">
            <a:solidFill>
              <a:schemeClr val="lt1"/>
            </a:solidFill>
          </a:ln>
          <a:effectLst/>
          <a:sp3d contourW="25400">
            <a:contourClr>
              <a:schemeClr val="lt1"/>
            </a:contourClr>
          </a:sp3d>
        </c:spPr>
      </c:pivotFmt>
      <c:pivotFmt>
        <c:idx val="17"/>
        <c:spPr>
          <a:solidFill>
            <a:schemeClr val="bg1">
              <a:lumMod val="85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748886536971238E-2"/>
          <c:y val="0.13222495277262317"/>
          <c:w val="0.77536669444348427"/>
          <c:h val="0.65794540013708458"/>
        </c:manualLayout>
      </c:layout>
      <c:pie3DChart>
        <c:varyColors val="1"/>
        <c:ser>
          <c:idx val="0"/>
          <c:order val="0"/>
          <c:tx>
            <c:strRef>
              <c:f>Pivottable!$BD$10</c:f>
              <c:strCache>
                <c:ptCount val="1"/>
                <c:pt idx="0">
                  <c:v>Total</c:v>
                </c:pt>
              </c:strCache>
            </c:strRef>
          </c:tx>
          <c:dPt>
            <c:idx val="0"/>
            <c:bubble3D val="0"/>
            <c:spPr>
              <a:solidFill>
                <a:schemeClr val="bg2">
                  <a:lumMod val="1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B5F7-40C2-B98C-805124C26B1F}"/>
              </c:ext>
            </c:extLst>
          </c:dPt>
          <c:dPt>
            <c:idx val="1"/>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B5F7-40C2-B98C-805124C26B1F}"/>
              </c:ext>
            </c:extLst>
          </c:dPt>
          <c:dPt>
            <c:idx val="2"/>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5-B5F7-40C2-B98C-805124C26B1F}"/>
              </c:ext>
            </c:extLst>
          </c:dPt>
          <c:dPt>
            <c:idx val="3"/>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7-B5F7-40C2-B98C-805124C26B1F}"/>
              </c:ext>
            </c:extLst>
          </c:dPt>
          <c:dPt>
            <c:idx val="4"/>
            <c:bubble3D val="0"/>
            <c:explosion val="19"/>
            <c:spPr>
              <a:solidFill>
                <a:schemeClr val="bg1">
                  <a:lumMod val="8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B5F7-40C2-B98C-805124C26B1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Pivottable!$BC$11:$BC$16</c:f>
              <c:strCache>
                <c:ptCount val="5"/>
                <c:pt idx="0">
                  <c:v>Black</c:v>
                </c:pt>
                <c:pt idx="1">
                  <c:v>Blue</c:v>
                </c:pt>
                <c:pt idx="2">
                  <c:v>Green</c:v>
                </c:pt>
                <c:pt idx="3">
                  <c:v>Red</c:v>
                </c:pt>
                <c:pt idx="4">
                  <c:v>White</c:v>
                </c:pt>
              </c:strCache>
            </c:strRef>
          </c:cat>
          <c:val>
            <c:numRef>
              <c:f>Pivottable!$BD$11:$BD$16</c:f>
              <c:numCache>
                <c:formatCode>General</c:formatCode>
                <c:ptCount val="5"/>
                <c:pt idx="0">
                  <c:v>24</c:v>
                </c:pt>
                <c:pt idx="1">
                  <c:v>8</c:v>
                </c:pt>
                <c:pt idx="2">
                  <c:v>7</c:v>
                </c:pt>
                <c:pt idx="3">
                  <c:v>2</c:v>
                </c:pt>
                <c:pt idx="4">
                  <c:v>11</c:v>
                </c:pt>
              </c:numCache>
            </c:numRef>
          </c:val>
          <c:extLst>
            <c:ext xmlns:c16="http://schemas.microsoft.com/office/drawing/2014/chart" uri="{C3380CC4-5D6E-409C-BE32-E72D297353CC}">
              <c16:uniqueId val="{0000000A-B5F7-40C2-B98C-805124C26B1F}"/>
            </c:ext>
          </c:extLst>
        </c:ser>
        <c:dLbls>
          <c:showLegendKey val="0"/>
          <c:showVal val="1"/>
          <c:showCatName val="0"/>
          <c:showSerName val="0"/>
          <c:showPercent val="0"/>
          <c:showBubbleSize val="0"/>
          <c:showLeaderLines val="1"/>
        </c:dLbls>
      </c:pie3DChart>
      <c:spPr>
        <a:noFill/>
        <a:ln>
          <a:noFill/>
        </a:ln>
        <a:effectLst/>
      </c:spPr>
    </c:plotArea>
    <c:legend>
      <c:legendPos val="b"/>
      <c:layout>
        <c:manualLayout>
          <c:xMode val="edge"/>
          <c:yMode val="edge"/>
          <c:x val="7.246551993264393E-4"/>
          <c:y val="0.79585041081481778"/>
          <c:w val="0.89999997015423394"/>
          <c:h val="8.503708674926384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Inventory.xlsx]Pivottable!PivotTable8</c:name>
    <c:fmtId val="18"/>
  </c:pivotSource>
  <c:chart>
    <c:autoTitleDeleted val="1"/>
    <c:pivotFmts>
      <c:pivotFmt>
        <c:idx val="0"/>
        <c:spPr>
          <a:solidFill>
            <a:schemeClr val="accent1"/>
          </a:solidFill>
          <a:ln w="28575" cap="rnd">
            <a:solidFill>
              <a:srgbClr val="934BC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34BC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34BC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400633318382"/>
          <c:y val="3.7313260561982198E-2"/>
          <c:w val="0.84901949129187226"/>
          <c:h val="0.88272975251948449"/>
        </c:manualLayout>
      </c:layout>
      <c:lineChart>
        <c:grouping val="standard"/>
        <c:varyColors val="0"/>
        <c:ser>
          <c:idx val="0"/>
          <c:order val="0"/>
          <c:tx>
            <c:strRef>
              <c:f>Pivottable!$BK$11</c:f>
              <c:strCache>
                <c:ptCount val="1"/>
                <c:pt idx="0">
                  <c:v>Total</c:v>
                </c:pt>
              </c:strCache>
            </c:strRef>
          </c:tx>
          <c:spPr>
            <a:ln w="28575" cap="rnd">
              <a:solidFill>
                <a:srgbClr val="934BC9"/>
              </a:solidFill>
              <a:round/>
            </a:ln>
            <a:effectLst/>
          </c:spPr>
          <c:marker>
            <c:symbol val="none"/>
          </c:marker>
          <c:cat>
            <c:strRef>
              <c:f>Pivottable!$BJ$12:$BJ$30</c:f>
              <c:strCache>
                <c:ptCount val="18"/>
                <c:pt idx="0">
                  <c:v>8</c:v>
                </c:pt>
                <c:pt idx="1">
                  <c:v>9</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26</c:v>
                </c:pt>
              </c:strCache>
            </c:strRef>
          </c:cat>
          <c:val>
            <c:numRef>
              <c:f>Pivottable!$BK$12:$BK$30</c:f>
              <c:numCache>
                <c:formatCode>General</c:formatCode>
                <c:ptCount val="18"/>
                <c:pt idx="0">
                  <c:v>3</c:v>
                </c:pt>
                <c:pt idx="1">
                  <c:v>7</c:v>
                </c:pt>
                <c:pt idx="2">
                  <c:v>6</c:v>
                </c:pt>
                <c:pt idx="3">
                  <c:v>3</c:v>
                </c:pt>
                <c:pt idx="4">
                  <c:v>3</c:v>
                </c:pt>
                <c:pt idx="5">
                  <c:v>3</c:v>
                </c:pt>
                <c:pt idx="6">
                  <c:v>4</c:v>
                </c:pt>
                <c:pt idx="7">
                  <c:v>2</c:v>
                </c:pt>
                <c:pt idx="8">
                  <c:v>4</c:v>
                </c:pt>
                <c:pt idx="9">
                  <c:v>1</c:v>
                </c:pt>
                <c:pt idx="10">
                  <c:v>3</c:v>
                </c:pt>
                <c:pt idx="11">
                  <c:v>1</c:v>
                </c:pt>
                <c:pt idx="12">
                  <c:v>2</c:v>
                </c:pt>
                <c:pt idx="13">
                  <c:v>2</c:v>
                </c:pt>
                <c:pt idx="14">
                  <c:v>3</c:v>
                </c:pt>
                <c:pt idx="15">
                  <c:v>2</c:v>
                </c:pt>
                <c:pt idx="16">
                  <c:v>2</c:v>
                </c:pt>
                <c:pt idx="17">
                  <c:v>1</c:v>
                </c:pt>
              </c:numCache>
            </c:numRef>
          </c:val>
          <c:smooth val="0"/>
          <c:extLst>
            <c:ext xmlns:c16="http://schemas.microsoft.com/office/drawing/2014/chart" uri="{C3380CC4-5D6E-409C-BE32-E72D297353CC}">
              <c16:uniqueId val="{00000000-DCF7-4522-AADE-0EDA8DFBD873}"/>
            </c:ext>
          </c:extLst>
        </c:ser>
        <c:dLbls>
          <c:showLegendKey val="0"/>
          <c:showVal val="0"/>
          <c:showCatName val="0"/>
          <c:showSerName val="0"/>
          <c:showPercent val="0"/>
          <c:showBubbleSize val="0"/>
        </c:dLbls>
        <c:smooth val="0"/>
        <c:axId val="859935344"/>
        <c:axId val="762918032"/>
      </c:lineChart>
      <c:catAx>
        <c:axId val="859935344"/>
        <c:scaling>
          <c:orientation val="minMax"/>
        </c:scaling>
        <c:delete val="1"/>
        <c:axPos val="b"/>
        <c:numFmt formatCode="General" sourceLinked="1"/>
        <c:majorTickMark val="none"/>
        <c:minorTickMark val="none"/>
        <c:tickLblPos val="nextTo"/>
        <c:crossAx val="762918032"/>
        <c:crosses val="autoZero"/>
        <c:auto val="1"/>
        <c:lblAlgn val="ctr"/>
        <c:lblOffset val="100"/>
        <c:noMultiLvlLbl val="0"/>
      </c:catAx>
      <c:valAx>
        <c:axId val="762918032"/>
        <c:scaling>
          <c:orientation val="minMax"/>
        </c:scaling>
        <c:delete val="1"/>
        <c:axPos val="l"/>
        <c:numFmt formatCode="General" sourceLinked="1"/>
        <c:majorTickMark val="none"/>
        <c:minorTickMark val="none"/>
        <c:tickLblPos val="nextTo"/>
        <c:crossAx val="85993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Inventory.xlsx]Pivottable!PivotTable13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a:noFill/>
          </a:ln>
          <a:effectLst/>
        </c:spPr>
        <c:marker>
          <c:symbol val="none"/>
        </c:marker>
      </c:pivotFmt>
      <c:pivotFmt>
        <c:idx val="7"/>
        <c:spPr>
          <a:solidFill>
            <a:srgbClr val="00FF00"/>
          </a:solidFill>
          <a:ln>
            <a:noFill/>
          </a:ln>
          <a:effectLst/>
        </c:spPr>
      </c:pivotFmt>
      <c:pivotFmt>
        <c:idx val="8"/>
        <c:spPr>
          <a:solidFill>
            <a:srgbClr val="FFFF00"/>
          </a:solidFill>
          <a:ln>
            <a:noFill/>
          </a:ln>
          <a:effectLst/>
        </c:spPr>
      </c:pivotFmt>
      <c:pivotFmt>
        <c:idx val="9"/>
        <c:spPr>
          <a:solidFill>
            <a:srgbClr val="F236A6"/>
          </a:solidFill>
          <a:ln>
            <a:noFill/>
          </a:ln>
          <a:effectLst/>
        </c:spPr>
      </c:pivotFmt>
      <c:pivotFmt>
        <c:idx val="10"/>
        <c:spPr>
          <a:solidFill>
            <a:srgbClr val="8245A1"/>
          </a:solidFill>
          <a:ln>
            <a:noFill/>
          </a:ln>
          <a:effectLst/>
        </c:spPr>
      </c:pivotFmt>
      <c:pivotFmt>
        <c:idx val="11"/>
        <c:spPr>
          <a:solidFill>
            <a:srgbClr val="FF0000"/>
          </a:solidFill>
          <a:ln>
            <a:noFill/>
          </a:ln>
          <a:effectLst/>
        </c:spPr>
      </c:pivotFmt>
      <c:pivotFmt>
        <c:idx val="12"/>
        <c:spPr>
          <a:solidFill>
            <a:schemeClr val="tx2">
              <a:lumMod val="20000"/>
              <a:lumOff val="80000"/>
            </a:schemeClr>
          </a:solidFill>
          <a:ln>
            <a:noFill/>
          </a:ln>
          <a:effectLst/>
        </c:spPr>
      </c:pivotFmt>
      <c:pivotFmt>
        <c:idx val="13"/>
        <c:spPr>
          <a:noFill/>
          <a:ln>
            <a:noFill/>
          </a:ln>
          <a:effectLst/>
        </c:spPr>
        <c:dLbl>
          <c:idx val="0"/>
          <c:layout>
            <c:manualLayout>
              <c:x val="-0.67267458237570099"/>
              <c:y val="-2.314814814814815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noFill/>
          <a:ln>
            <a:noFill/>
          </a:ln>
          <a:effectLst/>
        </c:spPr>
        <c:dLbl>
          <c:idx val="0"/>
          <c:layout>
            <c:manualLayout>
              <c:x val="-0.2664219826163540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noFill/>
          <a:ln>
            <a:noFill/>
          </a:ln>
          <a:effectLst/>
        </c:spPr>
        <c:dLbl>
          <c:idx val="0"/>
          <c:layout>
            <c:manualLayout>
              <c:x val="-0.81515359195782755"/>
              <c:y val="-2.314814814814819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noFill/>
          <a:ln>
            <a:noFill/>
          </a:ln>
          <a:effectLst/>
        </c:spPr>
        <c:dLbl>
          <c:idx val="0"/>
          <c:layout>
            <c:manualLayout>
              <c:x val="-0.42214066087211799"/>
              <c:y val="-3.240722513852435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348620769676803"/>
                  <c:h val="0.1509722222222222"/>
                </c:manualLayout>
              </c15:layout>
            </c:ext>
          </c:extLst>
        </c:dLbl>
      </c:pivotFmt>
      <c:pivotFmt>
        <c:idx val="17"/>
        <c:spPr>
          <a:noFill/>
          <a:ln>
            <a:noFill/>
          </a:ln>
          <a:effectLst/>
        </c:spPr>
        <c:dLbl>
          <c:idx val="0"/>
          <c:layout>
            <c:manualLayout>
              <c:x val="-0.86918104791855577"/>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
        <c:spPr>
          <a:noFill/>
          <a:ln>
            <a:noFill/>
          </a:ln>
          <a:effectLst/>
        </c:spPr>
        <c:dLbl>
          <c:idx val="0"/>
          <c:layout>
            <c:manualLayout>
              <c:x val="-0.47881630076997705"/>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FF00"/>
          </a:solidFill>
          <a:ln>
            <a:noFill/>
          </a:ln>
          <a:effectLst/>
        </c:spPr>
      </c:pivotFmt>
      <c:pivotFmt>
        <c:idx val="21"/>
        <c:spPr>
          <a:solidFill>
            <a:srgbClr val="FFFF00"/>
          </a:solidFill>
          <a:ln>
            <a:noFill/>
          </a:ln>
          <a:effectLst/>
        </c:spPr>
      </c:pivotFmt>
      <c:pivotFmt>
        <c:idx val="22"/>
        <c:spPr>
          <a:solidFill>
            <a:srgbClr val="F236A6"/>
          </a:solidFill>
          <a:ln>
            <a:noFill/>
          </a:ln>
          <a:effectLst/>
        </c:spPr>
      </c:pivotFmt>
      <c:pivotFmt>
        <c:idx val="23"/>
        <c:spPr>
          <a:solidFill>
            <a:srgbClr val="8245A1"/>
          </a:solidFill>
          <a:ln>
            <a:noFill/>
          </a:ln>
          <a:effectLst/>
        </c:spPr>
      </c:pivotFmt>
      <c:pivotFmt>
        <c:idx val="24"/>
        <c:spPr>
          <a:solidFill>
            <a:srgbClr val="FF0000"/>
          </a:solidFill>
          <a:ln>
            <a:noFill/>
          </a:ln>
          <a:effectLst/>
        </c:spPr>
      </c:pivotFmt>
      <c:pivotFmt>
        <c:idx val="25"/>
        <c:spPr>
          <a:solidFill>
            <a:schemeClr val="tx2">
              <a:lumMod val="20000"/>
              <a:lumOff val="80000"/>
            </a:schemeClr>
          </a:solidFill>
          <a:ln>
            <a:noFill/>
          </a:ln>
          <a:effectLst/>
        </c:spPr>
      </c:pivotFmt>
      <c:pivotFmt>
        <c:idx val="26"/>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7"/>
        <c:spPr>
          <a:noFill/>
          <a:ln>
            <a:noFill/>
          </a:ln>
          <a:effectLst/>
        </c:spPr>
        <c:dLbl>
          <c:idx val="0"/>
          <c:layout>
            <c:manualLayout>
              <c:x val="-0.47881630076997705"/>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8"/>
        <c:spPr>
          <a:noFill/>
          <a:ln>
            <a:noFill/>
          </a:ln>
          <a:effectLst/>
        </c:spPr>
        <c:dLbl>
          <c:idx val="0"/>
          <c:layout>
            <c:manualLayout>
              <c:x val="-0.86918104791855577"/>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9"/>
        <c:spPr>
          <a:noFill/>
          <a:ln>
            <a:noFill/>
          </a:ln>
          <a:effectLst/>
        </c:spPr>
        <c:dLbl>
          <c:idx val="0"/>
          <c:layout>
            <c:manualLayout>
              <c:x val="-0.42214066087211799"/>
              <c:y val="-3.240722513852435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348620769676803"/>
                  <c:h val="0.1509722222222222"/>
                </c:manualLayout>
              </c15:layout>
            </c:ext>
          </c:extLst>
        </c:dLbl>
      </c:pivotFmt>
      <c:pivotFmt>
        <c:idx val="30"/>
        <c:spPr>
          <a:noFill/>
          <a:ln>
            <a:noFill/>
          </a:ln>
          <a:effectLst/>
        </c:spPr>
        <c:dLbl>
          <c:idx val="0"/>
          <c:layout>
            <c:manualLayout>
              <c:x val="-0.81515359195782755"/>
              <c:y val="-2.314814814814819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1"/>
        <c:spPr>
          <a:noFill/>
          <a:ln>
            <a:noFill/>
          </a:ln>
          <a:effectLst/>
        </c:spPr>
        <c:dLbl>
          <c:idx val="0"/>
          <c:layout>
            <c:manualLayout>
              <c:x val="-0.2664219826163540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2"/>
        <c:spPr>
          <a:noFill/>
          <a:ln>
            <a:noFill/>
          </a:ln>
          <a:effectLst/>
        </c:spPr>
        <c:dLbl>
          <c:idx val="0"/>
          <c:layout>
            <c:manualLayout>
              <c:x val="-0.67267458237570099"/>
              <c:y val="-2.314814814814815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00FF00"/>
          </a:solidFill>
          <a:ln>
            <a:noFill/>
          </a:ln>
          <a:effectLst/>
        </c:spPr>
      </c:pivotFmt>
      <c:pivotFmt>
        <c:idx val="35"/>
        <c:spPr>
          <a:solidFill>
            <a:srgbClr val="FFFF00"/>
          </a:solidFill>
          <a:ln>
            <a:noFill/>
          </a:ln>
          <a:effectLst/>
        </c:spPr>
      </c:pivotFmt>
      <c:pivotFmt>
        <c:idx val="36"/>
        <c:spPr>
          <a:solidFill>
            <a:srgbClr val="F236A6"/>
          </a:solidFill>
          <a:ln>
            <a:noFill/>
          </a:ln>
          <a:effectLst/>
        </c:spPr>
      </c:pivotFmt>
      <c:pivotFmt>
        <c:idx val="37"/>
        <c:spPr>
          <a:solidFill>
            <a:srgbClr val="8245A1"/>
          </a:solidFill>
          <a:ln>
            <a:noFill/>
          </a:ln>
          <a:effectLst/>
        </c:spPr>
      </c:pivotFmt>
      <c:pivotFmt>
        <c:idx val="38"/>
        <c:spPr>
          <a:solidFill>
            <a:srgbClr val="FF0000"/>
          </a:solidFill>
          <a:ln>
            <a:noFill/>
          </a:ln>
          <a:effectLst/>
        </c:spPr>
      </c:pivotFmt>
      <c:pivotFmt>
        <c:idx val="39"/>
        <c:spPr>
          <a:solidFill>
            <a:schemeClr val="tx2">
              <a:lumMod val="20000"/>
              <a:lumOff val="80000"/>
            </a:schemeClr>
          </a:solidFill>
          <a:ln>
            <a:noFill/>
          </a:ln>
          <a:effectLst/>
        </c:spPr>
      </c:pivotFmt>
      <c:pivotFmt>
        <c:idx val="40"/>
        <c:spPr>
          <a:noFill/>
          <a:ln>
            <a:noFill/>
          </a:ln>
          <a:effectLst/>
        </c:spPr>
        <c:marker>
          <c:symbol val="none"/>
        </c:marker>
        <c:dLbl>
          <c:idx val="0"/>
          <c:spPr>
            <a:noFill/>
            <a:ln>
              <a:noFill/>
            </a:ln>
            <a:effectLst/>
          </c:spPr>
          <c:txPr>
            <a:bodyPr rot="0" spcFirstLastPara="1" vertOverflow="ellipsis" vert="horz" wrap="square" lIns="38100" tIns="19050" rIns="38100" bIns="19050" anchor="b" anchorCtr="0">
              <a:spAutoFit/>
            </a:bodyPr>
            <a:lstStyle/>
            <a:p>
              <a:pPr algn="l">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41"/>
        <c:spPr>
          <a:noFill/>
          <a:ln>
            <a:noFill/>
          </a:ln>
          <a:effectLst/>
        </c:spPr>
        <c:dLbl>
          <c:idx val="0"/>
          <c:layout>
            <c:manualLayout>
              <c:x val="-0.47754321972245861"/>
              <c:y val="-4.7915932453876993E-2"/>
            </c:manualLayout>
          </c:layout>
          <c:spPr>
            <a:noFill/>
            <a:ln>
              <a:noFill/>
            </a:ln>
            <a:effectLst/>
          </c:spPr>
          <c:txPr>
            <a:bodyPr rot="0" spcFirstLastPara="1" vertOverflow="ellipsis" vert="horz" wrap="square" lIns="38100" tIns="19050" rIns="38100" bIns="19050" anchor="b" anchorCtr="0">
              <a:spAutoFit/>
            </a:bodyPr>
            <a:lstStyle/>
            <a:p>
              <a:pPr algn="l">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22240874517720469"/>
                  <c:h val="0.15410916682094219"/>
                </c:manualLayout>
              </c15:layout>
            </c:ext>
          </c:extLst>
        </c:dLbl>
      </c:pivotFmt>
      <c:pivotFmt>
        <c:idx val="42"/>
        <c:spPr>
          <a:noFill/>
          <a:ln>
            <a:noFill/>
          </a:ln>
          <a:effectLst/>
        </c:spPr>
        <c:dLbl>
          <c:idx val="0"/>
          <c:layout>
            <c:manualLayout>
              <c:x val="-0.8436603254035967"/>
              <c:y val="-3.1863188910010221E-2"/>
            </c:manualLayout>
          </c:layout>
          <c:spPr>
            <a:noFill/>
            <a:ln>
              <a:noFill/>
            </a:ln>
            <a:effectLst/>
          </c:spPr>
          <c:txPr>
            <a:bodyPr rot="0" spcFirstLastPara="1" vertOverflow="ellipsis" vert="horz" wrap="square" lIns="38100" tIns="19050" rIns="38100" bIns="19050" anchor="b" anchorCtr="0">
              <a:spAutoFit/>
            </a:bodyPr>
            <a:lstStyle/>
            <a:p>
              <a:pPr algn="l">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3"/>
        <c:spPr>
          <a:noFill/>
          <a:ln>
            <a:noFill/>
          </a:ln>
          <a:effectLst/>
        </c:spPr>
        <c:dLbl>
          <c:idx val="0"/>
          <c:layout>
            <c:manualLayout>
              <c:x val="-0.4034838650721031"/>
              <c:y val="-5.3639085805076515E-2"/>
            </c:manualLayout>
          </c:layout>
          <c:spPr>
            <a:noFill/>
            <a:ln>
              <a:noFill/>
            </a:ln>
            <a:effectLst/>
          </c:spPr>
          <c:txPr>
            <a:bodyPr rot="0" spcFirstLastPara="1" vertOverflow="ellipsis" vert="horz" wrap="square" lIns="38100" tIns="19050" rIns="38100" bIns="19050" anchor="b" anchorCtr="0">
              <a:noAutofit/>
            </a:bodyPr>
            <a:lstStyle/>
            <a:p>
              <a:pPr algn="l">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34753676954901003"/>
                  <c:h val="0.13936211496594003"/>
                </c:manualLayout>
              </c15:layout>
            </c:ext>
          </c:extLst>
        </c:dLbl>
      </c:pivotFmt>
      <c:pivotFmt>
        <c:idx val="44"/>
        <c:spPr>
          <a:noFill/>
          <a:ln>
            <a:noFill/>
          </a:ln>
          <a:effectLst/>
        </c:spPr>
        <c:dLbl>
          <c:idx val="0"/>
          <c:layout>
            <c:manualLayout>
              <c:x val="-0.80057030029040355"/>
              <c:y val="-2.7959084562157691E-2"/>
            </c:manualLayout>
          </c:layout>
          <c:spPr>
            <a:noFill/>
            <a:ln>
              <a:noFill/>
            </a:ln>
            <a:effectLst/>
          </c:spPr>
          <c:txPr>
            <a:bodyPr rot="0" spcFirstLastPara="1" vertOverflow="ellipsis" vert="horz" wrap="square" lIns="38100" tIns="19050" rIns="38100" bIns="19050" anchor="b" anchorCtr="0">
              <a:spAutoFit/>
            </a:bodyPr>
            <a:lstStyle/>
            <a:p>
              <a:pPr algn="l">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5"/>
        <c:spPr>
          <a:noFill/>
          <a:ln>
            <a:noFill/>
          </a:ln>
          <a:effectLst/>
        </c:spPr>
        <c:dLbl>
          <c:idx val="0"/>
          <c:layout>
            <c:manualLayout>
              <c:x val="-0.27019017033917114"/>
              <c:y val="-5.1573372525404108E-2"/>
            </c:manualLayout>
          </c:layout>
          <c:spPr>
            <a:noFill/>
            <a:ln>
              <a:noFill/>
            </a:ln>
            <a:effectLst/>
          </c:spPr>
          <c:txPr>
            <a:bodyPr rot="0" spcFirstLastPara="1" vertOverflow="ellipsis" vert="horz" wrap="square" lIns="38100" tIns="19050" rIns="38100" bIns="19050" anchor="b" anchorCtr="0">
              <a:spAutoFit/>
            </a:bodyPr>
            <a:lstStyle/>
            <a:p>
              <a:pPr algn="l">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24870966861417998"/>
                  <c:h val="0.14567631241786322"/>
                </c:manualLayout>
              </c15:layout>
            </c:ext>
          </c:extLst>
        </c:dLbl>
      </c:pivotFmt>
      <c:pivotFmt>
        <c:idx val="46"/>
        <c:spPr>
          <a:noFill/>
          <a:ln>
            <a:noFill/>
          </a:ln>
          <a:effectLst/>
        </c:spPr>
        <c:dLbl>
          <c:idx val="0"/>
          <c:layout>
            <c:manualLayout>
              <c:x val="-0.67267458237570099"/>
              <c:y val="-2.3148148148148154E-2"/>
            </c:manualLayout>
          </c:layout>
          <c:spPr>
            <a:noFill/>
            <a:ln>
              <a:noFill/>
            </a:ln>
            <a:effectLst/>
          </c:spPr>
          <c:txPr>
            <a:bodyPr rot="0" spcFirstLastPara="1" vertOverflow="ellipsis" vert="horz" wrap="square" lIns="38100" tIns="19050" rIns="38100" bIns="19050" anchor="b" anchorCtr="0">
              <a:spAutoFit/>
            </a:bodyPr>
            <a:lstStyle/>
            <a:p>
              <a:pPr algn="l">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75719426817091E-2"/>
          <c:y val="6.3826052936578323E-2"/>
          <c:w val="0.92041341726100245"/>
          <c:h val="0.89198667964579048"/>
        </c:manualLayout>
      </c:layout>
      <c:barChart>
        <c:barDir val="bar"/>
        <c:grouping val="clustered"/>
        <c:varyColors val="0"/>
        <c:ser>
          <c:idx val="0"/>
          <c:order val="0"/>
          <c:tx>
            <c:strRef>
              <c:f>Pivottable!$CE$12</c:f>
              <c:strCache>
                <c:ptCount val="1"/>
                <c:pt idx="0">
                  <c:v>Count of Model (Full Name)</c:v>
                </c:pt>
              </c:strCache>
            </c:strRef>
          </c:tx>
          <c:spPr>
            <a:solidFill>
              <a:schemeClr val="accent1"/>
            </a:solidFill>
            <a:ln>
              <a:noFill/>
            </a:ln>
            <a:effectLst/>
          </c:spPr>
          <c:invertIfNegative val="0"/>
          <c:dPt>
            <c:idx val="0"/>
            <c:invertIfNegative val="0"/>
            <c:bubble3D val="0"/>
            <c:spPr>
              <a:solidFill>
                <a:srgbClr val="00FF00"/>
              </a:solidFill>
              <a:ln>
                <a:noFill/>
              </a:ln>
              <a:effectLst/>
            </c:spPr>
            <c:extLst>
              <c:ext xmlns:c16="http://schemas.microsoft.com/office/drawing/2014/chart" uri="{C3380CC4-5D6E-409C-BE32-E72D297353CC}">
                <c16:uniqueId val="{00000001-A7AC-43A2-9972-45C35DC15FAC}"/>
              </c:ext>
            </c:extLst>
          </c:dPt>
          <c:dPt>
            <c:idx val="1"/>
            <c:invertIfNegative val="0"/>
            <c:bubble3D val="0"/>
            <c:spPr>
              <a:solidFill>
                <a:srgbClr val="FFFF00"/>
              </a:solidFill>
              <a:ln>
                <a:noFill/>
              </a:ln>
              <a:effectLst/>
            </c:spPr>
            <c:extLst>
              <c:ext xmlns:c16="http://schemas.microsoft.com/office/drawing/2014/chart" uri="{C3380CC4-5D6E-409C-BE32-E72D297353CC}">
                <c16:uniqueId val="{00000003-A7AC-43A2-9972-45C35DC15FAC}"/>
              </c:ext>
            </c:extLst>
          </c:dPt>
          <c:dPt>
            <c:idx val="2"/>
            <c:invertIfNegative val="0"/>
            <c:bubble3D val="0"/>
            <c:spPr>
              <a:solidFill>
                <a:srgbClr val="F236A6"/>
              </a:solidFill>
              <a:ln>
                <a:noFill/>
              </a:ln>
              <a:effectLst/>
            </c:spPr>
            <c:extLst>
              <c:ext xmlns:c16="http://schemas.microsoft.com/office/drawing/2014/chart" uri="{C3380CC4-5D6E-409C-BE32-E72D297353CC}">
                <c16:uniqueId val="{00000005-A7AC-43A2-9972-45C35DC15FAC}"/>
              </c:ext>
            </c:extLst>
          </c:dPt>
          <c:dPt>
            <c:idx val="3"/>
            <c:invertIfNegative val="0"/>
            <c:bubble3D val="0"/>
            <c:spPr>
              <a:solidFill>
                <a:srgbClr val="8245A1"/>
              </a:solidFill>
              <a:ln>
                <a:noFill/>
              </a:ln>
              <a:effectLst/>
            </c:spPr>
            <c:extLst>
              <c:ext xmlns:c16="http://schemas.microsoft.com/office/drawing/2014/chart" uri="{C3380CC4-5D6E-409C-BE32-E72D297353CC}">
                <c16:uniqueId val="{00000007-A7AC-43A2-9972-45C35DC15FAC}"/>
              </c:ext>
            </c:extLst>
          </c:dPt>
          <c:dPt>
            <c:idx val="4"/>
            <c:invertIfNegative val="0"/>
            <c:bubble3D val="0"/>
            <c:spPr>
              <a:solidFill>
                <a:srgbClr val="FF0000"/>
              </a:solidFill>
              <a:ln>
                <a:noFill/>
              </a:ln>
              <a:effectLst/>
            </c:spPr>
            <c:extLst>
              <c:ext xmlns:c16="http://schemas.microsoft.com/office/drawing/2014/chart" uri="{C3380CC4-5D6E-409C-BE32-E72D297353CC}">
                <c16:uniqueId val="{00000009-A7AC-43A2-9972-45C35DC15FAC}"/>
              </c:ext>
            </c:extLst>
          </c:dPt>
          <c:dPt>
            <c:idx val="5"/>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B-A7AC-43A2-9972-45C35DC15FAC}"/>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Pivottable!$CD$13:$CD$19</c:f>
              <c:strCache>
                <c:ptCount val="6"/>
                <c:pt idx="0">
                  <c:v>Chrysler</c:v>
                </c:pt>
                <c:pt idx="1">
                  <c:v>Ford</c:v>
                </c:pt>
                <c:pt idx="2">
                  <c:v>General Motors</c:v>
                </c:pt>
                <c:pt idx="3">
                  <c:v>Honda</c:v>
                </c:pt>
                <c:pt idx="4">
                  <c:v>Hyundai</c:v>
                </c:pt>
                <c:pt idx="5">
                  <c:v>Toyota</c:v>
                </c:pt>
              </c:strCache>
            </c:strRef>
          </c:cat>
          <c:val>
            <c:numRef>
              <c:f>Pivottable!$CE$13:$CE$19</c:f>
              <c:numCache>
                <c:formatCode>#,##0;[Red]#,##0</c:formatCode>
                <c:ptCount val="6"/>
                <c:pt idx="0">
                  <c:v>7</c:v>
                </c:pt>
                <c:pt idx="1">
                  <c:v>13</c:v>
                </c:pt>
                <c:pt idx="2">
                  <c:v>6</c:v>
                </c:pt>
                <c:pt idx="3">
                  <c:v>12</c:v>
                </c:pt>
                <c:pt idx="4">
                  <c:v>4</c:v>
                </c:pt>
                <c:pt idx="5">
                  <c:v>10</c:v>
                </c:pt>
              </c:numCache>
            </c:numRef>
          </c:val>
          <c:extLst>
            <c:ext xmlns:c16="http://schemas.microsoft.com/office/drawing/2014/chart" uri="{C3380CC4-5D6E-409C-BE32-E72D297353CC}">
              <c16:uniqueId val="{0000000C-A7AC-43A2-9972-45C35DC15FAC}"/>
            </c:ext>
          </c:extLst>
        </c:ser>
        <c:ser>
          <c:idx val="1"/>
          <c:order val="1"/>
          <c:tx>
            <c:strRef>
              <c:f>Pivottable!$CF$12</c:f>
              <c:strCache>
                <c:ptCount val="1"/>
                <c:pt idx="0">
                  <c:v>Count of Model (Full Name)2</c:v>
                </c:pt>
              </c:strCache>
            </c:strRef>
          </c:tx>
          <c:spPr>
            <a:noFill/>
            <a:ln>
              <a:noFill/>
            </a:ln>
            <a:effectLst/>
          </c:spPr>
          <c:invertIfNegative val="0"/>
          <c:dLbls>
            <c:dLbl>
              <c:idx val="0"/>
              <c:layout>
                <c:manualLayout>
                  <c:x val="-0.47754321972245861"/>
                  <c:y val="-4.7915932453876993E-2"/>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22240874517720469"/>
                      <c:h val="0.15410916682094219"/>
                    </c:manualLayout>
                  </c15:layout>
                </c:ext>
                <c:ext xmlns:c16="http://schemas.microsoft.com/office/drawing/2014/chart" uri="{C3380CC4-5D6E-409C-BE32-E72D297353CC}">
                  <c16:uniqueId val="{0000000D-A7AC-43A2-9972-45C35DC15FAC}"/>
                </c:ext>
              </c:extLst>
            </c:dLbl>
            <c:dLbl>
              <c:idx val="1"/>
              <c:layout>
                <c:manualLayout>
                  <c:x val="-0.8436603254035967"/>
                  <c:y val="-3.1863188910010221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7AC-43A2-9972-45C35DC15FAC}"/>
                </c:ext>
              </c:extLst>
            </c:dLbl>
            <c:dLbl>
              <c:idx val="2"/>
              <c:layout>
                <c:manualLayout>
                  <c:x val="-0.4034838650721031"/>
                  <c:y val="-5.3639085805076515E-2"/>
                </c:manualLayout>
              </c:layout>
              <c:spPr>
                <a:noFill/>
                <a:ln>
                  <a:noFill/>
                </a:ln>
                <a:effectLst/>
              </c:spPr>
              <c:txPr>
                <a:bodyPr rot="0" spcFirstLastPara="1" vertOverflow="ellipsis" vert="horz" wrap="square" lIns="38100" tIns="19050" rIns="38100" bIns="19050" anchor="b" anchorCtr="0">
                  <a:noAutofit/>
                </a:bodyPr>
                <a:lstStyle/>
                <a:p>
                  <a:pPr algn="l">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34753676954901003"/>
                      <c:h val="0.13936211496594003"/>
                    </c:manualLayout>
                  </c15:layout>
                </c:ext>
                <c:ext xmlns:c16="http://schemas.microsoft.com/office/drawing/2014/chart" uri="{C3380CC4-5D6E-409C-BE32-E72D297353CC}">
                  <c16:uniqueId val="{0000000F-A7AC-43A2-9972-45C35DC15FAC}"/>
                </c:ext>
              </c:extLst>
            </c:dLbl>
            <c:dLbl>
              <c:idx val="3"/>
              <c:layout>
                <c:manualLayout>
                  <c:x val="-0.80057030029040355"/>
                  <c:y val="-2.7959084562157691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7AC-43A2-9972-45C35DC15FAC}"/>
                </c:ext>
              </c:extLst>
            </c:dLbl>
            <c:dLbl>
              <c:idx val="4"/>
              <c:layout>
                <c:manualLayout>
                  <c:x val="-0.27019017033917114"/>
                  <c:y val="-5.1573372525404108E-2"/>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24870966861417998"/>
                      <c:h val="0.14567631241786322"/>
                    </c:manualLayout>
                  </c15:layout>
                </c:ext>
                <c:ext xmlns:c16="http://schemas.microsoft.com/office/drawing/2014/chart" uri="{C3380CC4-5D6E-409C-BE32-E72D297353CC}">
                  <c16:uniqueId val="{00000011-A7AC-43A2-9972-45C35DC15FAC}"/>
                </c:ext>
              </c:extLst>
            </c:dLbl>
            <c:dLbl>
              <c:idx val="5"/>
              <c:layout>
                <c:manualLayout>
                  <c:x val="-0.67267458237570099"/>
                  <c:y val="-2.3148148148148154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7AC-43A2-9972-45C35DC15FAC}"/>
                </c:ext>
              </c:extLst>
            </c:dLbl>
            <c:spPr>
              <a:noFill/>
              <a:ln>
                <a:noFill/>
              </a:ln>
              <a:effectLst/>
            </c:spPr>
            <c:txPr>
              <a:bodyPr rot="0" spcFirstLastPara="1" vertOverflow="ellipsis" vert="horz" wrap="square" lIns="38100" tIns="19050" rIns="38100" bIns="19050" anchor="b" anchorCtr="0">
                <a:spAutoFit/>
              </a:bodyPr>
              <a:lstStyle/>
              <a:p>
                <a:pPr algn="l">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Pivottable!$CD$13:$CD$19</c:f>
              <c:strCache>
                <c:ptCount val="6"/>
                <c:pt idx="0">
                  <c:v>Chrysler</c:v>
                </c:pt>
                <c:pt idx="1">
                  <c:v>Ford</c:v>
                </c:pt>
                <c:pt idx="2">
                  <c:v>General Motors</c:v>
                </c:pt>
                <c:pt idx="3">
                  <c:v>Honda</c:v>
                </c:pt>
                <c:pt idx="4">
                  <c:v>Hyundai</c:v>
                </c:pt>
                <c:pt idx="5">
                  <c:v>Toyota</c:v>
                </c:pt>
              </c:strCache>
            </c:strRef>
          </c:cat>
          <c:val>
            <c:numRef>
              <c:f>Pivottable!$CF$13:$CF$19</c:f>
              <c:numCache>
                <c:formatCode>#,##0;[Red]#,##0</c:formatCode>
                <c:ptCount val="6"/>
                <c:pt idx="0">
                  <c:v>7</c:v>
                </c:pt>
                <c:pt idx="1">
                  <c:v>13</c:v>
                </c:pt>
                <c:pt idx="2">
                  <c:v>6</c:v>
                </c:pt>
                <c:pt idx="3">
                  <c:v>12</c:v>
                </c:pt>
                <c:pt idx="4">
                  <c:v>4</c:v>
                </c:pt>
                <c:pt idx="5">
                  <c:v>10</c:v>
                </c:pt>
              </c:numCache>
            </c:numRef>
          </c:val>
          <c:extLst>
            <c:ext xmlns:c16="http://schemas.microsoft.com/office/drawing/2014/chart" uri="{C3380CC4-5D6E-409C-BE32-E72D297353CC}">
              <c16:uniqueId val="{00000013-A7AC-43A2-9972-45C35DC15FAC}"/>
            </c:ext>
          </c:extLst>
        </c:ser>
        <c:dLbls>
          <c:dLblPos val="outEnd"/>
          <c:showLegendKey val="0"/>
          <c:showVal val="1"/>
          <c:showCatName val="0"/>
          <c:showSerName val="0"/>
          <c:showPercent val="0"/>
          <c:showBubbleSize val="0"/>
        </c:dLbls>
        <c:gapWidth val="182"/>
        <c:axId val="820871184"/>
        <c:axId val="597576160"/>
      </c:barChart>
      <c:catAx>
        <c:axId val="820871184"/>
        <c:scaling>
          <c:orientation val="minMax"/>
        </c:scaling>
        <c:delete val="1"/>
        <c:axPos val="l"/>
        <c:numFmt formatCode="General" sourceLinked="1"/>
        <c:majorTickMark val="none"/>
        <c:minorTickMark val="none"/>
        <c:tickLblPos val="nextTo"/>
        <c:crossAx val="597576160"/>
        <c:crosses val="autoZero"/>
        <c:auto val="1"/>
        <c:lblAlgn val="ctr"/>
        <c:lblOffset val="100"/>
        <c:noMultiLvlLbl val="0"/>
      </c:catAx>
      <c:valAx>
        <c:axId val="597576160"/>
        <c:scaling>
          <c:orientation val="minMax"/>
        </c:scaling>
        <c:delete val="1"/>
        <c:axPos val="b"/>
        <c:majorGridlines>
          <c:spPr>
            <a:ln w="9525" cap="flat" cmpd="sng" algn="ctr">
              <a:noFill/>
              <a:round/>
            </a:ln>
            <a:effectLst/>
          </c:spPr>
        </c:majorGridlines>
        <c:numFmt formatCode="#,##0;[Red]#,##0" sourceLinked="1"/>
        <c:majorTickMark val="none"/>
        <c:minorTickMark val="none"/>
        <c:tickLblPos val="nextTo"/>
        <c:crossAx val="82087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noFill/>
              <a:round/>
            </a:ln>
            <a:effectLst/>
          </c:spPr>
          <c:marker>
            <c:symbol val="circle"/>
            <c:size val="15"/>
            <c:spPr>
              <a:solidFill>
                <a:srgbClr val="934BC9"/>
              </a:solidFill>
              <a:ln w="9525">
                <a:noFill/>
              </a:ln>
              <a:effectLst/>
            </c:spPr>
          </c:marker>
          <c:cat>
            <c:strRef>
              <c:f>Pivottable!$BT$11:$BT$28</c:f>
              <c:strCache>
                <c:ptCount val="18"/>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96</c:v>
                </c:pt>
                <c:pt idx="16">
                  <c:v>98</c:v>
                </c:pt>
                <c:pt idx="17">
                  <c:v>99</c:v>
                </c:pt>
              </c:strCache>
            </c:strRef>
          </c:cat>
          <c:val>
            <c:numRef>
              <c:f>Pivottable!$BU$11:$BU$28</c:f>
              <c:numCache>
                <c:formatCode>General</c:formatCode>
                <c:ptCount val="18"/>
                <c:pt idx="0">
                  <c:v>3</c:v>
                </c:pt>
                <c:pt idx="1">
                  <c:v>2</c:v>
                </c:pt>
                <c:pt idx="2">
                  <c:v>2</c:v>
                </c:pt>
                <c:pt idx="3">
                  <c:v>1</c:v>
                </c:pt>
                <c:pt idx="4">
                  <c:v>3</c:v>
                </c:pt>
                <c:pt idx="5">
                  <c:v>1</c:v>
                </c:pt>
                <c:pt idx="6">
                  <c:v>4</c:v>
                </c:pt>
                <c:pt idx="7">
                  <c:v>2</c:v>
                </c:pt>
                <c:pt idx="8">
                  <c:v>4</c:v>
                </c:pt>
                <c:pt idx="9">
                  <c:v>3</c:v>
                </c:pt>
                <c:pt idx="10">
                  <c:v>3</c:v>
                </c:pt>
                <c:pt idx="11">
                  <c:v>3</c:v>
                </c:pt>
                <c:pt idx="12">
                  <c:v>6</c:v>
                </c:pt>
                <c:pt idx="13">
                  <c:v>7</c:v>
                </c:pt>
                <c:pt idx="14">
                  <c:v>3</c:v>
                </c:pt>
                <c:pt idx="15">
                  <c:v>1</c:v>
                </c:pt>
                <c:pt idx="16">
                  <c:v>2</c:v>
                </c:pt>
                <c:pt idx="17">
                  <c:v>2</c:v>
                </c:pt>
              </c:numCache>
            </c:numRef>
          </c:val>
          <c:smooth val="0"/>
          <c:extLst>
            <c:ext xmlns:c16="http://schemas.microsoft.com/office/drawing/2014/chart" uri="{C3380CC4-5D6E-409C-BE32-E72D297353CC}">
              <c16:uniqueId val="{00000000-CA86-4FC0-B0C5-A96D47779575}"/>
            </c:ext>
          </c:extLst>
        </c:ser>
        <c:ser>
          <c:idx val="1"/>
          <c:order val="1"/>
          <c:spPr>
            <a:ln w="25400" cap="rnd">
              <a:noFill/>
              <a:round/>
            </a:ln>
            <a:effectLst/>
          </c:spPr>
          <c:marker>
            <c:symbol val="circle"/>
            <c:size val="5"/>
            <c:spPr>
              <a:solidFill>
                <a:schemeClr val="accent2"/>
              </a:solidFill>
              <a:ln w="9525">
                <a:solidFill>
                  <a:schemeClr val="accent2"/>
                </a:solidFill>
              </a:ln>
              <a:effectLst/>
            </c:spPr>
          </c:marker>
          <c:cat>
            <c:strRef>
              <c:f>Pivottable!$BT$11:$BT$28</c:f>
              <c:strCache>
                <c:ptCount val="18"/>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96</c:v>
                </c:pt>
                <c:pt idx="16">
                  <c:v>98</c:v>
                </c:pt>
                <c:pt idx="17">
                  <c:v>99</c:v>
                </c:pt>
              </c:strCache>
            </c:strRef>
          </c:cat>
          <c:val>
            <c:numRef>
              <c:f>Pivottable!$BV$11:$BV$28</c:f>
              <c:numCache>
                <c:formatCode>General</c:formatCode>
                <c:ptCount val="18"/>
              </c:numCache>
            </c:numRef>
          </c:val>
          <c:smooth val="0"/>
          <c:extLst>
            <c:ext xmlns:c16="http://schemas.microsoft.com/office/drawing/2014/chart" uri="{C3380CC4-5D6E-409C-BE32-E72D297353CC}">
              <c16:uniqueId val="{00000001-CA86-4FC0-B0C5-A96D47779575}"/>
            </c:ext>
          </c:extLst>
        </c:ser>
        <c:ser>
          <c:idx val="2"/>
          <c:order val="2"/>
          <c:spPr>
            <a:ln w="25400" cap="rnd">
              <a:noFill/>
              <a:round/>
            </a:ln>
            <a:effectLst/>
          </c:spPr>
          <c:marker>
            <c:symbol val="circle"/>
            <c:size val="15"/>
            <c:spPr>
              <a:solidFill>
                <a:srgbClr val="FF0000"/>
              </a:solidFill>
              <a:ln w="9525">
                <a:noFill/>
              </a:ln>
              <a:effectLst/>
            </c:spPr>
          </c:marker>
          <c:cat>
            <c:strRef>
              <c:f>Pivottable!$BT$11:$BT$28</c:f>
              <c:strCache>
                <c:ptCount val="18"/>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96</c:v>
                </c:pt>
                <c:pt idx="16">
                  <c:v>98</c:v>
                </c:pt>
                <c:pt idx="17">
                  <c:v>99</c:v>
                </c:pt>
              </c:strCache>
            </c:strRef>
          </c:cat>
          <c:val>
            <c:numRef>
              <c:f>Pivottable!$BW$11:$BW$28</c:f>
              <c:numCache>
                <c:formatCode>General</c:formatCode>
                <c:ptCount val="18"/>
                <c:pt idx="1">
                  <c:v>0</c:v>
                </c:pt>
                <c:pt idx="2">
                  <c:v>0</c:v>
                </c:pt>
                <c:pt idx="3">
                  <c:v>0</c:v>
                </c:pt>
                <c:pt idx="4">
                  <c:v>0</c:v>
                </c:pt>
                <c:pt idx="5">
                  <c:v>0</c:v>
                </c:pt>
                <c:pt idx="6">
                  <c:v>0</c:v>
                </c:pt>
                <c:pt idx="7">
                  <c:v>0</c:v>
                </c:pt>
                <c:pt idx="8">
                  <c:v>0</c:v>
                </c:pt>
                <c:pt idx="9">
                  <c:v>0</c:v>
                </c:pt>
                <c:pt idx="10">
                  <c:v>0</c:v>
                </c:pt>
                <c:pt idx="11">
                  <c:v>0</c:v>
                </c:pt>
                <c:pt idx="12">
                  <c:v>0</c:v>
                </c:pt>
                <c:pt idx="13">
                  <c:v>7</c:v>
                </c:pt>
                <c:pt idx="14">
                  <c:v>0</c:v>
                </c:pt>
                <c:pt idx="15">
                  <c:v>0</c:v>
                </c:pt>
                <c:pt idx="16">
                  <c:v>0</c:v>
                </c:pt>
                <c:pt idx="17">
                  <c:v>0</c:v>
                </c:pt>
              </c:numCache>
            </c:numRef>
          </c:val>
          <c:smooth val="0"/>
          <c:extLst>
            <c:ext xmlns:c16="http://schemas.microsoft.com/office/drawing/2014/chart" uri="{C3380CC4-5D6E-409C-BE32-E72D297353CC}">
              <c16:uniqueId val="{00000002-CA86-4FC0-B0C5-A96D47779575}"/>
            </c:ext>
          </c:extLst>
        </c:ser>
        <c:ser>
          <c:idx val="3"/>
          <c:order val="3"/>
          <c:spPr>
            <a:ln w="25400" cap="rnd">
              <a:noFill/>
              <a:round/>
            </a:ln>
            <a:effectLst/>
          </c:spPr>
          <c:marker>
            <c:symbol val="circle"/>
            <c:size val="16"/>
            <c:spPr>
              <a:solidFill>
                <a:srgbClr val="33CC33"/>
              </a:solidFill>
              <a:ln w="9525">
                <a:noFill/>
              </a:ln>
              <a:effectLst/>
            </c:spPr>
          </c:marker>
          <c:cat>
            <c:strRef>
              <c:f>Pivottable!$BT$11:$BT$28</c:f>
              <c:strCache>
                <c:ptCount val="18"/>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96</c:v>
                </c:pt>
                <c:pt idx="16">
                  <c:v>98</c:v>
                </c:pt>
                <c:pt idx="17">
                  <c:v>99</c:v>
                </c:pt>
              </c:strCache>
            </c:strRef>
          </c:cat>
          <c:val>
            <c:numRef>
              <c:f>Pivottable!$BX$11:$BX$28</c:f>
              <c:numCache>
                <c:formatCode>General</c:formatCode>
                <c:ptCount val="18"/>
                <c:pt idx="0">
                  <c:v>0</c:v>
                </c:pt>
                <c:pt idx="1">
                  <c:v>0</c:v>
                </c:pt>
                <c:pt idx="2">
                  <c:v>0</c:v>
                </c:pt>
                <c:pt idx="3">
                  <c:v>1</c:v>
                </c:pt>
                <c:pt idx="4">
                  <c:v>0</c:v>
                </c:pt>
                <c:pt idx="5">
                  <c:v>1</c:v>
                </c:pt>
                <c:pt idx="6">
                  <c:v>0</c:v>
                </c:pt>
                <c:pt idx="7">
                  <c:v>0</c:v>
                </c:pt>
                <c:pt idx="8">
                  <c:v>0</c:v>
                </c:pt>
                <c:pt idx="9">
                  <c:v>0</c:v>
                </c:pt>
                <c:pt idx="10">
                  <c:v>0</c:v>
                </c:pt>
                <c:pt idx="11">
                  <c:v>0</c:v>
                </c:pt>
                <c:pt idx="12">
                  <c:v>0</c:v>
                </c:pt>
                <c:pt idx="13">
                  <c:v>0</c:v>
                </c:pt>
                <c:pt idx="14">
                  <c:v>0</c:v>
                </c:pt>
                <c:pt idx="15">
                  <c:v>1</c:v>
                </c:pt>
                <c:pt idx="16">
                  <c:v>0</c:v>
                </c:pt>
                <c:pt idx="17">
                  <c:v>0</c:v>
                </c:pt>
              </c:numCache>
            </c:numRef>
          </c:val>
          <c:smooth val="0"/>
          <c:extLst>
            <c:ext xmlns:c16="http://schemas.microsoft.com/office/drawing/2014/chart" uri="{C3380CC4-5D6E-409C-BE32-E72D297353CC}">
              <c16:uniqueId val="{00000003-CA86-4FC0-B0C5-A96D47779575}"/>
            </c:ext>
          </c:extLst>
        </c:ser>
        <c:dLbls>
          <c:showLegendKey val="0"/>
          <c:showVal val="0"/>
          <c:showCatName val="0"/>
          <c:showSerName val="0"/>
          <c:showPercent val="0"/>
          <c:showBubbleSize val="0"/>
        </c:dLbls>
        <c:marker val="1"/>
        <c:smooth val="0"/>
        <c:axId val="862691456"/>
        <c:axId val="762935088"/>
      </c:lineChart>
      <c:catAx>
        <c:axId val="862691456"/>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Years</a:t>
                </a:r>
              </a:p>
            </c:rich>
          </c:tx>
          <c:layout>
            <c:manualLayout>
              <c:xMode val="edge"/>
              <c:yMode val="edge"/>
              <c:x val="0.45514678876970999"/>
              <c:y val="0.8274816661388269"/>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120000" spcFirstLastPara="1" vertOverflow="ellipsis" vert="horz" wrap="square" anchor="b" anchorCtr="0"/>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62935088"/>
        <c:crosses val="autoZero"/>
        <c:auto val="1"/>
        <c:lblAlgn val="ctr"/>
        <c:lblOffset val="100"/>
        <c:noMultiLvlLbl val="0"/>
      </c:catAx>
      <c:valAx>
        <c:axId val="762935088"/>
        <c:scaling>
          <c:orientation val="minMax"/>
        </c:scaling>
        <c:delete val="0"/>
        <c:axPos val="l"/>
        <c:majorGridlines>
          <c:spPr>
            <a:ln w="9525" cap="flat" cmpd="sng" algn="ctr">
              <a:solidFill>
                <a:schemeClr val="bg1">
                  <a:lumMod val="9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6269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Inventory.xlsx]Pivottable!PivotTable3</c:name>
    <c:fmtId val="3"/>
  </c:pivotSource>
  <c:chart>
    <c:autoTitleDeleted val="1"/>
    <c:pivotFmts>
      <c:pivotFmt>
        <c:idx val="0"/>
        <c:spPr>
          <a:ln w="28575" cap="rnd">
            <a:solidFill>
              <a:srgbClr val="EFB3EB"/>
            </a:solidFill>
            <a:round/>
          </a:ln>
          <a:effectLst/>
        </c:spPr>
        <c:marker>
          <c:symbol val="none"/>
        </c:marker>
        <c:dLbl>
          <c:idx val="0"/>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
          <c:showLegendKey val="0"/>
          <c:showVal val="1"/>
          <c:showCatName val="1"/>
          <c:showSerName val="0"/>
          <c:showPercent val="0"/>
          <c:showBubbleSize val="0"/>
          <c:extLst>
            <c:ext xmlns:c15="http://schemas.microsoft.com/office/drawing/2012/chart" uri="{CE6537A1-D6FC-4f65-9D91-7224C49458BB}"/>
          </c:extLst>
        </c:dLbl>
      </c:pivotFmt>
      <c:pivotFmt>
        <c:idx val="1"/>
        <c:spPr>
          <a:ln w="28575" cap="rnd">
            <a:solidFill>
              <a:srgbClr val="EFB3EB"/>
            </a:solidFill>
            <a:round/>
          </a:ln>
          <a:effectLst/>
        </c:spPr>
        <c:marker>
          <c:symbol val="none"/>
        </c:marker>
      </c:pivotFmt>
      <c:pivotFmt>
        <c:idx val="2"/>
        <c:spPr>
          <a:ln w="28575" cap="rnd">
            <a:solidFill>
              <a:srgbClr val="EFB3EB"/>
            </a:solidFill>
            <a:round/>
          </a:ln>
          <a:effectLst/>
        </c:spPr>
        <c:marker>
          <c:symbol val="none"/>
        </c:marker>
      </c:pivotFmt>
      <c:pivotFmt>
        <c:idx val="3"/>
        <c:spPr>
          <a:ln w="28575" cap="rnd">
            <a:solidFill>
              <a:srgbClr val="EFB3EB"/>
            </a:solidFill>
            <a:round/>
          </a:ln>
          <a:effectLst/>
        </c:spPr>
        <c:marker>
          <c:symbol val="none"/>
        </c:marker>
      </c:pivotFmt>
      <c:pivotFmt>
        <c:idx val="4"/>
        <c:spPr>
          <a:ln w="28575" cap="rnd">
            <a:solidFill>
              <a:srgbClr val="EFB3EB"/>
            </a:solidFill>
            <a:round/>
          </a:ln>
          <a:effectLst/>
        </c:spPr>
        <c:marker>
          <c:symbol val="none"/>
        </c:marker>
        <c:dLbl>
          <c:idx val="0"/>
          <c:layout>
            <c:manualLayout>
              <c:x val="-8.7432195975503061E-3"/>
              <c:y val="-2.3494459025955091E-3"/>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5"/>
        <c:spPr>
          <a:ln w="28575" cap="rnd">
            <a:solidFill>
              <a:srgbClr val="EFB3EB"/>
            </a:solidFill>
            <a:round/>
          </a:ln>
          <a:effectLst/>
        </c:spPr>
        <c:marker>
          <c:symbol val="none"/>
        </c:marker>
        <c:dLbl>
          <c:idx val="0"/>
          <c:layout>
            <c:manualLayout>
              <c:x val="-0.16013888888888889"/>
              <c:y val="5.0856663750364454E-2"/>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6"/>
        <c:spPr>
          <a:ln w="28575" cap="rnd">
            <a:solidFill>
              <a:srgbClr val="EFB3EB"/>
            </a:solidFill>
            <a:round/>
          </a:ln>
          <a:effectLst/>
        </c:spPr>
        <c:marker>
          <c:symbol val="none"/>
        </c:marker>
        <c:dLbl>
          <c:idx val="0"/>
          <c:layout>
            <c:manualLayout>
              <c:x val="-0.11448622047244104"/>
              <c:y val="-2.3494459025955937E-3"/>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7"/>
        <c:spPr>
          <a:ln w="28575" cap="rnd">
            <a:solidFill>
              <a:srgbClr val="EFB3EB"/>
            </a:solidFill>
            <a:round/>
          </a:ln>
          <a:effectLst/>
        </c:spPr>
        <c:marker>
          <c:symbol val="none"/>
        </c:marker>
        <c:dLbl>
          <c:idx val="0"/>
          <c:layout>
            <c:manualLayout>
              <c:x val="-4.443766404199475E-2"/>
              <c:y val="-9.3285214348206476E-3"/>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8"/>
        <c:spPr>
          <a:ln w="28575" cap="rnd">
            <a:solidFill>
              <a:srgbClr val="EFB3EB"/>
            </a:solidFill>
            <a:round/>
          </a:ln>
          <a:effectLst/>
        </c:spPr>
        <c:marker>
          <c:symbol val="none"/>
        </c:marker>
        <c:dLbl>
          <c:idx val="0"/>
          <c:layout>
            <c:manualLayout>
              <c:x val="-9.9819553805774272E-2"/>
              <c:y val="6.0115923009623796E-2"/>
            </c:manualLayout>
          </c:layout>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1"/>
          <c:showSerName val="0"/>
          <c:showPercent val="0"/>
          <c:showBubbleSize val="0"/>
          <c:extLst>
            <c:ext xmlns:c15="http://schemas.microsoft.com/office/drawing/2012/chart" uri="{CE6537A1-D6FC-4f65-9D91-7224C49458BB}"/>
          </c:extLst>
        </c:dLbl>
      </c:pivotFmt>
      <c:pivotFmt>
        <c:idx val="9"/>
        <c:spPr>
          <a:gradFill>
            <a:gsLst>
              <a:gs pos="100000">
                <a:srgbClr val="FF0066">
                  <a:lumMod val="0"/>
                  <a:lumOff val="100000"/>
                </a:srgbClr>
              </a:gs>
              <a:gs pos="0">
                <a:srgbClr val="FF0066">
                  <a:alpha val="23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6E-2"/>
          <c:y val="6.9444444444444448E-2"/>
          <c:w val="0.93888888888888888"/>
          <c:h val="0.89814814814814814"/>
        </c:manualLayout>
      </c:layout>
      <c:areaChart>
        <c:grouping val="standard"/>
        <c:varyColors val="0"/>
        <c:ser>
          <c:idx val="1"/>
          <c:order val="1"/>
          <c:tx>
            <c:strRef>
              <c:f>Pivottable!$P$6</c:f>
              <c:strCache>
                <c:ptCount val="1"/>
                <c:pt idx="0">
                  <c:v>Sum of Miles2</c:v>
                </c:pt>
              </c:strCache>
            </c:strRef>
          </c:tx>
          <c:spPr>
            <a:gradFill>
              <a:gsLst>
                <a:gs pos="100000">
                  <a:srgbClr val="FF0066">
                    <a:lumMod val="0"/>
                    <a:lumOff val="100000"/>
                  </a:srgbClr>
                </a:gs>
                <a:gs pos="0">
                  <a:srgbClr val="FF0066">
                    <a:alpha val="23000"/>
                  </a:srgbClr>
                </a:gs>
              </a:gsLst>
              <a:lin ang="5400000" scaled="1"/>
            </a:gradFill>
            <a:ln>
              <a:noFill/>
            </a:ln>
            <a:effectLst/>
          </c:spPr>
          <c:cat>
            <c:strRef>
              <c:f>Pivottable!$N$7:$N$18</c:f>
              <c:strCache>
                <c:ptCount val="11"/>
                <c:pt idx="0">
                  <c:v>Camero</c:v>
                </c:pt>
                <c:pt idx="1">
                  <c:v>Camry</c:v>
                </c:pt>
                <c:pt idx="2">
                  <c:v>Caravan</c:v>
                </c:pt>
                <c:pt idx="3">
                  <c:v>Civic</c:v>
                </c:pt>
                <c:pt idx="4">
                  <c:v>Corolla</c:v>
                </c:pt>
                <c:pt idx="5">
                  <c:v>Elantra</c:v>
                </c:pt>
                <c:pt idx="6">
                  <c:v>Focus</c:v>
                </c:pt>
                <c:pt idx="7">
                  <c:v>Mustang</c:v>
                </c:pt>
                <c:pt idx="8">
                  <c:v>Odyssey</c:v>
                </c:pt>
                <c:pt idx="9">
                  <c:v>PT Cruiser</c:v>
                </c:pt>
                <c:pt idx="10">
                  <c:v>Silverado</c:v>
                </c:pt>
              </c:strCache>
            </c:strRef>
          </c:cat>
          <c:val>
            <c:numRef>
              <c:f>Pivottable!$P$7:$P$18</c:f>
              <c:numCache>
                <c:formatCode>General</c:formatCode>
                <c:ptCount val="11"/>
                <c:pt idx="0">
                  <c:v>62175.499999999993</c:v>
                </c:pt>
                <c:pt idx="1">
                  <c:v>432042.7</c:v>
                </c:pt>
                <c:pt idx="2">
                  <c:v>281890.3</c:v>
                </c:pt>
                <c:pt idx="3">
                  <c:v>277252.19999999995</c:v>
                </c:pt>
                <c:pt idx="4">
                  <c:v>185069.99999999997</c:v>
                </c:pt>
                <c:pt idx="5">
                  <c:v>93796.700000000012</c:v>
                </c:pt>
                <c:pt idx="6">
                  <c:v>244396.00000000003</c:v>
                </c:pt>
                <c:pt idx="7">
                  <c:v>204245.40000000002</c:v>
                </c:pt>
                <c:pt idx="8">
                  <c:v>226115.20000000001</c:v>
                </c:pt>
                <c:pt idx="9">
                  <c:v>134010.4</c:v>
                </c:pt>
                <c:pt idx="10">
                  <c:v>194992.9</c:v>
                </c:pt>
              </c:numCache>
            </c:numRef>
          </c:val>
          <c:extLst>
            <c:ext xmlns:c16="http://schemas.microsoft.com/office/drawing/2014/chart" uri="{C3380CC4-5D6E-409C-BE32-E72D297353CC}">
              <c16:uniqueId val="{00000009-A02E-4696-B6B5-A8E1E635A40A}"/>
            </c:ext>
          </c:extLst>
        </c:ser>
        <c:dLbls>
          <c:showLegendKey val="0"/>
          <c:showVal val="0"/>
          <c:showCatName val="0"/>
          <c:showSerName val="0"/>
          <c:showPercent val="0"/>
          <c:showBubbleSize val="0"/>
        </c:dLbls>
        <c:axId val="568784911"/>
        <c:axId val="397107007"/>
      </c:areaChart>
      <c:lineChart>
        <c:grouping val="standard"/>
        <c:varyColors val="0"/>
        <c:ser>
          <c:idx val="0"/>
          <c:order val="0"/>
          <c:tx>
            <c:strRef>
              <c:f>Pivottable!$O$6</c:f>
              <c:strCache>
                <c:ptCount val="1"/>
                <c:pt idx="0">
                  <c:v>Sum of Miles</c:v>
                </c:pt>
              </c:strCache>
            </c:strRef>
          </c:tx>
          <c:spPr>
            <a:ln w="28575" cap="rnd">
              <a:solidFill>
                <a:srgbClr val="EFB3EB"/>
              </a:solidFill>
              <a:round/>
            </a:ln>
            <a:effectLst/>
          </c:spPr>
          <c:marker>
            <c:symbol val="none"/>
          </c:marker>
          <c:dPt>
            <c:idx val="2"/>
            <c:marker>
              <c:symbol val="none"/>
            </c:marker>
            <c:bubble3D val="0"/>
            <c:spPr>
              <a:ln w="28575" cap="rnd">
                <a:solidFill>
                  <a:srgbClr val="EFB3EB"/>
                </a:solidFill>
                <a:round/>
              </a:ln>
              <a:effectLst/>
            </c:spPr>
            <c:extLst>
              <c:ext xmlns:c16="http://schemas.microsoft.com/office/drawing/2014/chart" uri="{C3380CC4-5D6E-409C-BE32-E72D297353CC}">
                <c16:uniqueId val="{00000005-A02E-4696-B6B5-A8E1E635A40A}"/>
              </c:ext>
            </c:extLst>
          </c:dPt>
          <c:dPt>
            <c:idx val="3"/>
            <c:marker>
              <c:symbol val="none"/>
            </c:marker>
            <c:bubble3D val="0"/>
            <c:spPr>
              <a:ln w="28575" cap="rnd">
                <a:solidFill>
                  <a:srgbClr val="EFB3EB"/>
                </a:solidFill>
                <a:round/>
              </a:ln>
              <a:effectLst/>
            </c:spPr>
            <c:extLst>
              <c:ext xmlns:c16="http://schemas.microsoft.com/office/drawing/2014/chart" uri="{C3380CC4-5D6E-409C-BE32-E72D297353CC}">
                <c16:uniqueId val="{00000004-A02E-4696-B6B5-A8E1E635A40A}"/>
              </c:ext>
            </c:extLst>
          </c:dPt>
          <c:dPt>
            <c:idx val="6"/>
            <c:marker>
              <c:symbol val="none"/>
            </c:marker>
            <c:bubble3D val="0"/>
            <c:spPr>
              <a:ln w="28575" cap="rnd">
                <a:solidFill>
                  <a:srgbClr val="EFB3EB"/>
                </a:solidFill>
                <a:round/>
              </a:ln>
              <a:effectLst/>
            </c:spPr>
            <c:extLst>
              <c:ext xmlns:c16="http://schemas.microsoft.com/office/drawing/2014/chart" uri="{C3380CC4-5D6E-409C-BE32-E72D297353CC}">
                <c16:uniqueId val="{00000006-A02E-4696-B6B5-A8E1E635A40A}"/>
              </c:ext>
            </c:extLst>
          </c:dPt>
          <c:dPt>
            <c:idx val="7"/>
            <c:marker>
              <c:symbol val="none"/>
            </c:marker>
            <c:bubble3D val="0"/>
            <c:spPr>
              <a:ln w="28575" cap="rnd">
                <a:solidFill>
                  <a:srgbClr val="EFB3EB"/>
                </a:solidFill>
                <a:round/>
              </a:ln>
              <a:effectLst/>
            </c:spPr>
            <c:extLst>
              <c:ext xmlns:c16="http://schemas.microsoft.com/office/drawing/2014/chart" uri="{C3380CC4-5D6E-409C-BE32-E72D297353CC}">
                <c16:uniqueId val="{00000008-A02E-4696-B6B5-A8E1E635A40A}"/>
              </c:ext>
            </c:extLst>
          </c:dPt>
          <c:dPt>
            <c:idx val="8"/>
            <c:marker>
              <c:symbol val="none"/>
            </c:marker>
            <c:bubble3D val="0"/>
            <c:spPr>
              <a:ln w="28575" cap="rnd">
                <a:solidFill>
                  <a:srgbClr val="EFB3EB"/>
                </a:solidFill>
                <a:round/>
              </a:ln>
              <a:effectLst/>
            </c:spPr>
            <c:extLst>
              <c:ext xmlns:c16="http://schemas.microsoft.com/office/drawing/2014/chart" uri="{C3380CC4-5D6E-409C-BE32-E72D297353CC}">
                <c16:uniqueId val="{00000007-A02E-4696-B6B5-A8E1E635A40A}"/>
              </c:ext>
            </c:extLst>
          </c:dPt>
          <c:dLbls>
            <c:dLbl>
              <c:idx val="2"/>
              <c:layout>
                <c:manualLayout>
                  <c:x val="-0.16013888888888889"/>
                  <c:y val="5.0856663750364454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02E-4696-B6B5-A8E1E635A40A}"/>
                </c:ext>
              </c:extLst>
            </c:dLbl>
            <c:dLbl>
              <c:idx val="3"/>
              <c:layout>
                <c:manualLayout>
                  <c:x val="-8.7432195975503061E-3"/>
                  <c:y val="-2.3494459025955091E-3"/>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02E-4696-B6B5-A8E1E635A40A}"/>
                </c:ext>
              </c:extLst>
            </c:dLbl>
            <c:dLbl>
              <c:idx val="6"/>
              <c:layout>
                <c:manualLayout>
                  <c:x val="-0.11448622047244104"/>
                  <c:y val="-2.3494459025955937E-3"/>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02E-4696-B6B5-A8E1E635A40A}"/>
                </c:ext>
              </c:extLst>
            </c:dLbl>
            <c:dLbl>
              <c:idx val="7"/>
              <c:layout>
                <c:manualLayout>
                  <c:x val="-9.9819553805774272E-2"/>
                  <c:y val="6.0115923009623796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02E-4696-B6B5-A8E1E635A40A}"/>
                </c:ext>
              </c:extLst>
            </c:dLbl>
            <c:dLbl>
              <c:idx val="8"/>
              <c:layout>
                <c:manualLayout>
                  <c:x val="-4.443766404199475E-2"/>
                  <c:y val="-9.3285214348206476E-3"/>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02E-4696-B6B5-A8E1E635A40A}"/>
                </c:ext>
              </c:extLst>
            </c:dLbl>
            <c:numFmt formatCode="[&gt;99999]#,&quot;K&quot;\ &quot;Miles&quot;;[&gt;9999]#,&quot;K&quot;\ &quot;Miles&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Pivottable!$N$7:$N$18</c:f>
              <c:strCache>
                <c:ptCount val="11"/>
                <c:pt idx="0">
                  <c:v>Camero</c:v>
                </c:pt>
                <c:pt idx="1">
                  <c:v>Camry</c:v>
                </c:pt>
                <c:pt idx="2">
                  <c:v>Caravan</c:v>
                </c:pt>
                <c:pt idx="3">
                  <c:v>Civic</c:v>
                </c:pt>
                <c:pt idx="4">
                  <c:v>Corolla</c:v>
                </c:pt>
                <c:pt idx="5">
                  <c:v>Elantra</c:v>
                </c:pt>
                <c:pt idx="6">
                  <c:v>Focus</c:v>
                </c:pt>
                <c:pt idx="7">
                  <c:v>Mustang</c:v>
                </c:pt>
                <c:pt idx="8">
                  <c:v>Odyssey</c:v>
                </c:pt>
                <c:pt idx="9">
                  <c:v>PT Cruiser</c:v>
                </c:pt>
                <c:pt idx="10">
                  <c:v>Silverado</c:v>
                </c:pt>
              </c:strCache>
            </c:strRef>
          </c:cat>
          <c:val>
            <c:numRef>
              <c:f>Pivottable!$O$7:$O$18</c:f>
              <c:numCache>
                <c:formatCode>General</c:formatCode>
                <c:ptCount val="11"/>
                <c:pt idx="0">
                  <c:v>62175.499999999993</c:v>
                </c:pt>
                <c:pt idx="1">
                  <c:v>432042.7</c:v>
                </c:pt>
                <c:pt idx="2">
                  <c:v>281890.3</c:v>
                </c:pt>
                <c:pt idx="3">
                  <c:v>277252.19999999995</c:v>
                </c:pt>
                <c:pt idx="4">
                  <c:v>185069.99999999997</c:v>
                </c:pt>
                <c:pt idx="5">
                  <c:v>93796.700000000012</c:v>
                </c:pt>
                <c:pt idx="6">
                  <c:v>244396.00000000003</c:v>
                </c:pt>
                <c:pt idx="7">
                  <c:v>204245.40000000002</c:v>
                </c:pt>
                <c:pt idx="8">
                  <c:v>226115.20000000001</c:v>
                </c:pt>
                <c:pt idx="9">
                  <c:v>134010.4</c:v>
                </c:pt>
                <c:pt idx="10">
                  <c:v>194992.9</c:v>
                </c:pt>
              </c:numCache>
            </c:numRef>
          </c:val>
          <c:smooth val="1"/>
          <c:extLst>
            <c:ext xmlns:c16="http://schemas.microsoft.com/office/drawing/2014/chart" uri="{C3380CC4-5D6E-409C-BE32-E72D297353CC}">
              <c16:uniqueId val="{00000000-A02E-4696-B6B5-A8E1E635A40A}"/>
            </c:ext>
          </c:extLst>
        </c:ser>
        <c:dLbls>
          <c:dLblPos val="b"/>
          <c:showLegendKey val="0"/>
          <c:showVal val="1"/>
          <c:showCatName val="0"/>
          <c:showSerName val="0"/>
          <c:showPercent val="0"/>
          <c:showBubbleSize val="0"/>
        </c:dLbls>
        <c:marker val="1"/>
        <c:smooth val="0"/>
        <c:axId val="568784911"/>
        <c:axId val="397107007"/>
      </c:lineChart>
      <c:catAx>
        <c:axId val="568784911"/>
        <c:scaling>
          <c:orientation val="minMax"/>
        </c:scaling>
        <c:delete val="1"/>
        <c:axPos val="b"/>
        <c:numFmt formatCode="General" sourceLinked="1"/>
        <c:majorTickMark val="none"/>
        <c:minorTickMark val="none"/>
        <c:tickLblPos val="nextTo"/>
        <c:crossAx val="397107007"/>
        <c:crosses val="autoZero"/>
        <c:auto val="1"/>
        <c:lblAlgn val="ctr"/>
        <c:lblOffset val="100"/>
        <c:noMultiLvlLbl val="0"/>
      </c:catAx>
      <c:valAx>
        <c:axId val="397107007"/>
        <c:scaling>
          <c:orientation val="minMax"/>
        </c:scaling>
        <c:delete val="1"/>
        <c:axPos val="l"/>
        <c:numFmt formatCode="General" sourceLinked="1"/>
        <c:majorTickMark val="none"/>
        <c:minorTickMark val="none"/>
        <c:tickLblPos val="nextTo"/>
        <c:crossAx val="56878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Inventory.xlsx]Pivottable!PivotTable14</c:name>
    <c:fmtId val="21"/>
  </c:pivotSource>
  <c:chart>
    <c:autoTitleDeleted val="1"/>
    <c:pivotFmts>
      <c:pivotFmt>
        <c:idx val="0"/>
        <c:spPr>
          <a:solidFill>
            <a:srgbClr val="D812B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812B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34BC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812B2"/>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Pivottable!$CV$13</c:f>
              <c:strCache>
                <c:ptCount val="1"/>
                <c:pt idx="0">
                  <c:v>Total</c:v>
                </c:pt>
              </c:strCache>
            </c:strRef>
          </c:tx>
          <c:spPr>
            <a:solidFill>
              <a:srgbClr val="934BC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D812B2"/>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Pivottable!$CU$14:$CU$25</c:f>
              <c:strCache>
                <c:ptCount val="11"/>
                <c:pt idx="0">
                  <c:v>Camero</c:v>
                </c:pt>
                <c:pt idx="1">
                  <c:v>Camry</c:v>
                </c:pt>
                <c:pt idx="2">
                  <c:v>Caravan</c:v>
                </c:pt>
                <c:pt idx="3">
                  <c:v>Civic</c:v>
                </c:pt>
                <c:pt idx="4">
                  <c:v>Corolla</c:v>
                </c:pt>
                <c:pt idx="5">
                  <c:v>Elantra</c:v>
                </c:pt>
                <c:pt idx="6">
                  <c:v>Focus</c:v>
                </c:pt>
                <c:pt idx="7">
                  <c:v>Mustang</c:v>
                </c:pt>
                <c:pt idx="8">
                  <c:v>Odyssey</c:v>
                </c:pt>
                <c:pt idx="9">
                  <c:v>PT Cruiser</c:v>
                </c:pt>
                <c:pt idx="10">
                  <c:v>Silverado</c:v>
                </c:pt>
              </c:strCache>
            </c:strRef>
          </c:cat>
          <c:val>
            <c:numRef>
              <c:f>Pivottable!$CV$14:$CV$25</c:f>
              <c:numCache>
                <c:formatCode>General</c:formatCode>
                <c:ptCount val="11"/>
                <c:pt idx="0">
                  <c:v>3</c:v>
                </c:pt>
                <c:pt idx="1">
                  <c:v>6</c:v>
                </c:pt>
                <c:pt idx="2">
                  <c:v>4</c:v>
                </c:pt>
                <c:pt idx="3">
                  <c:v>7</c:v>
                </c:pt>
                <c:pt idx="4">
                  <c:v>4</c:v>
                </c:pt>
                <c:pt idx="5">
                  <c:v>4</c:v>
                </c:pt>
                <c:pt idx="6">
                  <c:v>8</c:v>
                </c:pt>
                <c:pt idx="7">
                  <c:v>5</c:v>
                </c:pt>
                <c:pt idx="8">
                  <c:v>5</c:v>
                </c:pt>
                <c:pt idx="9">
                  <c:v>3</c:v>
                </c:pt>
                <c:pt idx="10">
                  <c:v>3</c:v>
                </c:pt>
              </c:numCache>
            </c:numRef>
          </c:val>
          <c:extLst>
            <c:ext xmlns:c16="http://schemas.microsoft.com/office/drawing/2014/chart" uri="{C3380CC4-5D6E-409C-BE32-E72D297353CC}">
              <c16:uniqueId val="{00000000-BA6A-497A-B68F-18DB4E6E5614}"/>
            </c:ext>
          </c:extLst>
        </c:ser>
        <c:dLbls>
          <c:dLblPos val="outEnd"/>
          <c:showLegendKey val="0"/>
          <c:showVal val="1"/>
          <c:showCatName val="0"/>
          <c:showSerName val="0"/>
          <c:showPercent val="0"/>
          <c:showBubbleSize val="0"/>
        </c:dLbls>
        <c:gapWidth val="89"/>
        <c:overlap val="-27"/>
        <c:axId val="914545280"/>
        <c:axId val="953151600"/>
      </c:barChart>
      <c:catAx>
        <c:axId val="91454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10000"/>
                  </a:schemeClr>
                </a:solidFill>
                <a:latin typeface="Arial" panose="020B0604020202020204" pitchFamily="34" charset="0"/>
                <a:ea typeface="+mn-ea"/>
                <a:cs typeface="Arial" panose="020B0604020202020204" pitchFamily="34" charset="0"/>
              </a:defRPr>
            </a:pPr>
            <a:endParaRPr lang="en-US"/>
          </a:p>
        </c:txPr>
        <c:crossAx val="953151600"/>
        <c:crosses val="autoZero"/>
        <c:auto val="1"/>
        <c:lblAlgn val="ctr"/>
        <c:lblOffset val="100"/>
        <c:noMultiLvlLbl val="0"/>
      </c:catAx>
      <c:valAx>
        <c:axId val="953151600"/>
        <c:scaling>
          <c:orientation val="minMax"/>
        </c:scaling>
        <c:delete val="1"/>
        <c:axPos val="l"/>
        <c:numFmt formatCode="General" sourceLinked="1"/>
        <c:majorTickMark val="none"/>
        <c:minorTickMark val="none"/>
        <c:tickLblPos val="nextTo"/>
        <c:crossAx val="91454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Inventory.xlsx]Pivottable!PivotTable5</c:name>
    <c:fmtId val="9"/>
  </c:pivotSource>
  <c:chart>
    <c:autoTitleDeleted val="1"/>
    <c:pivotFmts>
      <c:pivotFmt>
        <c:idx val="0"/>
        <c:spPr>
          <a:solidFill>
            <a:schemeClr val="bg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rgbClr val="FFFF00"/>
          </a:solidFill>
          <a:ln w="19050">
            <a:solidFill>
              <a:schemeClr val="lt1"/>
            </a:solidFill>
          </a:ln>
          <a:effectLst/>
        </c:spPr>
      </c:pivotFmt>
      <c:pivotFmt>
        <c:idx val="2"/>
        <c:spPr>
          <a:solidFill>
            <a:schemeClr val="bg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bg2"/>
          </a:solidFill>
          <a:ln w="19050">
            <a:solidFill>
              <a:schemeClr val="lt1"/>
            </a:solidFill>
          </a:ln>
          <a:effectLst/>
        </c:spPr>
      </c:pivotFmt>
      <c:pivotFmt>
        <c:idx val="4"/>
        <c:spPr>
          <a:solidFill>
            <a:srgbClr val="FFFF00"/>
          </a:solidFill>
          <a:ln w="19050">
            <a:solidFill>
              <a:schemeClr val="lt1"/>
            </a:solidFill>
          </a:ln>
          <a:effectLst/>
        </c:spPr>
      </c:pivotFmt>
      <c:pivotFmt>
        <c:idx val="5"/>
        <c:spPr>
          <a:solidFill>
            <a:schemeClr val="bg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bg2"/>
          </a:solidFill>
          <a:ln w="19050">
            <a:solidFill>
              <a:schemeClr val="lt1"/>
            </a:solidFill>
          </a:ln>
          <a:effectLst/>
        </c:spPr>
      </c:pivotFmt>
      <c:pivotFmt>
        <c:idx val="7"/>
        <c:spPr>
          <a:solidFill>
            <a:srgbClr val="FFFF00"/>
          </a:solidFill>
          <a:ln w="19050">
            <a:solidFill>
              <a:schemeClr val="lt1"/>
            </a:solidFill>
          </a:ln>
          <a:effectLst/>
        </c:spPr>
      </c:pivotFmt>
      <c:pivotFmt>
        <c:idx val="8"/>
        <c:spPr>
          <a:solidFill>
            <a:schemeClr val="bg2"/>
          </a:solidFill>
        </c:spPr>
        <c:marker>
          <c:symbol val="none"/>
        </c:marker>
        <c:dLbl>
          <c:idx val="0"/>
          <c:delete val="1"/>
          <c:extLst>
            <c:ext xmlns:c15="http://schemas.microsoft.com/office/drawing/2012/chart" uri="{CE6537A1-D6FC-4f65-9D91-7224C49458BB}"/>
          </c:extLst>
        </c:dLbl>
      </c:pivotFmt>
      <c:pivotFmt>
        <c:idx val="9"/>
        <c:spPr>
          <a:solidFill>
            <a:schemeClr val="bg2"/>
          </a:solidFill>
          <a:ln w="19050">
            <a:solidFill>
              <a:schemeClr val="lt1"/>
            </a:solidFill>
          </a:ln>
          <a:effectLst/>
        </c:spPr>
      </c:pivotFmt>
      <c:pivotFmt>
        <c:idx val="10"/>
        <c:spPr>
          <a:solidFill>
            <a:srgbClr val="FF0066"/>
          </a:solidFill>
          <a:ln w="19050">
            <a:solidFill>
              <a:schemeClr val="lt1"/>
            </a:solidFill>
          </a:ln>
          <a:effectLst/>
        </c:spPr>
      </c:pivotFmt>
    </c:pivotFmts>
    <c:plotArea>
      <c:layout/>
      <c:doughnutChart>
        <c:varyColors val="1"/>
        <c:ser>
          <c:idx val="0"/>
          <c:order val="0"/>
          <c:tx>
            <c:strRef>
              <c:f>Pivottable!$AM$11</c:f>
              <c:strCache>
                <c:ptCount val="1"/>
                <c:pt idx="0">
                  <c:v>Total</c:v>
                </c:pt>
              </c:strCache>
            </c:strRef>
          </c:tx>
          <c:spPr>
            <a:solidFill>
              <a:schemeClr val="bg2"/>
            </a:solidFill>
          </c:spPr>
          <c:dPt>
            <c:idx val="0"/>
            <c:bubble3D val="0"/>
            <c:spPr>
              <a:solidFill>
                <a:schemeClr val="bg2"/>
              </a:solidFill>
              <a:ln w="19050">
                <a:solidFill>
                  <a:schemeClr val="lt1"/>
                </a:solidFill>
              </a:ln>
              <a:effectLst/>
            </c:spPr>
            <c:extLst>
              <c:ext xmlns:c16="http://schemas.microsoft.com/office/drawing/2014/chart" uri="{C3380CC4-5D6E-409C-BE32-E72D297353CC}">
                <c16:uniqueId val="{00000004-32A3-442A-8B9E-09CE5FB90E89}"/>
              </c:ext>
            </c:extLst>
          </c:dPt>
          <c:dPt>
            <c:idx val="1"/>
            <c:bubble3D val="0"/>
            <c:spPr>
              <a:solidFill>
                <a:srgbClr val="FF0066"/>
              </a:solidFill>
              <a:ln w="19050">
                <a:solidFill>
                  <a:schemeClr val="lt1"/>
                </a:solidFill>
              </a:ln>
              <a:effectLst/>
            </c:spPr>
            <c:extLst>
              <c:ext xmlns:c16="http://schemas.microsoft.com/office/drawing/2014/chart" uri="{C3380CC4-5D6E-409C-BE32-E72D297353CC}">
                <c16:uniqueId val="{00000006-32A3-442A-8B9E-09CE5FB90E89}"/>
              </c:ext>
            </c:extLst>
          </c:dPt>
          <c:cat>
            <c:strRef>
              <c:f>Pivottable!$AL$12:$AL$14</c:f>
              <c:strCache>
                <c:ptCount val="2"/>
                <c:pt idx="0">
                  <c:v>Covered</c:v>
                </c:pt>
                <c:pt idx="1">
                  <c:v>Not Covered</c:v>
                </c:pt>
              </c:strCache>
            </c:strRef>
          </c:cat>
          <c:val>
            <c:numRef>
              <c:f>Pivottable!$AM$12:$AM$14</c:f>
              <c:numCache>
                <c:formatCode>#,##0;[Red]#,##0</c:formatCode>
                <c:ptCount val="2"/>
                <c:pt idx="0">
                  <c:v>48</c:v>
                </c:pt>
                <c:pt idx="1">
                  <c:v>4</c:v>
                </c:pt>
              </c:numCache>
            </c:numRef>
          </c:val>
          <c:extLst>
            <c:ext xmlns:c16="http://schemas.microsoft.com/office/drawing/2014/chart" uri="{C3380CC4-5D6E-409C-BE32-E72D297353CC}">
              <c16:uniqueId val="{00000007-32A3-442A-8B9E-09CE5FB90E89}"/>
            </c:ext>
          </c:extLst>
        </c:ser>
        <c:dLbls>
          <c:showLegendKey val="0"/>
          <c:showVal val="0"/>
          <c:showCatName val="0"/>
          <c:showSerName val="0"/>
          <c:showPercent val="0"/>
          <c:showBubbleSize val="0"/>
          <c:showLeaderLines val="1"/>
        </c:dLbls>
        <c:firstSliceAng val="0"/>
        <c:holeSize val="80"/>
      </c:doughnut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Inventory.xlsx]Pivottable!PivotTable5</c:name>
    <c:fmtId val="12"/>
  </c:pivotSource>
  <c:chart>
    <c:autoTitleDeleted val="1"/>
    <c:pivotFmts>
      <c:pivotFmt>
        <c:idx val="0"/>
        <c:spPr>
          <a:solidFill>
            <a:schemeClr val="bg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w="19050">
            <a:solidFill>
              <a:schemeClr val="lt1"/>
            </a:solidFill>
          </a:ln>
          <a:effectLst/>
        </c:spPr>
      </c:pivotFmt>
      <c:pivotFmt>
        <c:idx val="2"/>
        <c:spPr>
          <a:solidFill>
            <a:schemeClr val="bg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solidFill>
          <a:ln w="19050">
            <a:solidFill>
              <a:schemeClr val="lt1"/>
            </a:solidFill>
          </a:ln>
          <a:effectLst/>
        </c:spPr>
      </c:pivotFmt>
      <c:pivotFmt>
        <c:idx val="4"/>
        <c:spPr>
          <a:solidFill>
            <a:srgbClr val="FFFF00"/>
          </a:solidFill>
          <a:ln w="19050">
            <a:solidFill>
              <a:schemeClr val="lt1"/>
            </a:solidFill>
          </a:ln>
          <a:effectLst/>
        </c:spPr>
      </c:pivotFmt>
      <c:pivotFmt>
        <c:idx val="5"/>
        <c:spPr>
          <a:solidFill>
            <a:schemeClr val="bg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FF00"/>
          </a:solidFill>
          <a:ln w="19050">
            <a:solidFill>
              <a:schemeClr val="lt1"/>
            </a:solidFill>
          </a:ln>
          <a:effectLst/>
        </c:spPr>
      </c:pivotFmt>
      <c:pivotFmt>
        <c:idx val="7"/>
        <c:spPr>
          <a:solidFill>
            <a:schemeClr val="bg1">
              <a:lumMod val="95000"/>
            </a:schemeClr>
          </a:solidFill>
          <a:ln w="19050">
            <a:solidFill>
              <a:schemeClr val="lt1"/>
            </a:solidFill>
          </a:ln>
          <a:effectLst/>
        </c:spPr>
      </c:pivotFmt>
    </c:pivotFmts>
    <c:plotArea>
      <c:layout/>
      <c:doughnutChart>
        <c:varyColors val="1"/>
        <c:ser>
          <c:idx val="0"/>
          <c:order val="0"/>
          <c:tx>
            <c:strRef>
              <c:f>Pivottable!$AM$11</c:f>
              <c:strCache>
                <c:ptCount val="1"/>
                <c:pt idx="0">
                  <c:v>Total</c:v>
                </c:pt>
              </c:strCache>
            </c:strRef>
          </c:tx>
          <c:spPr>
            <a:solidFill>
              <a:schemeClr val="bg2"/>
            </a:solidFill>
          </c:spPr>
          <c:dPt>
            <c:idx val="0"/>
            <c:bubble3D val="0"/>
            <c:spPr>
              <a:solidFill>
                <a:srgbClr val="00FF00"/>
              </a:solidFill>
              <a:ln w="19050">
                <a:solidFill>
                  <a:schemeClr val="lt1"/>
                </a:solidFill>
              </a:ln>
              <a:effectLst/>
            </c:spPr>
            <c:extLst>
              <c:ext xmlns:c16="http://schemas.microsoft.com/office/drawing/2014/chart" uri="{C3380CC4-5D6E-409C-BE32-E72D297353CC}">
                <c16:uniqueId val="{00000001-E208-4A64-A7E0-C7852D3E483A}"/>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E208-4A64-A7E0-C7852D3E483A}"/>
              </c:ext>
            </c:extLst>
          </c:dPt>
          <c:cat>
            <c:strRef>
              <c:f>Pivottable!$AL$12:$AL$14</c:f>
              <c:strCache>
                <c:ptCount val="2"/>
                <c:pt idx="0">
                  <c:v>Covered</c:v>
                </c:pt>
                <c:pt idx="1">
                  <c:v>Not Covered</c:v>
                </c:pt>
              </c:strCache>
            </c:strRef>
          </c:cat>
          <c:val>
            <c:numRef>
              <c:f>Pivottable!$AM$12:$AM$14</c:f>
              <c:numCache>
                <c:formatCode>#,##0;[Red]#,##0</c:formatCode>
                <c:ptCount val="2"/>
                <c:pt idx="0">
                  <c:v>48</c:v>
                </c:pt>
                <c:pt idx="1">
                  <c:v>4</c:v>
                </c:pt>
              </c:numCache>
            </c:numRef>
          </c:val>
          <c:extLst>
            <c:ext xmlns:c16="http://schemas.microsoft.com/office/drawing/2014/chart" uri="{C3380CC4-5D6E-409C-BE32-E72D297353CC}">
              <c16:uniqueId val="{00000004-E208-4A64-A7E0-C7852D3E483A}"/>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Inventory.xlsx]Pivottable!PivotTable6</c:name>
    <c:fmtId val="3"/>
  </c:pivotSource>
  <c:chart>
    <c:autoTitleDeleted val="1"/>
    <c:pivotFmts>
      <c:pivotFmt>
        <c:idx val="0"/>
        <c:spPr>
          <a:solidFill>
            <a:srgbClr val="2B06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Pivottable!$AU$7</c:f>
              <c:strCache>
                <c:ptCount val="1"/>
                <c:pt idx="0">
                  <c:v>Total</c:v>
                </c:pt>
              </c:strCache>
            </c:strRef>
          </c:tx>
          <c:spPr>
            <a:solidFill>
              <a:srgbClr val="2B062C"/>
            </a:solidFill>
            <a:ln>
              <a:noFill/>
            </a:ln>
            <a:effectLst/>
          </c:spPr>
          <c:invertIfNegative val="0"/>
          <c:cat>
            <c:strRef>
              <c:f>Pivottable!$AT$8:$AT$25</c:f>
              <c:strCache>
                <c:ptCount val="17"/>
                <c:pt idx="0">
                  <c:v>Bard</c:v>
                </c:pt>
                <c:pt idx="1">
                  <c:v>Chan</c:v>
                </c:pt>
                <c:pt idx="2">
                  <c:v>Ewenty</c:v>
                </c:pt>
                <c:pt idx="3">
                  <c:v>Gaul</c:v>
                </c:pt>
                <c:pt idx="4">
                  <c:v>Howard</c:v>
                </c:pt>
                <c:pt idx="5">
                  <c:v>Hulinski</c:v>
                </c:pt>
                <c:pt idx="6">
                  <c:v>Jones</c:v>
                </c:pt>
                <c:pt idx="7">
                  <c:v>Lyon</c:v>
                </c:pt>
                <c:pt idx="8">
                  <c:v>McCall</c:v>
                </c:pt>
                <c:pt idx="9">
                  <c:v>Praulty</c:v>
                </c:pt>
                <c:pt idx="10">
                  <c:v>Rodriguez</c:v>
                </c:pt>
                <c:pt idx="11">
                  <c:v>Santos</c:v>
                </c:pt>
                <c:pt idx="12">
                  <c:v>Smith</c:v>
                </c:pt>
                <c:pt idx="13">
                  <c:v>Swartz</c:v>
                </c:pt>
                <c:pt idx="14">
                  <c:v>Torrens</c:v>
                </c:pt>
                <c:pt idx="15">
                  <c:v>Vizzini</c:v>
                </c:pt>
                <c:pt idx="16">
                  <c:v>Yousef</c:v>
                </c:pt>
              </c:strCache>
            </c:strRef>
          </c:cat>
          <c:val>
            <c:numRef>
              <c:f>Pivottable!$AU$8:$AU$25</c:f>
              <c:numCache>
                <c:formatCode>General</c:formatCode>
                <c:ptCount val="17"/>
                <c:pt idx="0">
                  <c:v>144647.70000000001</c:v>
                </c:pt>
                <c:pt idx="1">
                  <c:v>150656.40000000002</c:v>
                </c:pt>
                <c:pt idx="2">
                  <c:v>154427.9</c:v>
                </c:pt>
                <c:pt idx="3">
                  <c:v>179986</c:v>
                </c:pt>
                <c:pt idx="4">
                  <c:v>143640.70000000001</c:v>
                </c:pt>
                <c:pt idx="5">
                  <c:v>135078.20000000001</c:v>
                </c:pt>
                <c:pt idx="6">
                  <c:v>184693.8</c:v>
                </c:pt>
                <c:pt idx="7">
                  <c:v>127731.3</c:v>
                </c:pt>
                <c:pt idx="8">
                  <c:v>70964.900000000009</c:v>
                </c:pt>
                <c:pt idx="9">
                  <c:v>65315</c:v>
                </c:pt>
                <c:pt idx="10">
                  <c:v>138561.5</c:v>
                </c:pt>
                <c:pt idx="11">
                  <c:v>141229.4</c:v>
                </c:pt>
                <c:pt idx="12">
                  <c:v>305432.39999999997</c:v>
                </c:pt>
                <c:pt idx="13">
                  <c:v>177713.90000000002</c:v>
                </c:pt>
                <c:pt idx="14">
                  <c:v>65964.900000000009</c:v>
                </c:pt>
                <c:pt idx="15">
                  <c:v>130601.60000000001</c:v>
                </c:pt>
                <c:pt idx="16">
                  <c:v>19341.7</c:v>
                </c:pt>
              </c:numCache>
            </c:numRef>
          </c:val>
          <c:extLst>
            <c:ext xmlns:c16="http://schemas.microsoft.com/office/drawing/2014/chart" uri="{C3380CC4-5D6E-409C-BE32-E72D297353CC}">
              <c16:uniqueId val="{00000000-F76C-4F73-B3AC-EDED82F7A26D}"/>
            </c:ext>
          </c:extLst>
        </c:ser>
        <c:dLbls>
          <c:showLegendKey val="0"/>
          <c:showVal val="0"/>
          <c:showCatName val="0"/>
          <c:showSerName val="0"/>
          <c:showPercent val="0"/>
          <c:showBubbleSize val="0"/>
        </c:dLbls>
        <c:gapWidth val="219"/>
        <c:overlap val="-27"/>
        <c:axId val="584920624"/>
        <c:axId val="762872272"/>
      </c:barChart>
      <c:catAx>
        <c:axId val="584920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872272"/>
        <c:crosses val="autoZero"/>
        <c:auto val="1"/>
        <c:lblAlgn val="ctr"/>
        <c:lblOffset val="100"/>
        <c:noMultiLvlLbl val="0"/>
      </c:catAx>
      <c:valAx>
        <c:axId val="7628722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92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Inventory.xlsx]Pivottable!PivotTable7</c:name>
    <c:fmtId val="8"/>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bg2">
              <a:lumMod val="10000"/>
            </a:schemeClr>
          </a:solidFill>
          <a:ln w="25400">
            <a:solidFill>
              <a:schemeClr val="lt1"/>
            </a:solidFill>
          </a:ln>
          <a:effectLst/>
          <a:sp3d contourW="25400">
            <a:contourClr>
              <a:schemeClr val="lt1"/>
            </a:contourClr>
          </a:sp3d>
        </c:spPr>
      </c:pivotFmt>
      <c:pivotFmt>
        <c:idx val="2"/>
        <c:spPr>
          <a:solidFill>
            <a:schemeClr val="bg1"/>
          </a:solidFill>
          <a:ln w="25400">
            <a:solidFill>
              <a:schemeClr val="lt1"/>
            </a:solidFill>
          </a:ln>
          <a:effectLst/>
          <a:sp3d contourW="25400">
            <a:contourClr>
              <a:schemeClr val="lt1"/>
            </a:contourClr>
          </a:sp3d>
        </c:spPr>
      </c:pivotFmt>
      <c:pivotFmt>
        <c:idx val="3"/>
        <c:spPr>
          <a:solidFill>
            <a:srgbClr val="FF0000"/>
          </a:solidFill>
          <a:ln w="25400">
            <a:solidFill>
              <a:schemeClr val="lt1"/>
            </a:solidFill>
          </a:ln>
          <a:effectLst/>
          <a:sp3d contourW="25400">
            <a:contourClr>
              <a:schemeClr val="lt1"/>
            </a:contourClr>
          </a:sp3d>
        </c:spPr>
      </c:pivotFmt>
      <c:pivotFmt>
        <c:idx val="4"/>
        <c:spPr>
          <a:solidFill>
            <a:srgbClr val="00B050"/>
          </a:solidFill>
          <a:ln w="25400">
            <a:solidFill>
              <a:schemeClr val="lt1"/>
            </a:solidFill>
          </a:ln>
          <a:effectLst/>
          <a:sp3d contourW="25400">
            <a:contourClr>
              <a:schemeClr val="lt1"/>
            </a:contourClr>
          </a:sp3d>
        </c:spPr>
      </c:pivotFmt>
      <c:pivotFmt>
        <c:idx val="5"/>
        <c:spPr>
          <a:solidFill>
            <a:schemeClr val="accent5">
              <a:lumMod val="5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Pivottable!$BD$10</c:f>
              <c:strCache>
                <c:ptCount val="1"/>
                <c:pt idx="0">
                  <c:v>Total</c:v>
                </c:pt>
              </c:strCache>
            </c:strRef>
          </c:tx>
          <c:dPt>
            <c:idx val="0"/>
            <c:bubble3D val="0"/>
            <c:spPr>
              <a:solidFill>
                <a:schemeClr val="bg2">
                  <a:lumMod val="1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FB6B-4959-B940-FEE73B3156ED}"/>
              </c:ext>
            </c:extLst>
          </c:dPt>
          <c:dPt>
            <c:idx val="1"/>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FB6B-4959-B940-FEE73B3156ED}"/>
              </c:ext>
            </c:extLst>
          </c:dPt>
          <c:dPt>
            <c:idx val="2"/>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4-FB6B-4959-B940-FEE73B3156ED}"/>
              </c:ext>
            </c:extLst>
          </c:dPt>
          <c:dPt>
            <c:idx val="3"/>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FB6B-4959-B940-FEE73B3156ED}"/>
              </c:ext>
            </c:extLst>
          </c:dPt>
          <c:dPt>
            <c:idx val="4"/>
            <c:bubble3D val="0"/>
            <c:explosion val="19"/>
            <c:spPr>
              <a:solidFill>
                <a:schemeClr val="bg1"/>
              </a:solidFill>
              <a:ln w="25400">
                <a:solidFill>
                  <a:schemeClr val="lt1"/>
                </a:solidFill>
              </a:ln>
              <a:effectLst/>
              <a:sp3d contourW="25400">
                <a:contourClr>
                  <a:schemeClr val="lt1"/>
                </a:contourClr>
              </a:sp3d>
            </c:spPr>
            <c:extLst>
              <c:ext xmlns:c16="http://schemas.microsoft.com/office/drawing/2014/chart" uri="{C3380CC4-5D6E-409C-BE32-E72D297353CC}">
                <c16:uniqueId val="{00000002-FB6B-4959-B940-FEE73B3156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Pivottable!$BC$11:$BC$16</c:f>
              <c:strCache>
                <c:ptCount val="5"/>
                <c:pt idx="0">
                  <c:v>Black</c:v>
                </c:pt>
                <c:pt idx="1">
                  <c:v>Blue</c:v>
                </c:pt>
                <c:pt idx="2">
                  <c:v>Green</c:v>
                </c:pt>
                <c:pt idx="3">
                  <c:v>Red</c:v>
                </c:pt>
                <c:pt idx="4">
                  <c:v>White</c:v>
                </c:pt>
              </c:strCache>
            </c:strRef>
          </c:cat>
          <c:val>
            <c:numRef>
              <c:f>Pivottable!$BD$11:$BD$16</c:f>
              <c:numCache>
                <c:formatCode>General</c:formatCode>
                <c:ptCount val="5"/>
                <c:pt idx="0">
                  <c:v>24</c:v>
                </c:pt>
                <c:pt idx="1">
                  <c:v>8</c:v>
                </c:pt>
                <c:pt idx="2">
                  <c:v>7</c:v>
                </c:pt>
                <c:pt idx="3">
                  <c:v>2</c:v>
                </c:pt>
                <c:pt idx="4">
                  <c:v>11</c:v>
                </c:pt>
              </c:numCache>
            </c:numRef>
          </c:val>
          <c:extLst>
            <c:ext xmlns:c16="http://schemas.microsoft.com/office/drawing/2014/chart" uri="{C3380CC4-5D6E-409C-BE32-E72D297353CC}">
              <c16:uniqueId val="{00000000-FB6B-4959-B940-FEE73B3156ED}"/>
            </c:ext>
          </c:extLst>
        </c:ser>
        <c:dLbls>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Inventory.xlsx]Pivottable!PivotTable8</c:name>
    <c:fmtId val="16"/>
  </c:pivotSource>
  <c:chart>
    <c:autoTitleDeleted val="1"/>
    <c:pivotFmts>
      <c:pivotFmt>
        <c:idx val="0"/>
        <c:spPr>
          <a:ln w="28575" cap="rnd">
            <a:solidFill>
              <a:srgbClr val="934BC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Pivottable!$BK$11</c:f>
              <c:strCache>
                <c:ptCount val="1"/>
                <c:pt idx="0">
                  <c:v>Total</c:v>
                </c:pt>
              </c:strCache>
            </c:strRef>
          </c:tx>
          <c:spPr>
            <a:ln w="28575" cap="rnd">
              <a:solidFill>
                <a:srgbClr val="934BC9"/>
              </a:solidFill>
              <a:round/>
            </a:ln>
            <a:effectLst/>
          </c:spPr>
          <c:marker>
            <c:symbol val="none"/>
          </c:marker>
          <c:cat>
            <c:strRef>
              <c:f>Pivottable!$BJ$12:$BJ$30</c:f>
              <c:strCache>
                <c:ptCount val="18"/>
                <c:pt idx="0">
                  <c:v>8</c:v>
                </c:pt>
                <c:pt idx="1">
                  <c:v>9</c:v>
                </c:pt>
                <c:pt idx="2">
                  <c:v>10</c:v>
                </c:pt>
                <c:pt idx="3">
                  <c:v>11</c:v>
                </c:pt>
                <c:pt idx="4">
                  <c:v>12</c:v>
                </c:pt>
                <c:pt idx="5">
                  <c:v>13</c:v>
                </c:pt>
                <c:pt idx="6">
                  <c:v>14</c:v>
                </c:pt>
                <c:pt idx="7">
                  <c:v>15</c:v>
                </c:pt>
                <c:pt idx="8">
                  <c:v>16</c:v>
                </c:pt>
                <c:pt idx="9">
                  <c:v>17</c:v>
                </c:pt>
                <c:pt idx="10">
                  <c:v>18</c:v>
                </c:pt>
                <c:pt idx="11">
                  <c:v>19</c:v>
                </c:pt>
                <c:pt idx="12">
                  <c:v>20</c:v>
                </c:pt>
                <c:pt idx="13">
                  <c:v>21</c:v>
                </c:pt>
                <c:pt idx="14">
                  <c:v>22</c:v>
                </c:pt>
                <c:pt idx="15">
                  <c:v>23</c:v>
                </c:pt>
                <c:pt idx="16">
                  <c:v>24</c:v>
                </c:pt>
                <c:pt idx="17">
                  <c:v>26</c:v>
                </c:pt>
              </c:strCache>
            </c:strRef>
          </c:cat>
          <c:val>
            <c:numRef>
              <c:f>Pivottable!$BK$12:$BK$30</c:f>
              <c:numCache>
                <c:formatCode>General</c:formatCode>
                <c:ptCount val="18"/>
                <c:pt idx="0">
                  <c:v>3</c:v>
                </c:pt>
                <c:pt idx="1">
                  <c:v>7</c:v>
                </c:pt>
                <c:pt idx="2">
                  <c:v>6</c:v>
                </c:pt>
                <c:pt idx="3">
                  <c:v>3</c:v>
                </c:pt>
                <c:pt idx="4">
                  <c:v>3</c:v>
                </c:pt>
                <c:pt idx="5">
                  <c:v>3</c:v>
                </c:pt>
                <c:pt idx="6">
                  <c:v>4</c:v>
                </c:pt>
                <c:pt idx="7">
                  <c:v>2</c:v>
                </c:pt>
                <c:pt idx="8">
                  <c:v>4</c:v>
                </c:pt>
                <c:pt idx="9">
                  <c:v>1</c:v>
                </c:pt>
                <c:pt idx="10">
                  <c:v>3</c:v>
                </c:pt>
                <c:pt idx="11">
                  <c:v>1</c:v>
                </c:pt>
                <c:pt idx="12">
                  <c:v>2</c:v>
                </c:pt>
                <c:pt idx="13">
                  <c:v>2</c:v>
                </c:pt>
                <c:pt idx="14">
                  <c:v>3</c:v>
                </c:pt>
                <c:pt idx="15">
                  <c:v>2</c:v>
                </c:pt>
                <c:pt idx="16">
                  <c:v>2</c:v>
                </c:pt>
                <c:pt idx="17">
                  <c:v>1</c:v>
                </c:pt>
              </c:numCache>
            </c:numRef>
          </c:val>
          <c:smooth val="1"/>
          <c:extLst>
            <c:ext xmlns:c16="http://schemas.microsoft.com/office/drawing/2014/chart" uri="{C3380CC4-5D6E-409C-BE32-E72D297353CC}">
              <c16:uniqueId val="{00000000-4A60-4BFA-8281-4FFD1614DA02}"/>
            </c:ext>
          </c:extLst>
        </c:ser>
        <c:dLbls>
          <c:showLegendKey val="0"/>
          <c:showVal val="0"/>
          <c:showCatName val="0"/>
          <c:showSerName val="0"/>
          <c:showPercent val="0"/>
          <c:showBubbleSize val="0"/>
        </c:dLbls>
        <c:smooth val="0"/>
        <c:axId val="859935344"/>
        <c:axId val="762918032"/>
      </c:lineChart>
      <c:catAx>
        <c:axId val="859935344"/>
        <c:scaling>
          <c:orientation val="minMax"/>
        </c:scaling>
        <c:delete val="1"/>
        <c:axPos val="b"/>
        <c:numFmt formatCode="General" sourceLinked="1"/>
        <c:majorTickMark val="none"/>
        <c:minorTickMark val="none"/>
        <c:tickLblPos val="nextTo"/>
        <c:crossAx val="762918032"/>
        <c:crosses val="autoZero"/>
        <c:auto val="1"/>
        <c:lblAlgn val="ctr"/>
        <c:lblOffset val="100"/>
        <c:noMultiLvlLbl val="0"/>
      </c:catAx>
      <c:valAx>
        <c:axId val="762918032"/>
        <c:scaling>
          <c:orientation val="minMax"/>
        </c:scaling>
        <c:delete val="1"/>
        <c:axPos val="l"/>
        <c:numFmt formatCode="General" sourceLinked="1"/>
        <c:majorTickMark val="none"/>
        <c:minorTickMark val="none"/>
        <c:tickLblPos val="nextTo"/>
        <c:crossAx val="85993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599205086499034E-2"/>
          <c:y val="4.2146266349653981E-2"/>
          <c:w val="0.91576478297225461"/>
          <c:h val="0.84555734842093466"/>
        </c:manualLayout>
      </c:layout>
      <c:lineChart>
        <c:grouping val="standard"/>
        <c:varyColors val="0"/>
        <c:ser>
          <c:idx val="0"/>
          <c:order val="0"/>
          <c:spPr>
            <a:ln w="28575" cap="rnd">
              <a:noFill/>
              <a:round/>
            </a:ln>
            <a:effectLst/>
          </c:spPr>
          <c:marker>
            <c:symbol val="circle"/>
            <c:size val="16"/>
            <c:spPr>
              <a:solidFill>
                <a:srgbClr val="934BC9"/>
              </a:solidFill>
              <a:ln w="9525">
                <a:noFill/>
              </a:ln>
              <a:effectLst/>
            </c:spPr>
          </c:marker>
          <c:cat>
            <c:strRef>
              <c:f>Pivottable!$BT$11:$BT$28</c:f>
              <c:strCache>
                <c:ptCount val="18"/>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96</c:v>
                </c:pt>
                <c:pt idx="16">
                  <c:v>98</c:v>
                </c:pt>
                <c:pt idx="17">
                  <c:v>99</c:v>
                </c:pt>
              </c:strCache>
            </c:strRef>
          </c:cat>
          <c:val>
            <c:numRef>
              <c:f>Pivottable!$BU$11:$BU$28</c:f>
              <c:numCache>
                <c:formatCode>General</c:formatCode>
                <c:ptCount val="18"/>
                <c:pt idx="0">
                  <c:v>3</c:v>
                </c:pt>
                <c:pt idx="1">
                  <c:v>2</c:v>
                </c:pt>
                <c:pt idx="2">
                  <c:v>2</c:v>
                </c:pt>
                <c:pt idx="3">
                  <c:v>1</c:v>
                </c:pt>
                <c:pt idx="4">
                  <c:v>3</c:v>
                </c:pt>
                <c:pt idx="5">
                  <c:v>1</c:v>
                </c:pt>
                <c:pt idx="6">
                  <c:v>4</c:v>
                </c:pt>
                <c:pt idx="7">
                  <c:v>2</c:v>
                </c:pt>
                <c:pt idx="8">
                  <c:v>4</c:v>
                </c:pt>
                <c:pt idx="9">
                  <c:v>3</c:v>
                </c:pt>
                <c:pt idx="10">
                  <c:v>3</c:v>
                </c:pt>
                <c:pt idx="11">
                  <c:v>3</c:v>
                </c:pt>
                <c:pt idx="12">
                  <c:v>6</c:v>
                </c:pt>
                <c:pt idx="13">
                  <c:v>7</c:v>
                </c:pt>
                <c:pt idx="14">
                  <c:v>3</c:v>
                </c:pt>
                <c:pt idx="15">
                  <c:v>1</c:v>
                </c:pt>
                <c:pt idx="16">
                  <c:v>2</c:v>
                </c:pt>
                <c:pt idx="17">
                  <c:v>2</c:v>
                </c:pt>
              </c:numCache>
            </c:numRef>
          </c:val>
          <c:smooth val="0"/>
          <c:extLst>
            <c:ext xmlns:c16="http://schemas.microsoft.com/office/drawing/2014/chart" uri="{C3380CC4-5D6E-409C-BE32-E72D297353CC}">
              <c16:uniqueId val="{00000000-8137-40DD-BED4-56F47E7A48D7}"/>
            </c:ext>
          </c:extLst>
        </c:ser>
        <c:ser>
          <c:idx val="1"/>
          <c:order val="1"/>
          <c:spPr>
            <a:ln w="25400" cap="rnd">
              <a:noFill/>
              <a:round/>
            </a:ln>
            <a:effectLst/>
          </c:spPr>
          <c:marker>
            <c:symbol val="circle"/>
            <c:size val="5"/>
            <c:spPr>
              <a:solidFill>
                <a:schemeClr val="accent2"/>
              </a:solidFill>
              <a:ln w="9525">
                <a:solidFill>
                  <a:schemeClr val="accent2"/>
                </a:solidFill>
              </a:ln>
              <a:effectLst/>
            </c:spPr>
          </c:marker>
          <c:cat>
            <c:strRef>
              <c:f>Pivottable!$BT$11:$BT$28</c:f>
              <c:strCache>
                <c:ptCount val="18"/>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96</c:v>
                </c:pt>
                <c:pt idx="16">
                  <c:v>98</c:v>
                </c:pt>
                <c:pt idx="17">
                  <c:v>99</c:v>
                </c:pt>
              </c:strCache>
            </c:strRef>
          </c:cat>
          <c:val>
            <c:numRef>
              <c:f>Pivottable!$BV$11:$BV$28</c:f>
              <c:numCache>
                <c:formatCode>General</c:formatCode>
                <c:ptCount val="18"/>
              </c:numCache>
            </c:numRef>
          </c:val>
          <c:smooth val="0"/>
          <c:extLst>
            <c:ext xmlns:c16="http://schemas.microsoft.com/office/drawing/2014/chart" uri="{C3380CC4-5D6E-409C-BE32-E72D297353CC}">
              <c16:uniqueId val="{00000001-8137-40DD-BED4-56F47E7A48D7}"/>
            </c:ext>
          </c:extLst>
        </c:ser>
        <c:ser>
          <c:idx val="2"/>
          <c:order val="2"/>
          <c:spPr>
            <a:ln w="25400" cap="rnd">
              <a:noFill/>
              <a:round/>
            </a:ln>
            <a:effectLst/>
          </c:spPr>
          <c:marker>
            <c:symbol val="circle"/>
            <c:size val="16"/>
            <c:spPr>
              <a:solidFill>
                <a:srgbClr val="FF0000"/>
              </a:solidFill>
              <a:ln w="9525">
                <a:noFill/>
              </a:ln>
              <a:effectLst/>
            </c:spPr>
          </c:marker>
          <c:cat>
            <c:strRef>
              <c:f>Pivottable!$BT$11:$BT$28</c:f>
              <c:strCache>
                <c:ptCount val="18"/>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96</c:v>
                </c:pt>
                <c:pt idx="16">
                  <c:v>98</c:v>
                </c:pt>
                <c:pt idx="17">
                  <c:v>99</c:v>
                </c:pt>
              </c:strCache>
            </c:strRef>
          </c:cat>
          <c:val>
            <c:numRef>
              <c:f>Pivottable!$BW$11:$BW$28</c:f>
              <c:numCache>
                <c:formatCode>General</c:formatCode>
                <c:ptCount val="18"/>
                <c:pt idx="1">
                  <c:v>0</c:v>
                </c:pt>
                <c:pt idx="2">
                  <c:v>0</c:v>
                </c:pt>
                <c:pt idx="3">
                  <c:v>0</c:v>
                </c:pt>
                <c:pt idx="4">
                  <c:v>0</c:v>
                </c:pt>
                <c:pt idx="5">
                  <c:v>0</c:v>
                </c:pt>
                <c:pt idx="6">
                  <c:v>0</c:v>
                </c:pt>
                <c:pt idx="7">
                  <c:v>0</c:v>
                </c:pt>
                <c:pt idx="8">
                  <c:v>0</c:v>
                </c:pt>
                <c:pt idx="9">
                  <c:v>0</c:v>
                </c:pt>
                <c:pt idx="10">
                  <c:v>0</c:v>
                </c:pt>
                <c:pt idx="11">
                  <c:v>0</c:v>
                </c:pt>
                <c:pt idx="12">
                  <c:v>0</c:v>
                </c:pt>
                <c:pt idx="13">
                  <c:v>7</c:v>
                </c:pt>
                <c:pt idx="14">
                  <c:v>0</c:v>
                </c:pt>
                <c:pt idx="15">
                  <c:v>0</c:v>
                </c:pt>
                <c:pt idx="16">
                  <c:v>0</c:v>
                </c:pt>
                <c:pt idx="17">
                  <c:v>0</c:v>
                </c:pt>
              </c:numCache>
            </c:numRef>
          </c:val>
          <c:smooth val="0"/>
          <c:extLst>
            <c:ext xmlns:c16="http://schemas.microsoft.com/office/drawing/2014/chart" uri="{C3380CC4-5D6E-409C-BE32-E72D297353CC}">
              <c16:uniqueId val="{00000002-8137-40DD-BED4-56F47E7A48D7}"/>
            </c:ext>
          </c:extLst>
        </c:ser>
        <c:ser>
          <c:idx val="3"/>
          <c:order val="3"/>
          <c:spPr>
            <a:ln w="25400" cap="rnd">
              <a:noFill/>
              <a:round/>
            </a:ln>
            <a:effectLst/>
          </c:spPr>
          <c:marker>
            <c:symbol val="circle"/>
            <c:size val="17"/>
            <c:spPr>
              <a:solidFill>
                <a:srgbClr val="33CC33"/>
              </a:solidFill>
              <a:ln w="9525">
                <a:noFill/>
              </a:ln>
              <a:effectLst/>
            </c:spPr>
          </c:marker>
          <c:cat>
            <c:strRef>
              <c:f>Pivottable!$BT$11:$BT$28</c:f>
              <c:strCache>
                <c:ptCount val="18"/>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96</c:v>
                </c:pt>
                <c:pt idx="16">
                  <c:v>98</c:v>
                </c:pt>
                <c:pt idx="17">
                  <c:v>99</c:v>
                </c:pt>
              </c:strCache>
            </c:strRef>
          </c:cat>
          <c:val>
            <c:numRef>
              <c:f>Pivottable!$BX$11:$BX$28</c:f>
              <c:numCache>
                <c:formatCode>General</c:formatCode>
                <c:ptCount val="18"/>
                <c:pt idx="0">
                  <c:v>0</c:v>
                </c:pt>
                <c:pt idx="1">
                  <c:v>0</c:v>
                </c:pt>
                <c:pt idx="2">
                  <c:v>0</c:v>
                </c:pt>
                <c:pt idx="3">
                  <c:v>1</c:v>
                </c:pt>
                <c:pt idx="4">
                  <c:v>0</c:v>
                </c:pt>
                <c:pt idx="5">
                  <c:v>1</c:v>
                </c:pt>
                <c:pt idx="6">
                  <c:v>0</c:v>
                </c:pt>
                <c:pt idx="7">
                  <c:v>0</c:v>
                </c:pt>
                <c:pt idx="8">
                  <c:v>0</c:v>
                </c:pt>
                <c:pt idx="9">
                  <c:v>0</c:v>
                </c:pt>
                <c:pt idx="10">
                  <c:v>0</c:v>
                </c:pt>
                <c:pt idx="11">
                  <c:v>0</c:v>
                </c:pt>
                <c:pt idx="12">
                  <c:v>0</c:v>
                </c:pt>
                <c:pt idx="13">
                  <c:v>0</c:v>
                </c:pt>
                <c:pt idx="14">
                  <c:v>0</c:v>
                </c:pt>
                <c:pt idx="15">
                  <c:v>1</c:v>
                </c:pt>
                <c:pt idx="16">
                  <c:v>0</c:v>
                </c:pt>
                <c:pt idx="17">
                  <c:v>0</c:v>
                </c:pt>
              </c:numCache>
            </c:numRef>
          </c:val>
          <c:smooth val="0"/>
          <c:extLst>
            <c:ext xmlns:c16="http://schemas.microsoft.com/office/drawing/2014/chart" uri="{C3380CC4-5D6E-409C-BE32-E72D297353CC}">
              <c16:uniqueId val="{00000003-8137-40DD-BED4-56F47E7A48D7}"/>
            </c:ext>
          </c:extLst>
        </c:ser>
        <c:dLbls>
          <c:showLegendKey val="0"/>
          <c:showVal val="0"/>
          <c:showCatName val="0"/>
          <c:showSerName val="0"/>
          <c:showPercent val="0"/>
          <c:showBubbleSize val="0"/>
        </c:dLbls>
        <c:marker val="1"/>
        <c:smooth val="0"/>
        <c:axId val="862691456"/>
        <c:axId val="762935088"/>
      </c:lineChart>
      <c:catAx>
        <c:axId val="86269145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62935088"/>
        <c:crosses val="autoZero"/>
        <c:auto val="1"/>
        <c:lblAlgn val="ctr"/>
        <c:lblOffset val="100"/>
        <c:noMultiLvlLbl val="0"/>
      </c:catAx>
      <c:valAx>
        <c:axId val="762935088"/>
        <c:scaling>
          <c:orientation val="minMax"/>
        </c:scaling>
        <c:delete val="0"/>
        <c:axPos val="l"/>
        <c:majorGridlines>
          <c:spPr>
            <a:ln w="9525" cap="flat" cmpd="sng" algn="ctr">
              <a:solidFill>
                <a:schemeClr val="bg1">
                  <a:lumMod val="9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6269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Inventory.xlsx]Pivottable!PivotTable13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FF00"/>
          </a:solidFill>
          <a:ln>
            <a:noFill/>
          </a:ln>
          <a:effectLst/>
        </c:spPr>
      </c:pivotFmt>
      <c:pivotFmt>
        <c:idx val="8"/>
        <c:spPr>
          <a:solidFill>
            <a:srgbClr val="FFFF00"/>
          </a:solidFill>
          <a:ln>
            <a:noFill/>
          </a:ln>
          <a:effectLst/>
        </c:spPr>
      </c:pivotFmt>
      <c:pivotFmt>
        <c:idx val="9"/>
        <c:spPr>
          <a:solidFill>
            <a:srgbClr val="F236A6"/>
          </a:solidFill>
          <a:ln>
            <a:noFill/>
          </a:ln>
          <a:effectLst/>
        </c:spPr>
      </c:pivotFmt>
      <c:pivotFmt>
        <c:idx val="10"/>
        <c:spPr>
          <a:solidFill>
            <a:srgbClr val="8245A1"/>
          </a:solidFill>
          <a:ln>
            <a:noFill/>
          </a:ln>
          <a:effectLst/>
        </c:spPr>
      </c:pivotFmt>
      <c:pivotFmt>
        <c:idx val="11"/>
        <c:spPr>
          <a:solidFill>
            <a:srgbClr val="FF0000"/>
          </a:solidFill>
          <a:ln>
            <a:noFill/>
          </a:ln>
          <a:effectLst/>
        </c:spPr>
      </c:pivotFmt>
      <c:pivotFmt>
        <c:idx val="12"/>
        <c:spPr>
          <a:solidFill>
            <a:schemeClr val="tx2">
              <a:lumMod val="20000"/>
              <a:lumOff val="80000"/>
            </a:schemeClr>
          </a:solidFill>
          <a:ln>
            <a:noFill/>
          </a:ln>
          <a:effectLst/>
        </c:spPr>
      </c:pivotFmt>
      <c:pivotFmt>
        <c:idx val="13"/>
        <c:spPr>
          <a:noFill/>
          <a:ln>
            <a:noFill/>
          </a:ln>
          <a:effectLst/>
        </c:spPr>
        <c:dLbl>
          <c:idx val="0"/>
          <c:layout>
            <c:manualLayout>
              <c:x val="-0.67267458237570099"/>
              <c:y val="-2.31481481481481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noFill/>
          <a:ln>
            <a:noFill/>
          </a:ln>
          <a:effectLst/>
        </c:spPr>
        <c:dLbl>
          <c:idx val="0"/>
          <c:layout>
            <c:manualLayout>
              <c:x val="-0.2664219826163540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noFill/>
          <a:ln>
            <a:noFill/>
          </a:ln>
          <a:effectLst/>
        </c:spPr>
        <c:dLbl>
          <c:idx val="0"/>
          <c:layout>
            <c:manualLayout>
              <c:x val="-0.81515359195782755"/>
              <c:y val="-2.31481481481481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noFill/>
          <a:ln>
            <a:noFill/>
          </a:ln>
          <a:effectLst/>
        </c:spPr>
        <c:dLbl>
          <c:idx val="0"/>
          <c:layout>
            <c:manualLayout>
              <c:x val="-0.42214066087211799"/>
              <c:y val="-3.240722513852435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348620769676803"/>
                  <c:h val="0.1509722222222222"/>
                </c:manualLayout>
              </c15:layout>
            </c:ext>
          </c:extLst>
        </c:dLbl>
      </c:pivotFmt>
      <c:pivotFmt>
        <c:idx val="17"/>
        <c:spPr>
          <a:noFill/>
          <a:ln>
            <a:noFill/>
          </a:ln>
          <a:effectLst/>
        </c:spPr>
        <c:dLbl>
          <c:idx val="0"/>
          <c:layout>
            <c:manualLayout>
              <c:x val="-0.86918104791855577"/>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
        <c:spPr>
          <a:noFill/>
          <a:ln>
            <a:noFill/>
          </a:ln>
          <a:effectLst/>
        </c:spPr>
        <c:dLbl>
          <c:idx val="0"/>
          <c:layout>
            <c:manualLayout>
              <c:x val="-0.47881630076997705"/>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Pivottable!$CE$12</c:f>
              <c:strCache>
                <c:ptCount val="1"/>
                <c:pt idx="0">
                  <c:v>Count of Model (Full Name)</c:v>
                </c:pt>
              </c:strCache>
            </c:strRef>
          </c:tx>
          <c:spPr>
            <a:solidFill>
              <a:schemeClr val="accent1"/>
            </a:solidFill>
            <a:ln>
              <a:noFill/>
            </a:ln>
            <a:effectLst/>
          </c:spPr>
          <c:invertIfNegative val="0"/>
          <c:dPt>
            <c:idx val="0"/>
            <c:invertIfNegative val="0"/>
            <c:bubble3D val="0"/>
            <c:spPr>
              <a:solidFill>
                <a:srgbClr val="00FF00"/>
              </a:solidFill>
              <a:ln>
                <a:noFill/>
              </a:ln>
              <a:effectLst/>
            </c:spPr>
            <c:extLst>
              <c:ext xmlns:c16="http://schemas.microsoft.com/office/drawing/2014/chart" uri="{C3380CC4-5D6E-409C-BE32-E72D297353CC}">
                <c16:uniqueId val="{00000007-AF1B-44DE-A88F-430A397FAFC5}"/>
              </c:ext>
            </c:extLst>
          </c:dPt>
          <c:dPt>
            <c:idx val="1"/>
            <c:invertIfNegative val="0"/>
            <c:bubble3D val="0"/>
            <c:spPr>
              <a:solidFill>
                <a:srgbClr val="FFFF00"/>
              </a:solidFill>
              <a:ln>
                <a:noFill/>
              </a:ln>
              <a:effectLst/>
            </c:spPr>
            <c:extLst>
              <c:ext xmlns:c16="http://schemas.microsoft.com/office/drawing/2014/chart" uri="{C3380CC4-5D6E-409C-BE32-E72D297353CC}">
                <c16:uniqueId val="{00000008-AF1B-44DE-A88F-430A397FAFC5}"/>
              </c:ext>
            </c:extLst>
          </c:dPt>
          <c:dPt>
            <c:idx val="2"/>
            <c:invertIfNegative val="0"/>
            <c:bubble3D val="0"/>
            <c:spPr>
              <a:solidFill>
                <a:srgbClr val="F236A6"/>
              </a:solidFill>
              <a:ln>
                <a:noFill/>
              </a:ln>
              <a:effectLst/>
            </c:spPr>
            <c:extLst>
              <c:ext xmlns:c16="http://schemas.microsoft.com/office/drawing/2014/chart" uri="{C3380CC4-5D6E-409C-BE32-E72D297353CC}">
                <c16:uniqueId val="{00000009-AF1B-44DE-A88F-430A397FAFC5}"/>
              </c:ext>
            </c:extLst>
          </c:dPt>
          <c:dPt>
            <c:idx val="3"/>
            <c:invertIfNegative val="0"/>
            <c:bubble3D val="0"/>
            <c:spPr>
              <a:solidFill>
                <a:srgbClr val="8245A1"/>
              </a:solidFill>
              <a:ln>
                <a:noFill/>
              </a:ln>
              <a:effectLst/>
            </c:spPr>
            <c:extLst>
              <c:ext xmlns:c16="http://schemas.microsoft.com/office/drawing/2014/chart" uri="{C3380CC4-5D6E-409C-BE32-E72D297353CC}">
                <c16:uniqueId val="{0000000A-AF1B-44DE-A88F-430A397FAFC5}"/>
              </c:ext>
            </c:extLst>
          </c:dPt>
          <c:dPt>
            <c:idx val="4"/>
            <c:invertIfNegative val="0"/>
            <c:bubble3D val="0"/>
            <c:spPr>
              <a:solidFill>
                <a:srgbClr val="FF0000"/>
              </a:solidFill>
              <a:ln>
                <a:noFill/>
              </a:ln>
              <a:effectLst/>
            </c:spPr>
            <c:extLst>
              <c:ext xmlns:c16="http://schemas.microsoft.com/office/drawing/2014/chart" uri="{C3380CC4-5D6E-409C-BE32-E72D297353CC}">
                <c16:uniqueId val="{0000000B-AF1B-44DE-A88F-430A397FAFC5}"/>
              </c:ext>
            </c:extLst>
          </c:dPt>
          <c:dPt>
            <c:idx val="5"/>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C-AF1B-44DE-A88F-430A397FAFC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Pivottable!$CD$13:$CD$19</c:f>
              <c:strCache>
                <c:ptCount val="6"/>
                <c:pt idx="0">
                  <c:v>Chrysler</c:v>
                </c:pt>
                <c:pt idx="1">
                  <c:v>Ford</c:v>
                </c:pt>
                <c:pt idx="2">
                  <c:v>General Motors</c:v>
                </c:pt>
                <c:pt idx="3">
                  <c:v>Honda</c:v>
                </c:pt>
                <c:pt idx="4">
                  <c:v>Hyundai</c:v>
                </c:pt>
                <c:pt idx="5">
                  <c:v>Toyota</c:v>
                </c:pt>
              </c:strCache>
            </c:strRef>
          </c:cat>
          <c:val>
            <c:numRef>
              <c:f>Pivottable!$CE$13:$CE$19</c:f>
              <c:numCache>
                <c:formatCode>#,##0;[Red]#,##0</c:formatCode>
                <c:ptCount val="6"/>
                <c:pt idx="0">
                  <c:v>7</c:v>
                </c:pt>
                <c:pt idx="1">
                  <c:v>13</c:v>
                </c:pt>
                <c:pt idx="2">
                  <c:v>6</c:v>
                </c:pt>
                <c:pt idx="3">
                  <c:v>12</c:v>
                </c:pt>
                <c:pt idx="4">
                  <c:v>4</c:v>
                </c:pt>
                <c:pt idx="5">
                  <c:v>10</c:v>
                </c:pt>
              </c:numCache>
            </c:numRef>
          </c:val>
          <c:extLst>
            <c:ext xmlns:c16="http://schemas.microsoft.com/office/drawing/2014/chart" uri="{C3380CC4-5D6E-409C-BE32-E72D297353CC}">
              <c16:uniqueId val="{00000003-AF1B-44DE-A88F-430A397FAFC5}"/>
            </c:ext>
          </c:extLst>
        </c:ser>
        <c:ser>
          <c:idx val="1"/>
          <c:order val="1"/>
          <c:tx>
            <c:strRef>
              <c:f>Pivottable!$CF$12</c:f>
              <c:strCache>
                <c:ptCount val="1"/>
                <c:pt idx="0">
                  <c:v>Count of Model (Full Name)2</c:v>
                </c:pt>
              </c:strCache>
            </c:strRef>
          </c:tx>
          <c:spPr>
            <a:noFill/>
            <a:ln>
              <a:noFill/>
            </a:ln>
            <a:effectLst/>
          </c:spPr>
          <c:invertIfNegative val="0"/>
          <c:dLbls>
            <c:dLbl>
              <c:idx val="0"/>
              <c:layout>
                <c:manualLayout>
                  <c:x val="-0.47881630076997705"/>
                  <c:y val="-2.7777777777777776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F1B-44DE-A88F-430A397FAFC5}"/>
                </c:ext>
              </c:extLst>
            </c:dLbl>
            <c:dLbl>
              <c:idx val="1"/>
              <c:layout>
                <c:manualLayout>
                  <c:x val="-0.86918104791855577"/>
                  <c:y val="-4.6296296296296384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F1B-44DE-A88F-430A397FAFC5}"/>
                </c:ext>
              </c:extLst>
            </c:dLbl>
            <c:dLbl>
              <c:idx val="2"/>
              <c:layout>
                <c:manualLayout>
                  <c:x val="-0.42214066087211799"/>
                  <c:y val="-3.240722513852435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0"/>
              <c:showBubbleSize val="0"/>
              <c:separator> </c:separator>
              <c:extLst>
                <c:ext xmlns:c15="http://schemas.microsoft.com/office/drawing/2012/chart" uri="{CE6537A1-D6FC-4f65-9D91-7224C49458BB}">
                  <c15:layout>
                    <c:manualLayout>
                      <c:w val="0.2348620769676803"/>
                      <c:h val="0.1509722222222222"/>
                    </c:manualLayout>
                  </c15:layout>
                </c:ext>
                <c:ext xmlns:c16="http://schemas.microsoft.com/office/drawing/2014/chart" uri="{C3380CC4-5D6E-409C-BE32-E72D297353CC}">
                  <c16:uniqueId val="{00000010-AF1B-44DE-A88F-430A397FAFC5}"/>
                </c:ext>
              </c:extLst>
            </c:dLbl>
            <c:dLbl>
              <c:idx val="3"/>
              <c:layout>
                <c:manualLayout>
                  <c:x val="-0.81515359195782755"/>
                  <c:y val="-2.3148148148148192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F1B-44DE-A88F-430A397FAFC5}"/>
                </c:ext>
              </c:extLst>
            </c:dLbl>
            <c:dLbl>
              <c:idx val="4"/>
              <c:layout>
                <c:manualLayout>
                  <c:x val="-0.26642198261635403"/>
                  <c:y val="-2.7777777777777776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F1B-44DE-A88F-430A397FAFC5}"/>
                </c:ext>
              </c:extLst>
            </c:dLbl>
            <c:dLbl>
              <c:idx val="5"/>
              <c:layout>
                <c:manualLayout>
                  <c:x val="-0.67267458237570099"/>
                  <c:y val="-2.3148148148148154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F1B-44DE-A88F-430A397FAF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Pivottable!$CD$13:$CD$19</c:f>
              <c:strCache>
                <c:ptCount val="6"/>
                <c:pt idx="0">
                  <c:v>Chrysler</c:v>
                </c:pt>
                <c:pt idx="1">
                  <c:v>Ford</c:v>
                </c:pt>
                <c:pt idx="2">
                  <c:v>General Motors</c:v>
                </c:pt>
                <c:pt idx="3">
                  <c:v>Honda</c:v>
                </c:pt>
                <c:pt idx="4">
                  <c:v>Hyundai</c:v>
                </c:pt>
                <c:pt idx="5">
                  <c:v>Toyota</c:v>
                </c:pt>
              </c:strCache>
            </c:strRef>
          </c:cat>
          <c:val>
            <c:numRef>
              <c:f>Pivottable!$CF$13:$CF$19</c:f>
              <c:numCache>
                <c:formatCode>#,##0;[Red]#,##0</c:formatCode>
                <c:ptCount val="6"/>
                <c:pt idx="0">
                  <c:v>7</c:v>
                </c:pt>
                <c:pt idx="1">
                  <c:v>13</c:v>
                </c:pt>
                <c:pt idx="2">
                  <c:v>6</c:v>
                </c:pt>
                <c:pt idx="3">
                  <c:v>12</c:v>
                </c:pt>
                <c:pt idx="4">
                  <c:v>4</c:v>
                </c:pt>
                <c:pt idx="5">
                  <c:v>10</c:v>
                </c:pt>
              </c:numCache>
            </c:numRef>
          </c:val>
          <c:extLst>
            <c:ext xmlns:c16="http://schemas.microsoft.com/office/drawing/2014/chart" uri="{C3380CC4-5D6E-409C-BE32-E72D297353CC}">
              <c16:uniqueId val="{00000006-AF1B-44DE-A88F-430A397FAFC5}"/>
            </c:ext>
          </c:extLst>
        </c:ser>
        <c:dLbls>
          <c:dLblPos val="outEnd"/>
          <c:showLegendKey val="0"/>
          <c:showVal val="1"/>
          <c:showCatName val="0"/>
          <c:showSerName val="0"/>
          <c:showPercent val="0"/>
          <c:showBubbleSize val="0"/>
        </c:dLbls>
        <c:gapWidth val="182"/>
        <c:axId val="820871184"/>
        <c:axId val="597576160"/>
      </c:barChart>
      <c:catAx>
        <c:axId val="820871184"/>
        <c:scaling>
          <c:orientation val="minMax"/>
        </c:scaling>
        <c:delete val="1"/>
        <c:axPos val="l"/>
        <c:numFmt formatCode="General" sourceLinked="1"/>
        <c:majorTickMark val="none"/>
        <c:minorTickMark val="none"/>
        <c:tickLblPos val="nextTo"/>
        <c:crossAx val="597576160"/>
        <c:crosses val="autoZero"/>
        <c:auto val="1"/>
        <c:lblAlgn val="ctr"/>
        <c:lblOffset val="100"/>
        <c:noMultiLvlLbl val="0"/>
      </c:catAx>
      <c:valAx>
        <c:axId val="597576160"/>
        <c:scaling>
          <c:orientation val="minMax"/>
        </c:scaling>
        <c:delete val="1"/>
        <c:axPos val="b"/>
        <c:majorGridlines>
          <c:spPr>
            <a:ln w="9525" cap="flat" cmpd="sng" algn="ctr">
              <a:noFill/>
              <a:round/>
            </a:ln>
            <a:effectLst/>
          </c:spPr>
        </c:majorGridlines>
        <c:numFmt formatCode="#,##0;[Red]#,##0" sourceLinked="1"/>
        <c:majorTickMark val="none"/>
        <c:minorTickMark val="none"/>
        <c:tickLblPos val="nextTo"/>
        <c:crossAx val="82087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hyperlink" Target="#'Car Inventory'!A1"/><Relationship Id="rId7" Type="http://schemas.openxmlformats.org/officeDocument/2006/relationships/chart" Target="../charts/chart16.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5.xml"/><Relationship Id="rId11" Type="http://schemas.openxmlformats.org/officeDocument/2006/relationships/chart" Target="../charts/chart20.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40822</xdr:rowOff>
    </xdr:from>
    <xdr:to>
      <xdr:col>16</xdr:col>
      <xdr:colOff>1580033</xdr:colOff>
      <xdr:row>69</xdr:row>
      <xdr:rowOff>175293</xdr:rowOff>
    </xdr:to>
    <xdr:sp macro="" textlink="">
      <xdr:nvSpPr>
        <xdr:cNvPr id="4" name="L-Shape 3">
          <a:extLst>
            <a:ext uri="{FF2B5EF4-FFF2-40B4-BE49-F238E27FC236}">
              <a16:creationId xmlns:a16="http://schemas.microsoft.com/office/drawing/2014/main" id="{4AC19AB7-26F9-4257-980B-48996F0B346E}"/>
            </a:ext>
          </a:extLst>
        </xdr:cNvPr>
        <xdr:cNvSpPr/>
      </xdr:nvSpPr>
      <xdr:spPr>
        <a:xfrm rot="16200000" flipH="1">
          <a:off x="3321745" y="-3280923"/>
          <a:ext cx="20762900" cy="27406390"/>
        </a:xfrm>
        <a:prstGeom prst="corner">
          <a:avLst>
            <a:gd name="adj1" fmla="val 15656"/>
            <a:gd name="adj2" fmla="val 2251"/>
          </a:avLst>
        </a:prstGeom>
        <a:gradFill>
          <a:gsLst>
            <a:gs pos="65000">
              <a:srgbClr val="B156C2"/>
            </a:gs>
            <a:gs pos="51000">
              <a:srgbClr val="823FAB"/>
            </a:gs>
            <a:gs pos="100000">
              <a:srgbClr val="F9E3F7"/>
            </a:gs>
            <a:gs pos="86000">
              <a:srgbClr val="EDA8E8"/>
            </a:gs>
            <a:gs pos="76000">
              <a:srgbClr val="E06CD8"/>
            </a:gs>
            <a:gs pos="37000">
              <a:srgbClr val="823FAB"/>
            </a:gs>
            <a:gs pos="23000">
              <a:srgbClr val="823FAB"/>
            </a:gs>
            <a:gs pos="11000">
              <a:srgbClr val="7938A6"/>
            </a:gs>
            <a:gs pos="7500">
              <a:srgbClr val="7534A3"/>
            </a:gs>
            <a:gs pos="4000">
              <a:srgbClr val="7030A0"/>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3783</xdr:colOff>
      <xdr:row>1</xdr:row>
      <xdr:rowOff>4003</xdr:rowOff>
    </xdr:from>
    <xdr:to>
      <xdr:col>14</xdr:col>
      <xdr:colOff>1645227</xdr:colOff>
      <xdr:row>2</xdr:row>
      <xdr:rowOff>29616</xdr:rowOff>
    </xdr:to>
    <xdr:sp macro="" textlink="">
      <xdr:nvSpPr>
        <xdr:cNvPr id="3" name="Rectangle: Top Corners Rounded 2">
          <a:extLst>
            <a:ext uri="{FF2B5EF4-FFF2-40B4-BE49-F238E27FC236}">
              <a16:creationId xmlns:a16="http://schemas.microsoft.com/office/drawing/2014/main" id="{172152FD-9526-48EC-8C21-5611E374F489}"/>
            </a:ext>
          </a:extLst>
        </xdr:cNvPr>
        <xdr:cNvSpPr/>
      </xdr:nvSpPr>
      <xdr:spPr>
        <a:xfrm>
          <a:off x="990919" y="471594"/>
          <a:ext cx="23012081" cy="441249"/>
        </a:xfrm>
        <a:prstGeom prst="round2SameRect">
          <a:avLst/>
        </a:prstGeom>
        <a:noFill/>
        <a:ln w="76200">
          <a:solidFill>
            <a:srgbClr val="5B2C7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1660071</xdr:colOff>
      <xdr:row>0</xdr:row>
      <xdr:rowOff>65561</xdr:rowOff>
    </xdr:from>
    <xdr:to>
      <xdr:col>16</xdr:col>
      <xdr:colOff>680358</xdr:colOff>
      <xdr:row>1</xdr:row>
      <xdr:rowOff>169470</xdr:rowOff>
    </xdr:to>
    <xdr:sp macro="" textlink="">
      <xdr:nvSpPr>
        <xdr:cNvPr id="7" name="TextBox 6">
          <a:hlinkClick xmlns:r="http://schemas.openxmlformats.org/officeDocument/2006/relationships" r:id="rId1" tooltip="Got to Dashboard"/>
          <a:extLst>
            <a:ext uri="{FF2B5EF4-FFF2-40B4-BE49-F238E27FC236}">
              <a16:creationId xmlns:a16="http://schemas.microsoft.com/office/drawing/2014/main" id="{DD2F0D5F-BF24-46C7-9AAC-4AD782B309C0}"/>
            </a:ext>
          </a:extLst>
        </xdr:cNvPr>
        <xdr:cNvSpPr txBox="1"/>
      </xdr:nvSpPr>
      <xdr:spPr>
        <a:xfrm>
          <a:off x="25812750" y="65561"/>
          <a:ext cx="693965" cy="5665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195262</xdr:colOff>
      <xdr:row>3</xdr:row>
      <xdr:rowOff>95250</xdr:rowOff>
    </xdr:from>
    <xdr:to>
      <xdr:col>6</xdr:col>
      <xdr:colOff>119062</xdr:colOff>
      <xdr:row>17</xdr:row>
      <xdr:rowOff>38100</xdr:rowOff>
    </xdr:to>
    <xdr:graphicFrame macro="">
      <xdr:nvGraphicFramePr>
        <xdr:cNvPr id="2" name="Chart 1">
          <a:extLst>
            <a:ext uri="{FF2B5EF4-FFF2-40B4-BE49-F238E27FC236}">
              <a16:creationId xmlns:a16="http://schemas.microsoft.com/office/drawing/2014/main" id="{02BD81BF-73EC-4740-9EDE-0D47A7146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2</xdr:row>
      <xdr:rowOff>28575</xdr:rowOff>
    </xdr:from>
    <xdr:to>
      <xdr:col>27</xdr:col>
      <xdr:colOff>628650</xdr:colOff>
      <xdr:row>15</xdr:row>
      <xdr:rowOff>171450</xdr:rowOff>
    </xdr:to>
    <xdr:graphicFrame macro="">
      <xdr:nvGraphicFramePr>
        <xdr:cNvPr id="3" name="Chart 2">
          <a:extLst>
            <a:ext uri="{FF2B5EF4-FFF2-40B4-BE49-F238E27FC236}">
              <a16:creationId xmlns:a16="http://schemas.microsoft.com/office/drawing/2014/main" id="{25A300DE-C5F4-4C1D-8FB9-E9C87BE58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271462</xdr:colOff>
      <xdr:row>15</xdr:row>
      <xdr:rowOff>57150</xdr:rowOff>
    </xdr:from>
    <xdr:to>
      <xdr:col>38</xdr:col>
      <xdr:colOff>242887</xdr:colOff>
      <xdr:row>22</xdr:row>
      <xdr:rowOff>28575</xdr:rowOff>
    </xdr:to>
    <xdr:graphicFrame macro="">
      <xdr:nvGraphicFramePr>
        <xdr:cNvPr id="6" name="Chart 5">
          <a:extLst>
            <a:ext uri="{FF2B5EF4-FFF2-40B4-BE49-F238E27FC236}">
              <a16:creationId xmlns:a16="http://schemas.microsoft.com/office/drawing/2014/main" id="{0E708E58-67C1-4822-B7A5-78BAB2124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1076324</xdr:colOff>
      <xdr:row>15</xdr:row>
      <xdr:rowOff>28575</xdr:rowOff>
    </xdr:from>
    <xdr:to>
      <xdr:col>39</xdr:col>
      <xdr:colOff>714374</xdr:colOff>
      <xdr:row>22</xdr:row>
      <xdr:rowOff>0</xdr:rowOff>
    </xdr:to>
    <xdr:graphicFrame macro="">
      <xdr:nvGraphicFramePr>
        <xdr:cNvPr id="7" name="Chart 6">
          <a:extLst>
            <a:ext uri="{FF2B5EF4-FFF2-40B4-BE49-F238E27FC236}">
              <a16:creationId xmlns:a16="http://schemas.microsoft.com/office/drawing/2014/main" id="{A22EA681-801C-4D19-8C5A-EF02A5CE7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39</xdr:col>
      <xdr:colOff>952500</xdr:colOff>
      <xdr:row>15</xdr:row>
      <xdr:rowOff>19050</xdr:rowOff>
    </xdr:from>
    <xdr:to>
      <xdr:col>41</xdr:col>
      <xdr:colOff>581025</xdr:colOff>
      <xdr:row>24</xdr:row>
      <xdr:rowOff>123825</xdr:rowOff>
    </xdr:to>
    <mc:AlternateContent xmlns:mc="http://schemas.openxmlformats.org/markup-compatibility/2006">
      <mc:Choice xmlns:a14="http://schemas.microsoft.com/office/drawing/2010/main" Requires="a14">
        <xdr:graphicFrame macro="">
          <xdr:nvGraphicFramePr>
            <xdr:cNvPr id="8" name="Make (Full Name)">
              <a:extLst>
                <a:ext uri="{FF2B5EF4-FFF2-40B4-BE49-F238E27FC236}">
                  <a16:creationId xmlns:a16="http://schemas.microsoft.com/office/drawing/2014/main" id="{CB8C294C-6EDB-4318-9F4B-C6F9FE064D11}"/>
                </a:ext>
              </a:extLst>
            </xdr:cNvPr>
            <xdr:cNvGraphicFramePr/>
          </xdr:nvGraphicFramePr>
          <xdr:xfrm>
            <a:off x="0" y="0"/>
            <a:ext cx="0" cy="0"/>
          </xdr:xfrm>
          <a:graphic>
            <a:graphicData uri="http://schemas.microsoft.com/office/drawing/2010/slicer">
              <sle:slicer xmlns:sle="http://schemas.microsoft.com/office/drawing/2010/slicer" name="Make (Full Name)"/>
            </a:graphicData>
          </a:graphic>
        </xdr:graphicFrame>
      </mc:Choice>
      <mc:Fallback>
        <xdr:sp macro="" textlink="">
          <xdr:nvSpPr>
            <xdr:cNvPr id="0" name=""/>
            <xdr:cNvSpPr>
              <a:spLocks noTextEdit="1"/>
            </xdr:cNvSpPr>
          </xdr:nvSpPr>
          <xdr:spPr>
            <a:xfrm>
              <a:off x="28523045" y="3465368"/>
              <a:ext cx="2070389" cy="1975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47</xdr:col>
      <xdr:colOff>247656</xdr:colOff>
      <xdr:row>6</xdr:row>
      <xdr:rowOff>133350</xdr:rowOff>
    </xdr:from>
    <xdr:to>
      <xdr:col>51</xdr:col>
      <xdr:colOff>428631</xdr:colOff>
      <xdr:row>20</xdr:row>
      <xdr:rowOff>76200</xdr:rowOff>
    </xdr:to>
    <xdr:graphicFrame macro="">
      <xdr:nvGraphicFramePr>
        <xdr:cNvPr id="9" name="Chart 8">
          <a:extLst>
            <a:ext uri="{FF2B5EF4-FFF2-40B4-BE49-F238E27FC236}">
              <a16:creationId xmlns:a16="http://schemas.microsoft.com/office/drawing/2014/main" id="{F08879E3-F4FB-4ACD-9D6C-26D7BC8BB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352431</xdr:colOff>
      <xdr:row>9</xdr:row>
      <xdr:rowOff>190500</xdr:rowOff>
    </xdr:from>
    <xdr:to>
      <xdr:col>60</xdr:col>
      <xdr:colOff>485781</xdr:colOff>
      <xdr:row>24</xdr:row>
      <xdr:rowOff>180975</xdr:rowOff>
    </xdr:to>
    <xdr:graphicFrame macro="">
      <xdr:nvGraphicFramePr>
        <xdr:cNvPr id="10" name="Chart 9">
          <a:extLst>
            <a:ext uri="{FF2B5EF4-FFF2-40B4-BE49-F238E27FC236}">
              <a16:creationId xmlns:a16="http://schemas.microsoft.com/office/drawing/2014/main" id="{C148F3F3-4D89-416E-B121-6E955B7D0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63</xdr:col>
      <xdr:colOff>163287</xdr:colOff>
      <xdr:row>13</xdr:row>
      <xdr:rowOff>40821</xdr:rowOff>
    </xdr:from>
    <xdr:to>
      <xdr:col>64</xdr:col>
      <xdr:colOff>122464</xdr:colOff>
      <xdr:row>26</xdr:row>
      <xdr:rowOff>106135</xdr:rowOff>
    </xdr:to>
    <xdr:graphicFrame macro="">
      <xdr:nvGraphicFramePr>
        <xdr:cNvPr id="11" name="Chart 10">
          <a:extLst>
            <a:ext uri="{FF2B5EF4-FFF2-40B4-BE49-F238E27FC236}">
              <a16:creationId xmlns:a16="http://schemas.microsoft.com/office/drawing/2014/main" id="{00265639-68D1-4E8F-B315-17973CD71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71</xdr:col>
      <xdr:colOff>27217</xdr:colOff>
      <xdr:row>30</xdr:row>
      <xdr:rowOff>111579</xdr:rowOff>
    </xdr:from>
    <xdr:to>
      <xdr:col>76</xdr:col>
      <xdr:colOff>530681</xdr:colOff>
      <xdr:row>43</xdr:row>
      <xdr:rowOff>201386</xdr:rowOff>
    </xdr:to>
    <xdr:grpSp>
      <xdr:nvGrpSpPr>
        <xdr:cNvPr id="16" name="Group 15">
          <a:extLst>
            <a:ext uri="{FF2B5EF4-FFF2-40B4-BE49-F238E27FC236}">
              <a16:creationId xmlns:a16="http://schemas.microsoft.com/office/drawing/2014/main" id="{16DFA7B7-1888-43CB-8D95-D5EC931744F7}"/>
            </a:ext>
          </a:extLst>
        </xdr:cNvPr>
        <xdr:cNvGrpSpPr/>
      </xdr:nvGrpSpPr>
      <xdr:grpSpPr>
        <a:xfrm>
          <a:off x="63411762" y="6675170"/>
          <a:ext cx="4538601" cy="2791443"/>
          <a:chOff x="64438629" y="6162755"/>
          <a:chExt cx="4559993" cy="2711984"/>
        </a:xfrm>
      </xdr:grpSpPr>
      <xdr:graphicFrame macro="">
        <xdr:nvGraphicFramePr>
          <xdr:cNvPr id="14" name="Chart 13">
            <a:extLst>
              <a:ext uri="{FF2B5EF4-FFF2-40B4-BE49-F238E27FC236}">
                <a16:creationId xmlns:a16="http://schemas.microsoft.com/office/drawing/2014/main" id="{E99064EC-76C8-4364-B229-F48B7B8AD8EA}"/>
              </a:ext>
            </a:extLst>
          </xdr:cNvPr>
          <xdr:cNvGraphicFramePr/>
        </xdr:nvGraphicFramePr>
        <xdr:xfrm>
          <a:off x="64438629" y="6162755"/>
          <a:ext cx="4559993" cy="2711984"/>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15" name="Rectangle 14">
            <a:extLst>
              <a:ext uri="{FF2B5EF4-FFF2-40B4-BE49-F238E27FC236}">
                <a16:creationId xmlns:a16="http://schemas.microsoft.com/office/drawing/2014/main" id="{3E6F1F33-1332-485A-96DB-935BB208B72A}"/>
              </a:ext>
            </a:extLst>
          </xdr:cNvPr>
          <xdr:cNvSpPr/>
        </xdr:nvSpPr>
        <xdr:spPr>
          <a:xfrm>
            <a:off x="64747588" y="8482852"/>
            <a:ext cx="4191000" cy="12326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85</xdr:col>
      <xdr:colOff>414619</xdr:colOff>
      <xdr:row>10</xdr:row>
      <xdr:rowOff>17930</xdr:rowOff>
    </xdr:from>
    <xdr:to>
      <xdr:col>89</xdr:col>
      <xdr:colOff>212911</xdr:colOff>
      <xdr:row>23</xdr:row>
      <xdr:rowOff>138954</xdr:rowOff>
    </xdr:to>
    <xdr:graphicFrame macro="">
      <xdr:nvGraphicFramePr>
        <xdr:cNvPr id="17" name="Chart 16">
          <a:extLst>
            <a:ext uri="{FF2B5EF4-FFF2-40B4-BE49-F238E27FC236}">
              <a16:creationId xmlns:a16="http://schemas.microsoft.com/office/drawing/2014/main" id="{13C80E84-4EDC-46E0-97EA-A9288A454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102</xdr:col>
      <xdr:colOff>89646</xdr:colOff>
      <xdr:row>10</xdr:row>
      <xdr:rowOff>197223</xdr:rowOff>
    </xdr:from>
    <xdr:to>
      <xdr:col>109</xdr:col>
      <xdr:colOff>593911</xdr:colOff>
      <xdr:row>24</xdr:row>
      <xdr:rowOff>116541</xdr:rowOff>
    </xdr:to>
    <xdr:graphicFrame macro="">
      <xdr:nvGraphicFramePr>
        <xdr:cNvPr id="18" name="Chart 17">
          <a:extLst>
            <a:ext uri="{FF2B5EF4-FFF2-40B4-BE49-F238E27FC236}">
              <a16:creationId xmlns:a16="http://schemas.microsoft.com/office/drawing/2014/main" id="{07A922B0-781D-4E74-8644-DB8A0C074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98</xdr:col>
      <xdr:colOff>240366</xdr:colOff>
      <xdr:row>26</xdr:row>
      <xdr:rowOff>26334</xdr:rowOff>
    </xdr:from>
    <xdr:to>
      <xdr:col>99</xdr:col>
      <xdr:colOff>1071844</xdr:colOff>
      <xdr:row>36</xdr:row>
      <xdr:rowOff>145677</xdr:rowOff>
    </xdr:to>
    <mc:AlternateContent xmlns:mc="http://schemas.openxmlformats.org/markup-compatibility/2006">
      <mc:Choice xmlns:a14="http://schemas.microsoft.com/office/drawing/2010/main" Requires="a14">
        <xdr:graphicFrame macro="">
          <xdr:nvGraphicFramePr>
            <xdr:cNvPr id="19" name="Manufacture Year">
              <a:extLst>
                <a:ext uri="{FF2B5EF4-FFF2-40B4-BE49-F238E27FC236}">
                  <a16:creationId xmlns:a16="http://schemas.microsoft.com/office/drawing/2014/main" id="{39DC02D9-14CD-46AE-9CB4-21B78D51A9B1}"/>
                </a:ext>
              </a:extLst>
            </xdr:cNvPr>
            <xdr:cNvGraphicFramePr/>
          </xdr:nvGraphicFramePr>
          <xdr:xfrm>
            <a:off x="0" y="0"/>
            <a:ext cx="0" cy="0"/>
          </xdr:xfrm>
          <a:graphic>
            <a:graphicData uri="http://schemas.microsoft.com/office/drawing/2010/slicer">
              <sle:slicer xmlns:sle="http://schemas.microsoft.com/office/drawing/2010/slicer" name="Manufacture Year"/>
            </a:graphicData>
          </a:graphic>
        </xdr:graphicFrame>
      </mc:Choice>
      <mc:Fallback>
        <xdr:sp macro="" textlink="">
          <xdr:nvSpPr>
            <xdr:cNvPr id="0" name=""/>
            <xdr:cNvSpPr>
              <a:spLocks noTextEdit="1"/>
            </xdr:cNvSpPr>
          </xdr:nvSpPr>
          <xdr:spPr>
            <a:xfrm>
              <a:off x="90970321" y="5758652"/>
              <a:ext cx="1835932" cy="2197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57149</xdr:colOff>
      <xdr:row>0</xdr:row>
      <xdr:rowOff>76199</xdr:rowOff>
    </xdr:from>
    <xdr:to>
      <xdr:col>2</xdr:col>
      <xdr:colOff>38100</xdr:colOff>
      <xdr:row>6</xdr:row>
      <xdr:rowOff>180975</xdr:rowOff>
    </xdr:to>
    <xdr:sp macro="" textlink="">
      <xdr:nvSpPr>
        <xdr:cNvPr id="2" name="Rectangle: Rounded Corners 1">
          <a:extLst>
            <a:ext uri="{FF2B5EF4-FFF2-40B4-BE49-F238E27FC236}">
              <a16:creationId xmlns:a16="http://schemas.microsoft.com/office/drawing/2014/main" id="{95FEE207-A52B-4B52-AA5B-99C417BBD739}"/>
            </a:ext>
          </a:extLst>
        </xdr:cNvPr>
        <xdr:cNvSpPr/>
      </xdr:nvSpPr>
      <xdr:spPr>
        <a:xfrm>
          <a:off x="57149" y="76199"/>
          <a:ext cx="1352551" cy="1304926"/>
        </a:xfrm>
        <a:prstGeom prst="roundRect">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38100</xdr:colOff>
      <xdr:row>1</xdr:row>
      <xdr:rowOff>104774</xdr:rowOff>
    </xdr:from>
    <xdr:ext cx="1419225" cy="858931"/>
    <xdr:sp macro="" textlink="">
      <xdr:nvSpPr>
        <xdr:cNvPr id="3" name="TextBox 2">
          <a:extLst>
            <a:ext uri="{FF2B5EF4-FFF2-40B4-BE49-F238E27FC236}">
              <a16:creationId xmlns:a16="http://schemas.microsoft.com/office/drawing/2014/main" id="{8424D739-E95E-43C9-BCC8-C6FA22648B1E}"/>
            </a:ext>
          </a:extLst>
        </xdr:cNvPr>
        <xdr:cNvSpPr txBox="1"/>
      </xdr:nvSpPr>
      <xdr:spPr>
        <a:xfrm>
          <a:off x="38100" y="306480"/>
          <a:ext cx="1419225" cy="8589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latin typeface="Arial" panose="020B0604020202020204" pitchFamily="34" charset="0"/>
              <a:cs typeface="Arial" panose="020B0604020202020204" pitchFamily="34" charset="0"/>
            </a:rPr>
            <a:t>Car</a:t>
          </a:r>
          <a:r>
            <a:rPr lang="en-US" sz="1600" b="1" baseline="0">
              <a:latin typeface="Arial" panose="020B0604020202020204" pitchFamily="34" charset="0"/>
              <a:cs typeface="Arial" panose="020B0604020202020204" pitchFamily="34" charset="0"/>
            </a:rPr>
            <a:t> Inventory  Dashboard</a:t>
          </a:r>
          <a:endParaRPr lang="en-US" sz="1600" b="1">
            <a:latin typeface="Arial" panose="020B0604020202020204" pitchFamily="34" charset="0"/>
            <a:cs typeface="Arial" panose="020B0604020202020204" pitchFamily="34" charset="0"/>
          </a:endParaRPr>
        </a:p>
      </xdr:txBody>
    </xdr:sp>
    <xdr:clientData/>
  </xdr:oneCellAnchor>
  <xdr:twoCellAnchor>
    <xdr:from>
      <xdr:col>0</xdr:col>
      <xdr:colOff>57149</xdr:colOff>
      <xdr:row>7</xdr:row>
      <xdr:rowOff>57150</xdr:rowOff>
    </xdr:from>
    <xdr:to>
      <xdr:col>7</xdr:col>
      <xdr:colOff>314324</xdr:colOff>
      <xdr:row>18</xdr:row>
      <xdr:rowOff>47625</xdr:rowOff>
    </xdr:to>
    <xdr:sp macro="" textlink="">
      <xdr:nvSpPr>
        <xdr:cNvPr id="4" name="Rectangle: Rounded Corners 3">
          <a:extLst>
            <a:ext uri="{FF2B5EF4-FFF2-40B4-BE49-F238E27FC236}">
              <a16:creationId xmlns:a16="http://schemas.microsoft.com/office/drawing/2014/main" id="{239BE88E-4E4D-423C-8381-B8F2F43104C7}"/>
            </a:ext>
          </a:extLst>
        </xdr:cNvPr>
        <xdr:cNvSpPr/>
      </xdr:nvSpPr>
      <xdr:spPr>
        <a:xfrm>
          <a:off x="57149" y="1457325"/>
          <a:ext cx="5057775" cy="2190750"/>
        </a:xfrm>
        <a:prstGeom prst="roundRect">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8</xdr:row>
      <xdr:rowOff>133350</xdr:rowOff>
    </xdr:from>
    <xdr:to>
      <xdr:col>6</xdr:col>
      <xdr:colOff>514350</xdr:colOff>
      <xdr:row>17</xdr:row>
      <xdr:rowOff>104774</xdr:rowOff>
    </xdr:to>
    <xdr:graphicFrame macro="">
      <xdr:nvGraphicFramePr>
        <xdr:cNvPr id="5" name="Chart 4">
          <a:extLst>
            <a:ext uri="{FF2B5EF4-FFF2-40B4-BE49-F238E27FC236}">
              <a16:creationId xmlns:a16="http://schemas.microsoft.com/office/drawing/2014/main" id="{FA4F2E39-6198-408F-B593-DF2DCDC2F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238125</xdr:colOff>
      <xdr:row>7</xdr:row>
      <xdr:rowOff>85725</xdr:rowOff>
    </xdr:from>
    <xdr:ext cx="2895601" cy="269369"/>
    <xdr:sp macro="" textlink="">
      <xdr:nvSpPr>
        <xdr:cNvPr id="6" name="TextBox 5">
          <a:extLst>
            <a:ext uri="{FF2B5EF4-FFF2-40B4-BE49-F238E27FC236}">
              <a16:creationId xmlns:a16="http://schemas.microsoft.com/office/drawing/2014/main" id="{0CCA8200-3F75-41A3-AEEE-4B9575C5F41B}"/>
            </a:ext>
          </a:extLst>
        </xdr:cNvPr>
        <xdr:cNvSpPr txBox="1"/>
      </xdr:nvSpPr>
      <xdr:spPr>
        <a:xfrm>
          <a:off x="918482" y="1514475"/>
          <a:ext cx="289560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tx1">
                  <a:lumMod val="95000"/>
                  <a:lumOff val="5000"/>
                </a:schemeClr>
              </a:solidFill>
              <a:latin typeface="Arial" panose="020B0604020202020204" pitchFamily="34" charset="0"/>
              <a:cs typeface="Arial" panose="020B0604020202020204" pitchFamily="34" charset="0"/>
            </a:rPr>
            <a:t>Total Number</a:t>
          </a:r>
          <a:r>
            <a:rPr lang="en-US" sz="1200" b="1" baseline="0">
              <a:solidFill>
                <a:schemeClr val="tx1">
                  <a:lumMod val="95000"/>
                  <a:lumOff val="5000"/>
                </a:schemeClr>
              </a:solidFill>
              <a:latin typeface="Arial" panose="020B0604020202020204" pitchFamily="34" charset="0"/>
              <a:cs typeface="Arial" panose="020B0604020202020204" pitchFamily="34" charset="0"/>
            </a:rPr>
            <a:t> Of Drivers</a:t>
          </a:r>
          <a:r>
            <a:rPr lang="en-US" sz="1200" b="0" baseline="0">
              <a:latin typeface="Arial" panose="020B0604020202020204" pitchFamily="34" charset="0"/>
              <a:cs typeface="Arial" panose="020B0604020202020204" pitchFamily="34" charset="0"/>
            </a:rPr>
            <a:t> </a:t>
          </a:r>
          <a:r>
            <a:rPr lang="en-US" sz="1200" b="0" baseline="0">
              <a:solidFill>
                <a:schemeClr val="bg2">
                  <a:lumMod val="50000"/>
                </a:schemeClr>
              </a:solidFill>
              <a:latin typeface="Arial" panose="020B0604020202020204" pitchFamily="34" charset="0"/>
              <a:cs typeface="Arial" panose="020B0604020202020204" pitchFamily="34" charset="0"/>
            </a:rPr>
            <a:t>b</a:t>
          </a:r>
          <a:r>
            <a:rPr lang="en-US" sz="1200" b="0">
              <a:solidFill>
                <a:schemeClr val="bg2">
                  <a:lumMod val="50000"/>
                </a:schemeClr>
              </a:solidFill>
              <a:latin typeface="Arial" panose="020B0604020202020204" pitchFamily="34" charset="0"/>
              <a:cs typeface="Arial" panose="020B0604020202020204" pitchFamily="34" charset="0"/>
            </a:rPr>
            <a:t>y Car Make</a:t>
          </a:r>
        </a:p>
      </xdr:txBody>
    </xdr:sp>
    <xdr:clientData/>
  </xdr:oneCellAnchor>
  <xdr:twoCellAnchor>
    <xdr:from>
      <xdr:col>7</xdr:col>
      <xdr:colOff>346493</xdr:colOff>
      <xdr:row>0</xdr:row>
      <xdr:rowOff>28625</xdr:rowOff>
    </xdr:from>
    <xdr:to>
      <xdr:col>16</xdr:col>
      <xdr:colOff>173182</xdr:colOff>
      <xdr:row>9</xdr:row>
      <xdr:rowOff>201706</xdr:rowOff>
    </xdr:to>
    <xdr:sp macro="" textlink="">
      <xdr:nvSpPr>
        <xdr:cNvPr id="8" name="Rectangle: Rounded Corners 7">
          <a:extLst>
            <a:ext uri="{FF2B5EF4-FFF2-40B4-BE49-F238E27FC236}">
              <a16:creationId xmlns:a16="http://schemas.microsoft.com/office/drawing/2014/main" id="{4D0B16D1-AE0E-4D3C-878C-26CB6991FD98}"/>
            </a:ext>
          </a:extLst>
        </xdr:cNvPr>
        <xdr:cNvSpPr/>
      </xdr:nvSpPr>
      <xdr:spPr>
        <a:xfrm>
          <a:off x="5195584" y="28625"/>
          <a:ext cx="6061234" cy="2043445"/>
        </a:xfrm>
        <a:prstGeom prst="roundRect">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322730</xdr:colOff>
      <xdr:row>0</xdr:row>
      <xdr:rowOff>84044</xdr:rowOff>
    </xdr:from>
    <xdr:to>
      <xdr:col>7</xdr:col>
      <xdr:colOff>324970</xdr:colOff>
      <xdr:row>6</xdr:row>
      <xdr:rowOff>190501</xdr:rowOff>
    </xdr:to>
    <xdr:grpSp>
      <xdr:nvGrpSpPr>
        <xdr:cNvPr id="17" name="Group 16">
          <a:extLst>
            <a:ext uri="{FF2B5EF4-FFF2-40B4-BE49-F238E27FC236}">
              <a16:creationId xmlns:a16="http://schemas.microsoft.com/office/drawing/2014/main" id="{9A0B6E63-17B0-4E0A-93EB-CA6381A307BA}"/>
            </a:ext>
          </a:extLst>
        </xdr:cNvPr>
        <xdr:cNvGrpSpPr/>
      </xdr:nvGrpSpPr>
      <xdr:grpSpPr>
        <a:xfrm>
          <a:off x="3077653" y="84044"/>
          <a:ext cx="2068432" cy="1293419"/>
          <a:chOff x="1443318" y="95250"/>
          <a:chExt cx="1692925" cy="1316692"/>
        </a:xfrm>
      </xdr:grpSpPr>
      <xdr:sp macro="" textlink="">
        <xdr:nvSpPr>
          <xdr:cNvPr id="7" name="Rectangle: Rounded Corners 6">
            <a:extLst>
              <a:ext uri="{FF2B5EF4-FFF2-40B4-BE49-F238E27FC236}">
                <a16:creationId xmlns:a16="http://schemas.microsoft.com/office/drawing/2014/main" id="{BF60D162-1E41-4834-8DE2-0A0B1ABEEFCB}"/>
              </a:ext>
            </a:extLst>
          </xdr:cNvPr>
          <xdr:cNvSpPr/>
        </xdr:nvSpPr>
        <xdr:spPr>
          <a:xfrm>
            <a:off x="1481419" y="95250"/>
            <a:ext cx="1576667" cy="1316692"/>
          </a:xfrm>
          <a:prstGeom prst="roundRect">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42188800-07D0-4C8D-BAAC-8DFEFA545C8C}"/>
              </a:ext>
            </a:extLst>
          </xdr:cNvPr>
          <xdr:cNvSpPr txBox="1"/>
        </xdr:nvSpPr>
        <xdr:spPr>
          <a:xfrm>
            <a:off x="1443318" y="161926"/>
            <a:ext cx="1581150"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latin typeface="Arial" panose="020B0604020202020204" pitchFamily="34" charset="0"/>
                <a:cs typeface="Arial" panose="020B0604020202020204" pitchFamily="34" charset="0"/>
              </a:rPr>
              <a:t>    Number Of</a:t>
            </a:r>
            <a:r>
              <a:rPr lang="en-US" sz="1100" baseline="0">
                <a:latin typeface="Arial" panose="020B0604020202020204" pitchFamily="34" charset="0"/>
                <a:cs typeface="Arial" panose="020B0604020202020204" pitchFamily="34" charset="0"/>
              </a:rPr>
              <a:t> Car Models</a:t>
            </a:r>
          </a:p>
          <a:p>
            <a:endParaRPr lang="en-US" sz="1100">
              <a:latin typeface="Arial" panose="020B0604020202020204" pitchFamily="34" charset="0"/>
              <a:cs typeface="Arial" panose="020B0604020202020204" pitchFamily="34" charset="0"/>
            </a:endParaRPr>
          </a:p>
        </xdr:txBody>
      </xdr:sp>
      <xdr:sp macro="" textlink="">
        <xdr:nvSpPr>
          <xdr:cNvPr id="10" name="TextBox 9">
            <a:extLst>
              <a:ext uri="{FF2B5EF4-FFF2-40B4-BE49-F238E27FC236}">
                <a16:creationId xmlns:a16="http://schemas.microsoft.com/office/drawing/2014/main" id="{FC7247E3-A540-4052-9300-8240D00ADC10}"/>
              </a:ext>
            </a:extLst>
          </xdr:cNvPr>
          <xdr:cNvSpPr txBox="1"/>
        </xdr:nvSpPr>
        <xdr:spPr>
          <a:xfrm>
            <a:off x="2061306" y="392206"/>
            <a:ext cx="1038225"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latin typeface="Arial" panose="020B0604020202020204" pitchFamily="34" charset="0"/>
                <a:cs typeface="Arial" panose="020B0604020202020204" pitchFamily="34" charset="0"/>
              </a:rPr>
              <a:t>11</a:t>
            </a:r>
          </a:p>
        </xdr:txBody>
      </xdr:sp>
      <xdr:cxnSp macro="">
        <xdr:nvCxnSpPr>
          <xdr:cNvPr id="19" name="Straight Connector 18">
            <a:extLst>
              <a:ext uri="{FF2B5EF4-FFF2-40B4-BE49-F238E27FC236}">
                <a16:creationId xmlns:a16="http://schemas.microsoft.com/office/drawing/2014/main" id="{739FD2B4-2CF3-4622-89D6-42AF91DEAB2E}"/>
              </a:ext>
            </a:extLst>
          </xdr:cNvPr>
          <xdr:cNvCxnSpPr/>
        </xdr:nvCxnSpPr>
        <xdr:spPr>
          <a:xfrm>
            <a:off x="1672487" y="740710"/>
            <a:ext cx="1224242" cy="9525"/>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9" name="TextBox 28">
            <a:extLst>
              <a:ext uri="{FF2B5EF4-FFF2-40B4-BE49-F238E27FC236}">
                <a16:creationId xmlns:a16="http://schemas.microsoft.com/office/drawing/2014/main" id="{001EA89B-0659-41B8-9BDC-06C81C9A216C}"/>
              </a:ext>
            </a:extLst>
          </xdr:cNvPr>
          <xdr:cNvSpPr txBox="1"/>
        </xdr:nvSpPr>
        <xdr:spPr>
          <a:xfrm>
            <a:off x="1508857" y="801222"/>
            <a:ext cx="1581150"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latin typeface="Arial" panose="020B0604020202020204" pitchFamily="34" charset="0"/>
                <a:cs typeface="Arial" panose="020B0604020202020204" pitchFamily="34" charset="0"/>
              </a:rPr>
              <a:t>   Number Of</a:t>
            </a:r>
            <a:r>
              <a:rPr lang="en-US" sz="1100" baseline="0">
                <a:latin typeface="Arial" panose="020B0604020202020204" pitchFamily="34" charset="0"/>
                <a:cs typeface="Arial" panose="020B0604020202020204" pitchFamily="34" charset="0"/>
              </a:rPr>
              <a:t> Car Makes</a:t>
            </a:r>
          </a:p>
          <a:p>
            <a:endParaRPr lang="en-US" sz="1100">
              <a:latin typeface="Arial" panose="020B0604020202020204" pitchFamily="34" charset="0"/>
              <a:cs typeface="Arial" panose="020B0604020202020204" pitchFamily="34" charset="0"/>
            </a:endParaRPr>
          </a:p>
        </xdr:txBody>
      </xdr:sp>
      <xdr:sp macro="" textlink="">
        <xdr:nvSpPr>
          <xdr:cNvPr id="30" name="TextBox 29">
            <a:extLst>
              <a:ext uri="{FF2B5EF4-FFF2-40B4-BE49-F238E27FC236}">
                <a16:creationId xmlns:a16="http://schemas.microsoft.com/office/drawing/2014/main" id="{87D63CBC-7F79-4DAF-8520-8F61DBB9A55A}"/>
              </a:ext>
            </a:extLst>
          </xdr:cNvPr>
          <xdr:cNvSpPr txBox="1"/>
        </xdr:nvSpPr>
        <xdr:spPr>
          <a:xfrm>
            <a:off x="2098018" y="1055594"/>
            <a:ext cx="1038225"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latin typeface="Arial" panose="020B0604020202020204" pitchFamily="34" charset="0"/>
                <a:cs typeface="Arial" panose="020B0604020202020204" pitchFamily="34" charset="0"/>
              </a:rPr>
              <a:t>6</a:t>
            </a:r>
          </a:p>
        </xdr:txBody>
      </xdr:sp>
    </xdr:grpSp>
    <xdr:clientData/>
  </xdr:twoCellAnchor>
  <xdr:twoCellAnchor>
    <xdr:from>
      <xdr:col>7</xdr:col>
      <xdr:colOff>628650</xdr:colOff>
      <xdr:row>1</xdr:row>
      <xdr:rowOff>0</xdr:rowOff>
    </xdr:from>
    <xdr:to>
      <xdr:col>16</xdr:col>
      <xdr:colOff>38100</xdr:colOff>
      <xdr:row>8</xdr:row>
      <xdr:rowOff>123824</xdr:rowOff>
    </xdr:to>
    <xdr:graphicFrame macro="">
      <xdr:nvGraphicFramePr>
        <xdr:cNvPr id="33" name="Chart 32">
          <a:extLst>
            <a:ext uri="{FF2B5EF4-FFF2-40B4-BE49-F238E27FC236}">
              <a16:creationId xmlns:a16="http://schemas.microsoft.com/office/drawing/2014/main" id="{7905F375-2EDC-4E53-8113-2E6B1FD50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561975</xdr:colOff>
      <xdr:row>0</xdr:row>
      <xdr:rowOff>38100</xdr:rowOff>
    </xdr:from>
    <xdr:ext cx="1791965" cy="254557"/>
    <xdr:sp macro="" textlink="">
      <xdr:nvSpPr>
        <xdr:cNvPr id="34" name="TextBox 33">
          <a:extLst>
            <a:ext uri="{FF2B5EF4-FFF2-40B4-BE49-F238E27FC236}">
              <a16:creationId xmlns:a16="http://schemas.microsoft.com/office/drawing/2014/main" id="{4919BB7F-DF8B-4D39-A33A-57F7F2AC1B0C}"/>
            </a:ext>
          </a:extLst>
        </xdr:cNvPr>
        <xdr:cNvSpPr txBox="1"/>
      </xdr:nvSpPr>
      <xdr:spPr>
        <a:xfrm>
          <a:off x="5411066" y="38100"/>
          <a:ext cx="1791965"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lumMod val="95000"/>
                  <a:lumOff val="5000"/>
                </a:schemeClr>
              </a:solidFill>
              <a:latin typeface="Arial" panose="020B0604020202020204" pitchFamily="34" charset="0"/>
              <a:cs typeface="Arial" panose="020B0604020202020204" pitchFamily="34" charset="0"/>
            </a:rPr>
            <a:t>Total Miles </a:t>
          </a:r>
          <a:r>
            <a:rPr lang="en-US" sz="1100" b="0">
              <a:solidFill>
                <a:schemeClr val="bg2">
                  <a:lumMod val="50000"/>
                </a:schemeClr>
              </a:solidFill>
              <a:latin typeface="Arial" panose="020B0604020202020204" pitchFamily="34" charset="0"/>
              <a:cs typeface="Arial" panose="020B0604020202020204" pitchFamily="34" charset="0"/>
            </a:rPr>
            <a:t>b</a:t>
          </a:r>
          <a:r>
            <a:rPr lang="en-US" sz="1100">
              <a:solidFill>
                <a:schemeClr val="bg2">
                  <a:lumMod val="50000"/>
                </a:schemeClr>
              </a:solidFill>
              <a:latin typeface="Arial" panose="020B0604020202020204" pitchFamily="34" charset="0"/>
              <a:cs typeface="Arial" panose="020B0604020202020204" pitchFamily="34" charset="0"/>
            </a:rPr>
            <a:t>y Car Model</a:t>
          </a:r>
        </a:p>
      </xdr:txBody>
    </xdr:sp>
    <xdr:clientData/>
  </xdr:oneCellAnchor>
  <xdr:oneCellAnchor>
    <xdr:from>
      <xdr:col>9</xdr:col>
      <xdr:colOff>557493</xdr:colOff>
      <xdr:row>6</xdr:row>
      <xdr:rowOff>141194</xdr:rowOff>
    </xdr:from>
    <xdr:ext cx="791755" cy="269369"/>
    <xdr:sp macro="" textlink="">
      <xdr:nvSpPr>
        <xdr:cNvPr id="35" name="TextBox 34">
          <a:extLst>
            <a:ext uri="{FF2B5EF4-FFF2-40B4-BE49-F238E27FC236}">
              <a16:creationId xmlns:a16="http://schemas.microsoft.com/office/drawing/2014/main" id="{480373A9-FB90-4F9F-8BE0-1EC34C92FD67}"/>
            </a:ext>
          </a:extLst>
        </xdr:cNvPr>
        <xdr:cNvSpPr txBox="1"/>
      </xdr:nvSpPr>
      <xdr:spPr>
        <a:xfrm>
          <a:off x="6709522" y="1351429"/>
          <a:ext cx="79175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rgbClr val="00B050"/>
              </a:solidFill>
              <a:latin typeface="Arial" panose="020B0604020202020204" pitchFamily="34" charset="0"/>
              <a:cs typeface="Arial" panose="020B0604020202020204" pitchFamily="34" charset="0"/>
            </a:rPr>
            <a:t>Highest</a:t>
          </a:r>
          <a:r>
            <a:rPr lang="en-US" sz="1200" b="1">
              <a:latin typeface="Arial" panose="020B0604020202020204" pitchFamily="34" charset="0"/>
              <a:cs typeface="Arial" panose="020B0604020202020204" pitchFamily="34" charset="0"/>
            </a:rPr>
            <a:t> </a:t>
          </a:r>
        </a:p>
      </xdr:txBody>
    </xdr:sp>
    <xdr:clientData/>
  </xdr:oneCellAnchor>
  <xdr:oneCellAnchor>
    <xdr:from>
      <xdr:col>12</xdr:col>
      <xdr:colOff>671793</xdr:colOff>
      <xdr:row>6</xdr:row>
      <xdr:rowOff>131669</xdr:rowOff>
    </xdr:from>
    <xdr:ext cx="714811" cy="269369"/>
    <xdr:sp macro="" textlink="">
      <xdr:nvSpPr>
        <xdr:cNvPr id="36" name="TextBox 35">
          <a:extLst>
            <a:ext uri="{FF2B5EF4-FFF2-40B4-BE49-F238E27FC236}">
              <a16:creationId xmlns:a16="http://schemas.microsoft.com/office/drawing/2014/main" id="{AF69C215-3706-4A6E-B580-6EE8649206CA}"/>
            </a:ext>
          </a:extLst>
        </xdr:cNvPr>
        <xdr:cNvSpPr txBox="1"/>
      </xdr:nvSpPr>
      <xdr:spPr>
        <a:xfrm>
          <a:off x="8874499" y="1341904"/>
          <a:ext cx="714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rgbClr val="C00000"/>
              </a:solidFill>
              <a:latin typeface="Arial" panose="020B0604020202020204" pitchFamily="34" charset="0"/>
              <a:cs typeface="Arial" panose="020B0604020202020204" pitchFamily="34" charset="0"/>
            </a:rPr>
            <a:t>Lowest</a:t>
          </a:r>
        </a:p>
      </xdr:txBody>
    </xdr:sp>
    <xdr:clientData/>
  </xdr:oneCellAnchor>
  <xdr:oneCellAnchor>
    <xdr:from>
      <xdr:col>9</xdr:col>
      <xdr:colOff>582146</xdr:colOff>
      <xdr:row>7</xdr:row>
      <xdr:rowOff>110938</xdr:rowOff>
    </xdr:from>
    <xdr:ext cx="637739" cy="269369"/>
    <xdr:sp macro="" textlink="Pivottable!N8">
      <xdr:nvSpPr>
        <xdr:cNvPr id="38" name="TextBox 37">
          <a:extLst>
            <a:ext uri="{FF2B5EF4-FFF2-40B4-BE49-F238E27FC236}">
              <a16:creationId xmlns:a16="http://schemas.microsoft.com/office/drawing/2014/main" id="{A6BCA56D-F6A6-413A-BBD8-99DADCDF8ACC}"/>
            </a:ext>
          </a:extLst>
        </xdr:cNvPr>
        <xdr:cNvSpPr txBox="1"/>
      </xdr:nvSpPr>
      <xdr:spPr>
        <a:xfrm>
          <a:off x="6734175" y="1522879"/>
          <a:ext cx="63773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8349131-7245-4B81-B1DF-7BD5D0BAF21C}" type="TxLink">
            <a:rPr lang="en-US" sz="1200" b="0" i="0" u="none" strike="noStrike">
              <a:solidFill>
                <a:srgbClr val="000000"/>
              </a:solidFill>
              <a:latin typeface="Arial" panose="020B0604020202020204" pitchFamily="34" charset="0"/>
              <a:cs typeface="Arial" panose="020B0604020202020204" pitchFamily="34" charset="0"/>
            </a:rPr>
            <a:pPr/>
            <a:t>Camry</a:t>
          </a:fld>
          <a:endParaRPr lang="en-US" sz="1100" b="1">
            <a:latin typeface="Arial" panose="020B0604020202020204" pitchFamily="34" charset="0"/>
            <a:cs typeface="Arial" panose="020B0604020202020204" pitchFamily="34" charset="0"/>
          </a:endParaRPr>
        </a:p>
      </xdr:txBody>
    </xdr:sp>
    <xdr:clientData/>
  </xdr:oneCellAnchor>
  <xdr:oneCellAnchor>
    <xdr:from>
      <xdr:col>12</xdr:col>
      <xdr:colOff>658345</xdr:colOff>
      <xdr:row>7</xdr:row>
      <xdr:rowOff>110937</xdr:rowOff>
    </xdr:from>
    <xdr:ext cx="731995" cy="269369"/>
    <xdr:sp macro="" textlink="Pivottable!N7">
      <xdr:nvSpPr>
        <xdr:cNvPr id="39" name="TextBox 38">
          <a:extLst>
            <a:ext uri="{FF2B5EF4-FFF2-40B4-BE49-F238E27FC236}">
              <a16:creationId xmlns:a16="http://schemas.microsoft.com/office/drawing/2014/main" id="{6EF47AD5-28BC-4D9E-9B2A-9E818A81E90F}"/>
            </a:ext>
          </a:extLst>
        </xdr:cNvPr>
        <xdr:cNvSpPr txBox="1"/>
      </xdr:nvSpPr>
      <xdr:spPr>
        <a:xfrm>
          <a:off x="8861051" y="1522878"/>
          <a:ext cx="73199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18220A8-6211-49CA-AD85-367CB8B526E6}" type="TxLink">
            <a:rPr lang="en-US" sz="1200" b="0" i="0" u="none" strike="noStrike">
              <a:solidFill>
                <a:srgbClr val="000000"/>
              </a:solidFill>
              <a:latin typeface="Arial" panose="020B0604020202020204" pitchFamily="34" charset="0"/>
              <a:cs typeface="Arial" panose="020B0604020202020204" pitchFamily="34" charset="0"/>
            </a:rPr>
            <a:pPr/>
            <a:t>Camero</a:t>
          </a:fld>
          <a:endParaRPr lang="en-US" sz="1100" b="1">
            <a:latin typeface="Arial" panose="020B0604020202020204" pitchFamily="34" charset="0"/>
            <a:cs typeface="Arial" panose="020B0604020202020204" pitchFamily="34" charset="0"/>
          </a:endParaRPr>
        </a:p>
      </xdr:txBody>
    </xdr:sp>
    <xdr:clientData/>
  </xdr:oneCellAnchor>
  <xdr:oneCellAnchor>
    <xdr:from>
      <xdr:col>12</xdr:col>
      <xdr:colOff>521634</xdr:colOff>
      <xdr:row>8</xdr:row>
      <xdr:rowOff>88527</xdr:rowOff>
    </xdr:from>
    <xdr:ext cx="612668" cy="269369"/>
    <xdr:sp macro="" textlink="Pivottable!O21">
      <xdr:nvSpPr>
        <xdr:cNvPr id="40" name="TextBox 39">
          <a:extLst>
            <a:ext uri="{FF2B5EF4-FFF2-40B4-BE49-F238E27FC236}">
              <a16:creationId xmlns:a16="http://schemas.microsoft.com/office/drawing/2014/main" id="{BCE3639A-9FF8-4CC7-B5F8-3BE6C5B1C74B}"/>
            </a:ext>
          </a:extLst>
        </xdr:cNvPr>
        <xdr:cNvSpPr txBox="1"/>
      </xdr:nvSpPr>
      <xdr:spPr>
        <a:xfrm>
          <a:off x="8724340" y="1702174"/>
          <a:ext cx="61266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2DC3809-89DD-4553-AACA-3F42FE74B129}" type="TxLink">
            <a:rPr lang="en-US" sz="1200" b="1" i="0" u="none" strike="noStrike">
              <a:solidFill>
                <a:srgbClr val="000000"/>
              </a:solidFill>
              <a:latin typeface="Arial" panose="020B0604020202020204" pitchFamily="34" charset="0"/>
              <a:cs typeface="Arial" panose="020B0604020202020204" pitchFamily="34" charset="0"/>
            </a:rPr>
            <a:pPr/>
            <a:t>62176</a:t>
          </a:fld>
          <a:endParaRPr lang="en-US" sz="1100" b="1">
            <a:latin typeface="Arial" panose="020B0604020202020204" pitchFamily="34" charset="0"/>
            <a:cs typeface="Arial" panose="020B0604020202020204" pitchFamily="34" charset="0"/>
          </a:endParaRPr>
        </a:p>
      </xdr:txBody>
    </xdr:sp>
    <xdr:clientData/>
  </xdr:oneCellAnchor>
  <xdr:oneCellAnchor>
    <xdr:from>
      <xdr:col>13</xdr:col>
      <xdr:colOff>281828</xdr:colOff>
      <xdr:row>8</xdr:row>
      <xdr:rowOff>88526</xdr:rowOff>
    </xdr:from>
    <xdr:ext cx="543739" cy="269369"/>
    <xdr:sp macro="" textlink="">
      <xdr:nvSpPr>
        <xdr:cNvPr id="42" name="TextBox 41">
          <a:extLst>
            <a:ext uri="{FF2B5EF4-FFF2-40B4-BE49-F238E27FC236}">
              <a16:creationId xmlns:a16="http://schemas.microsoft.com/office/drawing/2014/main" id="{CF647FFE-C933-4110-BC03-29F4610B3960}"/>
            </a:ext>
          </a:extLst>
        </xdr:cNvPr>
        <xdr:cNvSpPr txBox="1"/>
      </xdr:nvSpPr>
      <xdr:spPr>
        <a:xfrm>
          <a:off x="9168093" y="1702173"/>
          <a:ext cx="54373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latin typeface="Arial" panose="020B0604020202020204" pitchFamily="34" charset="0"/>
              <a:cs typeface="Arial" panose="020B0604020202020204" pitchFamily="34" charset="0"/>
            </a:rPr>
            <a:t>miles</a:t>
          </a:r>
        </a:p>
      </xdr:txBody>
    </xdr:sp>
    <xdr:clientData/>
  </xdr:oneCellAnchor>
  <xdr:twoCellAnchor>
    <xdr:from>
      <xdr:col>9</xdr:col>
      <xdr:colOff>413498</xdr:colOff>
      <xdr:row>8</xdr:row>
      <xdr:rowOff>73959</xdr:rowOff>
    </xdr:from>
    <xdr:to>
      <xdr:col>11</xdr:col>
      <xdr:colOff>140888</xdr:colOff>
      <xdr:row>9</xdr:row>
      <xdr:rowOff>141623</xdr:rowOff>
    </xdr:to>
    <xdr:grpSp>
      <xdr:nvGrpSpPr>
        <xdr:cNvPr id="20" name="Group 19">
          <a:extLst>
            <a:ext uri="{FF2B5EF4-FFF2-40B4-BE49-F238E27FC236}">
              <a16:creationId xmlns:a16="http://schemas.microsoft.com/office/drawing/2014/main" id="{715561EA-738A-4687-A651-A002AFD032E6}"/>
            </a:ext>
          </a:extLst>
        </xdr:cNvPr>
        <xdr:cNvGrpSpPr/>
      </xdr:nvGrpSpPr>
      <xdr:grpSpPr>
        <a:xfrm>
          <a:off x="6612075" y="1656574"/>
          <a:ext cx="1104851" cy="265491"/>
          <a:chOff x="6072468" y="1676400"/>
          <a:chExt cx="1094508" cy="269370"/>
        </a:xfrm>
      </xdr:grpSpPr>
      <xdr:sp macro="" textlink="Pivottable!O20">
        <xdr:nvSpPr>
          <xdr:cNvPr id="37" name="TextBox 36">
            <a:extLst>
              <a:ext uri="{FF2B5EF4-FFF2-40B4-BE49-F238E27FC236}">
                <a16:creationId xmlns:a16="http://schemas.microsoft.com/office/drawing/2014/main" id="{25EC3A05-5D58-4B4C-9FCD-87AB7EC5E6F8}"/>
              </a:ext>
            </a:extLst>
          </xdr:cNvPr>
          <xdr:cNvSpPr txBox="1"/>
        </xdr:nvSpPr>
        <xdr:spPr>
          <a:xfrm>
            <a:off x="6072468" y="1676401"/>
            <a:ext cx="69826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162A2E3-91EB-42B9-81FD-E309E6B1DE23}" type="TxLink">
              <a:rPr lang="en-US" sz="1200" b="1" i="0" u="none" strike="noStrike">
                <a:solidFill>
                  <a:srgbClr val="000000"/>
                </a:solidFill>
                <a:latin typeface="Arial" panose="020B0604020202020204" pitchFamily="34" charset="0"/>
                <a:cs typeface="Arial" panose="020B0604020202020204" pitchFamily="34" charset="0"/>
              </a:rPr>
              <a:pPr/>
              <a:t>432043</a:t>
            </a:fld>
            <a:endParaRPr lang="en-US" sz="1200" b="1">
              <a:latin typeface="Arial" panose="020B0604020202020204" pitchFamily="34" charset="0"/>
              <a:cs typeface="Arial" panose="020B0604020202020204" pitchFamily="34" charset="0"/>
            </a:endParaRPr>
          </a:p>
        </xdr:txBody>
      </xdr:sp>
      <xdr:sp macro="" textlink="">
        <xdr:nvSpPr>
          <xdr:cNvPr id="43" name="TextBox 42">
            <a:extLst>
              <a:ext uri="{FF2B5EF4-FFF2-40B4-BE49-F238E27FC236}">
                <a16:creationId xmlns:a16="http://schemas.microsoft.com/office/drawing/2014/main" id="{C0E5594D-09DE-4C41-9590-C567E0A82CC0}"/>
              </a:ext>
            </a:extLst>
          </xdr:cNvPr>
          <xdr:cNvSpPr txBox="1"/>
        </xdr:nvSpPr>
        <xdr:spPr>
          <a:xfrm>
            <a:off x="6623237" y="1676400"/>
            <a:ext cx="54373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latin typeface="Arial" panose="020B0604020202020204" pitchFamily="34" charset="0"/>
                <a:cs typeface="Arial" panose="020B0604020202020204" pitchFamily="34" charset="0"/>
              </a:rPr>
              <a:t>miles</a:t>
            </a:r>
          </a:p>
        </xdr:txBody>
      </xdr:sp>
    </xdr:grpSp>
    <xdr:clientData/>
  </xdr:twoCellAnchor>
  <xdr:oneCellAnchor>
    <xdr:from>
      <xdr:col>5</xdr:col>
      <xdr:colOff>0</xdr:colOff>
      <xdr:row>0</xdr:row>
      <xdr:rowOff>121102</xdr:rowOff>
    </xdr:from>
    <xdr:ext cx="184731" cy="254557"/>
    <xdr:sp macro="" textlink="">
      <xdr:nvSpPr>
        <xdr:cNvPr id="44" name="TextBox 43">
          <a:extLst>
            <a:ext uri="{FF2B5EF4-FFF2-40B4-BE49-F238E27FC236}">
              <a16:creationId xmlns:a16="http://schemas.microsoft.com/office/drawing/2014/main" id="{4EB90940-1B6D-4837-833C-9B2EB12B2252}"/>
            </a:ext>
          </a:extLst>
        </xdr:cNvPr>
        <xdr:cNvSpPr txBox="1"/>
      </xdr:nvSpPr>
      <xdr:spPr>
        <a:xfrm>
          <a:off x="3417794" y="121102"/>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baseline="0">
            <a:latin typeface="Arial" panose="020B0604020202020204" pitchFamily="34" charset="0"/>
            <a:cs typeface="Arial" panose="020B0604020202020204" pitchFamily="34" charset="0"/>
          </a:endParaRPr>
        </a:p>
      </xdr:txBody>
    </xdr:sp>
    <xdr:clientData/>
  </xdr:oneCellAnchor>
  <xdr:twoCellAnchor>
    <xdr:from>
      <xdr:col>16</xdr:col>
      <xdr:colOff>299358</xdr:colOff>
      <xdr:row>0</xdr:row>
      <xdr:rowOff>33615</xdr:rowOff>
    </xdr:from>
    <xdr:to>
      <xdr:col>20</xdr:col>
      <xdr:colOff>95251</xdr:colOff>
      <xdr:row>12</xdr:row>
      <xdr:rowOff>54428</xdr:rowOff>
    </xdr:to>
    <xdr:sp macro="" textlink="">
      <xdr:nvSpPr>
        <xdr:cNvPr id="69" name="Rectangle: Rounded Corners 68">
          <a:extLst>
            <a:ext uri="{FF2B5EF4-FFF2-40B4-BE49-F238E27FC236}">
              <a16:creationId xmlns:a16="http://schemas.microsoft.com/office/drawing/2014/main" id="{CE22D39A-F5E6-4E41-BC1C-64BBE12BB916}"/>
            </a:ext>
          </a:extLst>
        </xdr:cNvPr>
        <xdr:cNvSpPr/>
      </xdr:nvSpPr>
      <xdr:spPr>
        <a:xfrm>
          <a:off x="11185072" y="33615"/>
          <a:ext cx="2517322" cy="2470099"/>
        </a:xfrm>
        <a:prstGeom prst="roundRect">
          <a:avLst/>
        </a:prstGeom>
        <a:solidFill>
          <a:srgbClr val="934BC9"/>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112059</xdr:colOff>
      <xdr:row>0</xdr:row>
      <xdr:rowOff>84044</xdr:rowOff>
    </xdr:from>
    <xdr:to>
      <xdr:col>4</xdr:col>
      <xdr:colOff>302560</xdr:colOff>
      <xdr:row>6</xdr:row>
      <xdr:rowOff>190501</xdr:rowOff>
    </xdr:to>
    <xdr:grpSp>
      <xdr:nvGrpSpPr>
        <xdr:cNvPr id="18" name="Group 17">
          <a:extLst>
            <a:ext uri="{FF2B5EF4-FFF2-40B4-BE49-F238E27FC236}">
              <a16:creationId xmlns:a16="http://schemas.microsoft.com/office/drawing/2014/main" id="{BCB73A7D-00B8-41DB-BB0D-6899CB94E101}"/>
            </a:ext>
          </a:extLst>
        </xdr:cNvPr>
        <xdr:cNvGrpSpPr/>
      </xdr:nvGrpSpPr>
      <xdr:grpSpPr>
        <a:xfrm>
          <a:off x="1489521" y="84044"/>
          <a:ext cx="1567962" cy="1293419"/>
          <a:chOff x="3166221" y="128867"/>
          <a:chExt cx="1936376" cy="1316692"/>
        </a:xfrm>
      </xdr:grpSpPr>
      <xdr:sp macro="" textlink="">
        <xdr:nvSpPr>
          <xdr:cNvPr id="31" name="Rectangle: Rounded Corners 30">
            <a:extLst>
              <a:ext uri="{FF2B5EF4-FFF2-40B4-BE49-F238E27FC236}">
                <a16:creationId xmlns:a16="http://schemas.microsoft.com/office/drawing/2014/main" id="{55353D4C-0CC5-4522-B530-DC63DA70B260}"/>
              </a:ext>
            </a:extLst>
          </xdr:cNvPr>
          <xdr:cNvSpPr/>
        </xdr:nvSpPr>
        <xdr:spPr>
          <a:xfrm>
            <a:off x="3166221" y="128867"/>
            <a:ext cx="1936376" cy="1316692"/>
          </a:xfrm>
          <a:prstGeom prst="roundRect">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TextBox 14">
            <a:extLst>
              <a:ext uri="{FF2B5EF4-FFF2-40B4-BE49-F238E27FC236}">
                <a16:creationId xmlns:a16="http://schemas.microsoft.com/office/drawing/2014/main" id="{09E8071D-F9B9-4131-96B8-552886C8285A}"/>
              </a:ext>
            </a:extLst>
          </xdr:cNvPr>
          <xdr:cNvSpPr txBox="1"/>
        </xdr:nvSpPr>
        <xdr:spPr>
          <a:xfrm>
            <a:off x="3350559" y="134472"/>
            <a:ext cx="1465614" cy="6947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b="0">
                <a:latin typeface="Arial" panose="020B0604020202020204" pitchFamily="34" charset="0"/>
                <a:cs typeface="Arial" panose="020B0604020202020204" pitchFamily="34" charset="0"/>
              </a:rPr>
              <a:t>Total Number Of Cars</a:t>
            </a:r>
          </a:p>
        </xdr:txBody>
      </xdr:sp>
      <xdr:sp macro="" textlink="">
        <xdr:nvSpPr>
          <xdr:cNvPr id="16" name="TextBox 15">
            <a:extLst>
              <a:ext uri="{FF2B5EF4-FFF2-40B4-BE49-F238E27FC236}">
                <a16:creationId xmlns:a16="http://schemas.microsoft.com/office/drawing/2014/main" id="{AF680A55-CBBB-4534-AD17-83935D04C4A1}"/>
              </a:ext>
            </a:extLst>
          </xdr:cNvPr>
          <xdr:cNvSpPr txBox="1"/>
        </xdr:nvSpPr>
        <xdr:spPr>
          <a:xfrm>
            <a:off x="3633773" y="829236"/>
            <a:ext cx="941201" cy="4706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3200" b="1">
                <a:latin typeface="Arial" panose="020B0604020202020204" pitchFamily="34" charset="0"/>
                <a:cs typeface="Arial" panose="020B0604020202020204" pitchFamily="34" charset="0"/>
              </a:rPr>
              <a:t>52</a:t>
            </a:r>
          </a:p>
        </xdr:txBody>
      </xdr:sp>
    </xdr:grpSp>
    <xdr:clientData/>
  </xdr:twoCellAnchor>
  <xdr:twoCellAnchor editAs="oneCell">
    <xdr:from>
      <xdr:col>16</xdr:col>
      <xdr:colOff>397008</xdr:colOff>
      <xdr:row>3</xdr:row>
      <xdr:rowOff>149679</xdr:rowOff>
    </xdr:from>
    <xdr:to>
      <xdr:col>19</xdr:col>
      <xdr:colOff>557893</xdr:colOff>
      <xdr:row>11</xdr:row>
      <xdr:rowOff>68035</xdr:rowOff>
    </xdr:to>
    <mc:AlternateContent xmlns:mc="http://schemas.openxmlformats.org/markup-compatibility/2006">
      <mc:Choice xmlns:a14="http://schemas.microsoft.com/office/drawing/2010/main" Requires="a14">
        <xdr:graphicFrame macro="">
          <xdr:nvGraphicFramePr>
            <xdr:cNvPr id="71" name="Make (Full Name) 1">
              <a:extLst>
                <a:ext uri="{FF2B5EF4-FFF2-40B4-BE49-F238E27FC236}">
                  <a16:creationId xmlns:a16="http://schemas.microsoft.com/office/drawing/2014/main" id="{5B36E3B3-6A0A-4A08-8C0A-896A19F66FBC}"/>
                </a:ext>
              </a:extLst>
            </xdr:cNvPr>
            <xdr:cNvGraphicFramePr/>
          </xdr:nvGraphicFramePr>
          <xdr:xfrm>
            <a:off x="0" y="0"/>
            <a:ext cx="0" cy="0"/>
          </xdr:xfrm>
          <a:graphic>
            <a:graphicData uri="http://schemas.microsoft.com/office/drawing/2010/slicer">
              <sle:slicer xmlns:sle="http://schemas.microsoft.com/office/drawing/2010/slicer" name="Make (Full Name) 1"/>
            </a:graphicData>
          </a:graphic>
        </xdr:graphicFrame>
      </mc:Choice>
      <mc:Fallback>
        <xdr:sp macro="" textlink="">
          <xdr:nvSpPr>
            <xdr:cNvPr id="0" name=""/>
            <xdr:cNvSpPr>
              <a:spLocks noTextEdit="1"/>
            </xdr:cNvSpPr>
          </xdr:nvSpPr>
          <xdr:spPr>
            <a:xfrm>
              <a:off x="11416700" y="743160"/>
              <a:ext cx="2227078" cy="1500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16</xdr:col>
      <xdr:colOff>405014</xdr:colOff>
      <xdr:row>0</xdr:row>
      <xdr:rowOff>143275</xdr:rowOff>
    </xdr:from>
    <xdr:ext cx="1032847" cy="505267"/>
    <xdr:sp macro="" textlink="">
      <xdr:nvSpPr>
        <xdr:cNvPr id="72" name="TextBox 71">
          <a:extLst>
            <a:ext uri="{FF2B5EF4-FFF2-40B4-BE49-F238E27FC236}">
              <a16:creationId xmlns:a16="http://schemas.microsoft.com/office/drawing/2014/main" id="{B94885E8-5700-478D-866B-1AB2239665EB}"/>
            </a:ext>
          </a:extLst>
        </xdr:cNvPr>
        <xdr:cNvSpPr txBox="1"/>
      </xdr:nvSpPr>
      <xdr:spPr>
        <a:xfrm>
          <a:off x="11290728" y="143275"/>
          <a:ext cx="1032847" cy="5052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bg1"/>
              </a:solidFill>
              <a:latin typeface="Arial" panose="020B0604020202020204" pitchFamily="34" charset="0"/>
              <a:cs typeface="Arial" panose="020B0604020202020204" pitchFamily="34" charset="0"/>
            </a:rPr>
            <a:t>Car</a:t>
          </a:r>
          <a:r>
            <a:rPr lang="en-US" sz="1400" b="1" baseline="0">
              <a:solidFill>
                <a:schemeClr val="bg1"/>
              </a:solidFill>
              <a:latin typeface="Arial" panose="020B0604020202020204" pitchFamily="34" charset="0"/>
              <a:cs typeface="Arial" panose="020B0604020202020204" pitchFamily="34" charset="0"/>
            </a:rPr>
            <a:t> Make </a:t>
          </a:r>
        </a:p>
        <a:p>
          <a:r>
            <a:rPr lang="en-US" sz="1400" b="1" baseline="0">
              <a:solidFill>
                <a:schemeClr val="bg1"/>
              </a:solidFill>
              <a:latin typeface="Arial" panose="020B0604020202020204" pitchFamily="34" charset="0"/>
              <a:cs typeface="Arial" panose="020B0604020202020204" pitchFamily="34" charset="0"/>
            </a:rPr>
            <a:t>Slicer</a:t>
          </a:r>
          <a:endParaRPr lang="en-US" sz="1400" b="1">
            <a:solidFill>
              <a:schemeClr val="bg1"/>
            </a:solidFill>
            <a:latin typeface="Arial" panose="020B0604020202020204" pitchFamily="34" charset="0"/>
            <a:cs typeface="Arial" panose="020B0604020202020204" pitchFamily="34" charset="0"/>
          </a:endParaRPr>
        </a:p>
      </xdr:txBody>
    </xdr:sp>
    <xdr:clientData/>
  </xdr:oneCellAnchor>
  <xdr:twoCellAnchor>
    <xdr:from>
      <xdr:col>16</xdr:col>
      <xdr:colOff>437030</xdr:colOff>
      <xdr:row>3</xdr:row>
      <xdr:rowOff>44823</xdr:rowOff>
    </xdr:from>
    <xdr:to>
      <xdr:col>19</xdr:col>
      <xdr:colOff>302558</xdr:colOff>
      <xdr:row>3</xdr:row>
      <xdr:rowOff>56029</xdr:rowOff>
    </xdr:to>
    <xdr:cxnSp macro="">
      <xdr:nvCxnSpPr>
        <xdr:cNvPr id="22" name="Straight Connector 21">
          <a:extLst>
            <a:ext uri="{FF2B5EF4-FFF2-40B4-BE49-F238E27FC236}">
              <a16:creationId xmlns:a16="http://schemas.microsoft.com/office/drawing/2014/main" id="{15D5F976-4286-43C8-80F1-E43E02A45DC2}"/>
            </a:ext>
          </a:extLst>
        </xdr:cNvPr>
        <xdr:cNvCxnSpPr/>
      </xdr:nvCxnSpPr>
      <xdr:spPr>
        <a:xfrm>
          <a:off x="11373971" y="649941"/>
          <a:ext cx="1916205" cy="11206"/>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oneCellAnchor>
    <xdr:from>
      <xdr:col>18</xdr:col>
      <xdr:colOff>649941</xdr:colOff>
      <xdr:row>1</xdr:row>
      <xdr:rowOff>22411</xdr:rowOff>
    </xdr:from>
    <xdr:ext cx="466410" cy="365228"/>
    <xdr:sp macro="" textlink="">
      <xdr:nvSpPr>
        <xdr:cNvPr id="26" name="TextBox 25">
          <a:hlinkClick xmlns:r="http://schemas.openxmlformats.org/officeDocument/2006/relationships" r:id="rId3" tooltip="Go To Car Inventory"/>
          <a:extLst>
            <a:ext uri="{FF2B5EF4-FFF2-40B4-BE49-F238E27FC236}">
              <a16:creationId xmlns:a16="http://schemas.microsoft.com/office/drawing/2014/main" id="{8B8051A6-855B-452A-9DB7-5D24688CEFE5}"/>
            </a:ext>
          </a:extLst>
        </xdr:cNvPr>
        <xdr:cNvSpPr txBox="1"/>
      </xdr:nvSpPr>
      <xdr:spPr>
        <a:xfrm>
          <a:off x="12896370" y="226518"/>
          <a:ext cx="466410" cy="365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bg1"/>
              </a:solidFill>
              <a:latin typeface="Arial" panose="020B0604020202020204" pitchFamily="34" charset="0"/>
              <a:cs typeface="Arial" panose="020B0604020202020204" pitchFamily="34" charset="0"/>
            </a:rPr>
            <a:t>↗</a:t>
          </a:r>
        </a:p>
      </xdr:txBody>
    </xdr:sp>
    <xdr:clientData/>
  </xdr:oneCellAnchor>
  <xdr:twoCellAnchor>
    <xdr:from>
      <xdr:col>7</xdr:col>
      <xdr:colOff>414543</xdr:colOff>
      <xdr:row>10</xdr:row>
      <xdr:rowOff>59741</xdr:rowOff>
    </xdr:from>
    <xdr:to>
      <xdr:col>16</xdr:col>
      <xdr:colOff>168016</xdr:colOff>
      <xdr:row>21</xdr:row>
      <xdr:rowOff>46861</xdr:rowOff>
    </xdr:to>
    <xdr:grpSp>
      <xdr:nvGrpSpPr>
        <xdr:cNvPr id="28" name="Group 27">
          <a:extLst>
            <a:ext uri="{FF2B5EF4-FFF2-40B4-BE49-F238E27FC236}">
              <a16:creationId xmlns:a16="http://schemas.microsoft.com/office/drawing/2014/main" id="{D9C271CD-3718-419D-BE5F-0B818FCB664F}"/>
            </a:ext>
          </a:extLst>
        </xdr:cNvPr>
        <xdr:cNvGrpSpPr/>
      </xdr:nvGrpSpPr>
      <xdr:grpSpPr>
        <a:xfrm>
          <a:off x="5235658" y="2038010"/>
          <a:ext cx="5952050" cy="2163216"/>
          <a:chOff x="13738411" y="56028"/>
          <a:chExt cx="4415119" cy="2622178"/>
        </a:xfrm>
      </xdr:grpSpPr>
      <xdr:sp macro="" textlink="">
        <xdr:nvSpPr>
          <xdr:cNvPr id="73" name="Rectangle: Rounded Corners 72">
            <a:extLst>
              <a:ext uri="{FF2B5EF4-FFF2-40B4-BE49-F238E27FC236}">
                <a16:creationId xmlns:a16="http://schemas.microsoft.com/office/drawing/2014/main" id="{63CE3AB8-CD51-4098-9EC6-5C1C2A47462F}"/>
              </a:ext>
            </a:extLst>
          </xdr:cNvPr>
          <xdr:cNvSpPr/>
        </xdr:nvSpPr>
        <xdr:spPr>
          <a:xfrm>
            <a:off x="13738411" y="56028"/>
            <a:ext cx="4415119" cy="2566147"/>
          </a:xfrm>
          <a:prstGeom prst="roundRect">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75" name="Chart 74">
            <a:extLst>
              <a:ext uri="{FF2B5EF4-FFF2-40B4-BE49-F238E27FC236}">
                <a16:creationId xmlns:a16="http://schemas.microsoft.com/office/drawing/2014/main" id="{B68D6CE3-0555-457F-BA29-3D80E50B213B}"/>
              </a:ext>
            </a:extLst>
          </xdr:cNvPr>
          <xdr:cNvGraphicFramePr>
            <a:graphicFrameLocks/>
          </xdr:cNvGraphicFramePr>
        </xdr:nvGraphicFramePr>
        <xdr:xfrm>
          <a:off x="13828060" y="313765"/>
          <a:ext cx="4280647" cy="2364441"/>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77" name="TextBox 76">
            <a:extLst>
              <a:ext uri="{FF2B5EF4-FFF2-40B4-BE49-F238E27FC236}">
                <a16:creationId xmlns:a16="http://schemas.microsoft.com/office/drawing/2014/main" id="{A4A4FE14-E400-4A85-A321-C290666029C9}"/>
              </a:ext>
            </a:extLst>
          </xdr:cNvPr>
          <xdr:cNvSpPr txBox="1"/>
        </xdr:nvSpPr>
        <xdr:spPr>
          <a:xfrm>
            <a:off x="14972503" y="145676"/>
            <a:ext cx="2924736" cy="336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0" baseline="0">
                <a:solidFill>
                  <a:schemeClr val="bg2">
                    <a:lumMod val="10000"/>
                  </a:schemeClr>
                </a:solidFill>
                <a:latin typeface="Arial" panose="020B0604020202020204" pitchFamily="34" charset="0"/>
                <a:cs typeface="Arial" panose="020B0604020202020204" pitchFamily="34" charset="0"/>
              </a:rPr>
              <a:t> </a:t>
            </a:r>
            <a:r>
              <a:rPr lang="en-US" sz="1400" b="1" baseline="0">
                <a:solidFill>
                  <a:schemeClr val="bg2">
                    <a:lumMod val="10000"/>
                  </a:schemeClr>
                </a:solidFill>
                <a:latin typeface="Arial" panose="020B0604020202020204" pitchFamily="34" charset="0"/>
                <a:cs typeface="Arial" panose="020B0604020202020204" pitchFamily="34" charset="0"/>
              </a:rPr>
              <a:t>Total Miles </a:t>
            </a:r>
            <a:r>
              <a:rPr lang="en-US" sz="1400" b="0" baseline="0">
                <a:solidFill>
                  <a:schemeClr val="bg2">
                    <a:lumMod val="50000"/>
                  </a:schemeClr>
                </a:solidFill>
                <a:latin typeface="Arial" panose="020B0604020202020204" pitchFamily="34" charset="0"/>
                <a:cs typeface="Arial" panose="020B0604020202020204" pitchFamily="34" charset="0"/>
              </a:rPr>
              <a:t>by Driver</a:t>
            </a:r>
            <a:endParaRPr lang="en-US" sz="1400" b="0">
              <a:solidFill>
                <a:schemeClr val="bg2">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16</xdr:col>
      <xdr:colOff>199557</xdr:colOff>
      <xdr:row>9</xdr:row>
      <xdr:rowOff>13605</xdr:rowOff>
    </xdr:from>
    <xdr:to>
      <xdr:col>20</xdr:col>
      <xdr:colOff>190494</xdr:colOff>
      <xdr:row>28</xdr:row>
      <xdr:rowOff>116461</xdr:rowOff>
    </xdr:to>
    <xdr:grpSp>
      <xdr:nvGrpSpPr>
        <xdr:cNvPr id="78" name="Group 77">
          <a:extLst>
            <a:ext uri="{FF2B5EF4-FFF2-40B4-BE49-F238E27FC236}">
              <a16:creationId xmlns:a16="http://schemas.microsoft.com/office/drawing/2014/main" id="{F9A9AB56-1ACC-4B35-9FEE-20D5A90CF040}"/>
            </a:ext>
          </a:extLst>
        </xdr:cNvPr>
        <xdr:cNvGrpSpPr/>
      </xdr:nvGrpSpPr>
      <xdr:grpSpPr>
        <a:xfrm>
          <a:off x="11219249" y="1794047"/>
          <a:ext cx="2745860" cy="3861568"/>
          <a:chOff x="13022501" y="2138156"/>
          <a:chExt cx="2239911" cy="3140320"/>
        </a:xfrm>
      </xdr:grpSpPr>
      <xdr:grpSp>
        <xdr:nvGrpSpPr>
          <xdr:cNvPr id="32" name="Group 31">
            <a:extLst>
              <a:ext uri="{FF2B5EF4-FFF2-40B4-BE49-F238E27FC236}">
                <a16:creationId xmlns:a16="http://schemas.microsoft.com/office/drawing/2014/main" id="{734FF443-EFF6-4195-8FCA-94AC8C3725A9}"/>
              </a:ext>
            </a:extLst>
          </xdr:cNvPr>
          <xdr:cNvGrpSpPr/>
        </xdr:nvGrpSpPr>
        <xdr:grpSpPr>
          <a:xfrm>
            <a:off x="13022501" y="2138156"/>
            <a:ext cx="2239911" cy="3140320"/>
            <a:chOff x="11173531" y="2149362"/>
            <a:chExt cx="2239911" cy="3140320"/>
          </a:xfrm>
        </xdr:grpSpPr>
        <xdr:grpSp>
          <xdr:nvGrpSpPr>
            <xdr:cNvPr id="27" name="Group 26">
              <a:extLst>
                <a:ext uri="{FF2B5EF4-FFF2-40B4-BE49-F238E27FC236}">
                  <a16:creationId xmlns:a16="http://schemas.microsoft.com/office/drawing/2014/main" id="{2F322504-FCE2-40A3-8292-04C4E51F470D}"/>
                </a:ext>
              </a:extLst>
            </xdr:cNvPr>
            <xdr:cNvGrpSpPr/>
          </xdr:nvGrpSpPr>
          <xdr:grpSpPr>
            <a:xfrm>
              <a:off x="11173531" y="2149362"/>
              <a:ext cx="2239911" cy="2523492"/>
              <a:chOff x="5167177" y="1488214"/>
              <a:chExt cx="2239911" cy="2523492"/>
            </a:xfrm>
          </xdr:grpSpPr>
          <xdr:sp macro="" textlink="">
            <xdr:nvSpPr>
              <xdr:cNvPr id="41" name="Rectangle: Rounded Corners 40">
                <a:extLst>
                  <a:ext uri="{FF2B5EF4-FFF2-40B4-BE49-F238E27FC236}">
                    <a16:creationId xmlns:a16="http://schemas.microsoft.com/office/drawing/2014/main" id="{49CD03AB-F95A-4D28-8794-F5E7A41C0513}"/>
                  </a:ext>
                </a:extLst>
              </xdr:cNvPr>
              <xdr:cNvSpPr/>
            </xdr:nvSpPr>
            <xdr:spPr>
              <a:xfrm>
                <a:off x="5200651" y="2059081"/>
                <a:ext cx="2206437" cy="1952625"/>
              </a:xfrm>
              <a:prstGeom prst="roundRect">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9" name="Chart 48">
                <a:extLst>
                  <a:ext uri="{FF2B5EF4-FFF2-40B4-BE49-F238E27FC236}">
                    <a16:creationId xmlns:a16="http://schemas.microsoft.com/office/drawing/2014/main" id="{10D6935A-CFEC-4380-9E81-FCA4B27B3EB1}"/>
                  </a:ext>
                </a:extLst>
              </xdr:cNvPr>
              <xdr:cNvGraphicFramePr>
                <a:graphicFrameLocks/>
              </xdr:cNvGraphicFramePr>
            </xdr:nvGraphicFramePr>
            <xdr:xfrm>
              <a:off x="5167177" y="1488214"/>
              <a:ext cx="1097281" cy="201145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50" name="TextBox 49">
                <a:extLst>
                  <a:ext uri="{FF2B5EF4-FFF2-40B4-BE49-F238E27FC236}">
                    <a16:creationId xmlns:a16="http://schemas.microsoft.com/office/drawing/2014/main" id="{8B6E56E2-8AE4-4DE9-9AD4-27C166477421}"/>
                  </a:ext>
                </a:extLst>
              </xdr:cNvPr>
              <xdr:cNvSpPr txBox="1"/>
            </xdr:nvSpPr>
            <xdr:spPr>
              <a:xfrm>
                <a:off x="6119538" y="2092696"/>
                <a:ext cx="1206857" cy="4845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latin typeface="Arial" panose="020B0604020202020204" pitchFamily="34" charset="0"/>
                    <a:cs typeface="Arial" panose="020B0604020202020204" pitchFamily="34" charset="0"/>
                  </a:rPr>
                  <a:t>Total Warantee </a:t>
                </a:r>
              </a:p>
              <a:p>
                <a:r>
                  <a:rPr lang="en-US" sz="1400">
                    <a:latin typeface="Arial" panose="020B0604020202020204" pitchFamily="34" charset="0"/>
                    <a:cs typeface="Arial" panose="020B0604020202020204" pitchFamily="34" charset="0"/>
                  </a:rPr>
                  <a:t>Miles Covered</a:t>
                </a:r>
              </a:p>
            </xdr:txBody>
          </xdr:sp>
          <xdr:sp macro="" textlink="">
            <xdr:nvSpPr>
              <xdr:cNvPr id="51" name="TextBox 50">
                <a:extLst>
                  <a:ext uri="{FF2B5EF4-FFF2-40B4-BE49-F238E27FC236}">
                    <a16:creationId xmlns:a16="http://schemas.microsoft.com/office/drawing/2014/main" id="{211D99BC-0931-44EF-ABCE-8AC5496633FA}"/>
                  </a:ext>
                </a:extLst>
              </xdr:cNvPr>
              <xdr:cNvSpPr txBox="1"/>
            </xdr:nvSpPr>
            <xdr:spPr>
              <a:xfrm>
                <a:off x="6170338" y="3071706"/>
                <a:ext cx="1165672" cy="6934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a:latin typeface="Arial" panose="020B0604020202020204" pitchFamily="34" charset="0"/>
                    <a:cs typeface="Arial" panose="020B0604020202020204" pitchFamily="34" charset="0"/>
                  </a:rPr>
                  <a:t>Total Warantee</a:t>
                </a:r>
              </a:p>
              <a:p>
                <a:r>
                  <a:rPr lang="en-US" sz="1400">
                    <a:latin typeface="Arial" panose="020B0604020202020204" pitchFamily="34" charset="0"/>
                    <a:cs typeface="Arial" panose="020B0604020202020204" pitchFamily="34" charset="0"/>
                  </a:rPr>
                  <a:t>Miles</a:t>
                </a:r>
                <a:r>
                  <a:rPr lang="en-US" sz="1400" baseline="0">
                    <a:latin typeface="Arial" panose="020B0604020202020204" pitchFamily="34" charset="0"/>
                    <a:cs typeface="Arial" panose="020B0604020202020204" pitchFamily="34" charset="0"/>
                  </a:rPr>
                  <a:t> </a:t>
                </a:r>
              </a:p>
              <a:p>
                <a:r>
                  <a:rPr lang="en-US" sz="1400">
                    <a:latin typeface="Arial" panose="020B0604020202020204" pitchFamily="34" charset="0"/>
                    <a:cs typeface="Arial" panose="020B0604020202020204" pitchFamily="34" charset="0"/>
                  </a:rPr>
                  <a:t>Not</a:t>
                </a:r>
                <a:r>
                  <a:rPr lang="en-US" sz="1400" baseline="0">
                    <a:latin typeface="Arial" panose="020B0604020202020204" pitchFamily="34" charset="0"/>
                    <a:cs typeface="Arial" panose="020B0604020202020204" pitchFamily="34" charset="0"/>
                  </a:rPr>
                  <a:t> C</a:t>
                </a:r>
                <a:r>
                  <a:rPr lang="en-US" sz="1400">
                    <a:latin typeface="Arial" panose="020B0604020202020204" pitchFamily="34" charset="0"/>
                    <a:cs typeface="Arial" panose="020B0604020202020204" pitchFamily="34" charset="0"/>
                  </a:rPr>
                  <a:t>overed</a:t>
                </a:r>
              </a:p>
            </xdr:txBody>
          </xdr:sp>
          <xdr:sp macro="" textlink="Pivottable!AP11">
            <xdr:nvSpPr>
              <xdr:cNvPr id="52" name="TextBox 51">
                <a:extLst>
                  <a:ext uri="{FF2B5EF4-FFF2-40B4-BE49-F238E27FC236}">
                    <a16:creationId xmlns:a16="http://schemas.microsoft.com/office/drawing/2014/main" id="{22661F2D-DEA0-4C74-88F7-B199DE4BA8B6}"/>
                  </a:ext>
                </a:extLst>
              </xdr:cNvPr>
              <xdr:cNvSpPr txBox="1"/>
            </xdr:nvSpPr>
            <xdr:spPr>
              <a:xfrm>
                <a:off x="6153153" y="2451287"/>
                <a:ext cx="529264" cy="445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8DB08E6-23F7-48F5-AF80-11D567B698F2}" type="TxLink">
                  <a:rPr lang="en-US" sz="3200" b="1" i="0" u="none" strike="noStrike">
                    <a:solidFill>
                      <a:srgbClr val="000000"/>
                    </a:solidFill>
                    <a:latin typeface="Arial" panose="020B0604020202020204" pitchFamily="34" charset="0"/>
                    <a:cs typeface="Arial" panose="020B0604020202020204" pitchFamily="34" charset="0"/>
                  </a:rPr>
                  <a:t>48</a:t>
                </a:fld>
                <a:endParaRPr lang="en-US" sz="3200" b="1">
                  <a:latin typeface="Arial" panose="020B0604020202020204" pitchFamily="34" charset="0"/>
                  <a:cs typeface="Arial" panose="020B0604020202020204" pitchFamily="34" charset="0"/>
                </a:endParaRPr>
              </a:p>
            </xdr:txBody>
          </xdr:sp>
          <xdr:sp macro="" textlink="Pivottable!AP12">
            <xdr:nvSpPr>
              <xdr:cNvPr id="53" name="TextBox 52">
                <a:extLst>
                  <a:ext uri="{FF2B5EF4-FFF2-40B4-BE49-F238E27FC236}">
                    <a16:creationId xmlns:a16="http://schemas.microsoft.com/office/drawing/2014/main" id="{D5E57508-938B-4A3D-BBBF-BCA6A8F1263C}"/>
                  </a:ext>
                </a:extLst>
              </xdr:cNvPr>
              <xdr:cNvSpPr txBox="1"/>
            </xdr:nvSpPr>
            <xdr:spPr>
              <a:xfrm>
                <a:off x="6209180" y="3549464"/>
                <a:ext cx="478934" cy="364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066C6B03-F29A-44B4-80CB-7C4E8C097C60}" type="TxLink">
                  <a:rPr lang="en-US" sz="3200" b="1" i="0" u="none" strike="noStrike">
                    <a:solidFill>
                      <a:srgbClr val="000000"/>
                    </a:solidFill>
                    <a:latin typeface="Arial" panose="020B0604020202020204" pitchFamily="34" charset="0"/>
                    <a:cs typeface="Arial" panose="020B0604020202020204" pitchFamily="34" charset="0"/>
                  </a:rPr>
                  <a:t>4</a:t>
                </a:fld>
                <a:endParaRPr lang="en-US" sz="3200" b="1">
                  <a:latin typeface="Arial" panose="020B0604020202020204" pitchFamily="34" charset="0"/>
                  <a:cs typeface="Arial" panose="020B0604020202020204" pitchFamily="34" charset="0"/>
                </a:endParaRPr>
              </a:p>
            </xdr:txBody>
          </xdr:sp>
          <xdr:sp macro="" textlink="Pivottable!AQ12">
            <xdr:nvSpPr>
              <xdr:cNvPr id="54" name="TextBox 51">
                <a:extLst>
                  <a:ext uri="{FF2B5EF4-FFF2-40B4-BE49-F238E27FC236}">
                    <a16:creationId xmlns:a16="http://schemas.microsoft.com/office/drawing/2014/main" id="{885F44A9-C15D-4809-8444-9FEA38CB2479}"/>
                  </a:ext>
                </a:extLst>
              </xdr:cNvPr>
              <xdr:cNvSpPr txBox="1"/>
            </xdr:nvSpPr>
            <xdr:spPr>
              <a:xfrm>
                <a:off x="5446061" y="3395382"/>
                <a:ext cx="492699" cy="30551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fld id="{97390D19-5D58-4081-9038-863C3A6BA340}" type="TxLink">
                  <a:rPr lang="en-US" sz="2000" b="1" i="0" u="none" strike="noStrike">
                    <a:solidFill>
                      <a:srgbClr val="000000"/>
                    </a:solidFill>
                    <a:latin typeface="Arial" panose="020B0604020202020204" pitchFamily="34" charset="0"/>
                    <a:cs typeface="Arial" panose="020B0604020202020204" pitchFamily="34" charset="0"/>
                  </a:rPr>
                  <a:t>8%</a:t>
                </a:fld>
                <a:endParaRPr lang="en-US" sz="2000" b="1">
                  <a:latin typeface="Arial" panose="020B0604020202020204" pitchFamily="34" charset="0"/>
                  <a:cs typeface="Arial" panose="020B0604020202020204" pitchFamily="34" charset="0"/>
                </a:endParaRPr>
              </a:p>
            </xdr:txBody>
          </xdr:sp>
        </xdr:grpSp>
        <xdr:graphicFrame macro="">
          <xdr:nvGraphicFramePr>
            <xdr:cNvPr id="47" name="Chart 46">
              <a:extLst>
                <a:ext uri="{FF2B5EF4-FFF2-40B4-BE49-F238E27FC236}">
                  <a16:creationId xmlns:a16="http://schemas.microsoft.com/office/drawing/2014/main" id="{4ADA1B6E-B474-47B5-906D-406210F7CD99}"/>
                </a:ext>
              </a:extLst>
            </xdr:cNvPr>
            <xdr:cNvGraphicFramePr>
              <a:graphicFrameLocks/>
            </xdr:cNvGraphicFramePr>
          </xdr:nvGraphicFramePr>
          <xdr:xfrm>
            <a:off x="11181935" y="3051019"/>
            <a:ext cx="1150021" cy="2238663"/>
          </xdr:xfrm>
          <a:graphic>
            <a:graphicData uri="http://schemas.openxmlformats.org/drawingml/2006/chart">
              <c:chart xmlns:c="http://schemas.openxmlformats.org/drawingml/2006/chart" xmlns:r="http://schemas.openxmlformats.org/officeDocument/2006/relationships" r:id="rId6"/>
            </a:graphicData>
          </a:graphic>
        </xdr:graphicFrame>
      </xdr:grpSp>
      <xdr:cxnSp macro="">
        <xdr:nvCxnSpPr>
          <xdr:cNvPr id="12" name="Straight Connector 11">
            <a:extLst>
              <a:ext uri="{FF2B5EF4-FFF2-40B4-BE49-F238E27FC236}">
                <a16:creationId xmlns:a16="http://schemas.microsoft.com/office/drawing/2014/main" id="{297824FE-9EC3-4406-ACD0-780C5B95DDA7}"/>
              </a:ext>
            </a:extLst>
          </xdr:cNvPr>
          <xdr:cNvCxnSpPr/>
        </xdr:nvCxnSpPr>
        <xdr:spPr>
          <a:xfrm>
            <a:off x="13259398" y="3668877"/>
            <a:ext cx="1826558" cy="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0</xdr:col>
      <xdr:colOff>53628</xdr:colOff>
      <xdr:row>18</xdr:row>
      <xdr:rowOff>118463</xdr:rowOff>
    </xdr:from>
    <xdr:to>
      <xdr:col>4</xdr:col>
      <xdr:colOff>423423</xdr:colOff>
      <xdr:row>33</xdr:row>
      <xdr:rowOff>149678</xdr:rowOff>
    </xdr:to>
    <xdr:sp macro="" textlink="">
      <xdr:nvSpPr>
        <xdr:cNvPr id="79" name="Rectangle: Rounded Corners 78">
          <a:extLst>
            <a:ext uri="{FF2B5EF4-FFF2-40B4-BE49-F238E27FC236}">
              <a16:creationId xmlns:a16="http://schemas.microsoft.com/office/drawing/2014/main" id="{7434D63A-1FE3-49B5-B081-7DA21A74E31A}"/>
            </a:ext>
          </a:extLst>
        </xdr:cNvPr>
        <xdr:cNvSpPr/>
      </xdr:nvSpPr>
      <xdr:spPr>
        <a:xfrm>
          <a:off x="53628" y="3792392"/>
          <a:ext cx="3091224" cy="3092822"/>
        </a:xfrm>
        <a:prstGeom prst="roundRect">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twoCellAnchor>
    <xdr:from>
      <xdr:col>0</xdr:col>
      <xdr:colOff>22412</xdr:colOff>
      <xdr:row>19</xdr:row>
      <xdr:rowOff>89646</xdr:rowOff>
    </xdr:from>
    <xdr:to>
      <xdr:col>4</xdr:col>
      <xdr:colOff>638736</xdr:colOff>
      <xdr:row>33</xdr:row>
      <xdr:rowOff>144555</xdr:rowOff>
    </xdr:to>
    <xdr:graphicFrame macro="">
      <xdr:nvGraphicFramePr>
        <xdr:cNvPr id="80" name="Chart 79">
          <a:extLst>
            <a:ext uri="{FF2B5EF4-FFF2-40B4-BE49-F238E27FC236}">
              <a16:creationId xmlns:a16="http://schemas.microsoft.com/office/drawing/2014/main" id="{10AC4CC1-B56F-4B14-A9BB-A5D1C8B51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18</xdr:row>
      <xdr:rowOff>190500</xdr:rowOff>
    </xdr:from>
    <xdr:to>
      <xdr:col>6</xdr:col>
      <xdr:colOff>23578</xdr:colOff>
      <xdr:row>20</xdr:row>
      <xdr:rowOff>64362</xdr:rowOff>
    </xdr:to>
    <xdr:sp macro="" textlink="">
      <xdr:nvSpPr>
        <xdr:cNvPr id="82" name="TextBox 81">
          <a:extLst>
            <a:ext uri="{FF2B5EF4-FFF2-40B4-BE49-F238E27FC236}">
              <a16:creationId xmlns:a16="http://schemas.microsoft.com/office/drawing/2014/main" id="{C89D0A9B-0230-4E72-B8CD-4608B5D2E621}"/>
            </a:ext>
          </a:extLst>
        </xdr:cNvPr>
        <xdr:cNvSpPr txBox="1"/>
      </xdr:nvSpPr>
      <xdr:spPr>
        <a:xfrm>
          <a:off x="212911" y="3821206"/>
          <a:ext cx="3912020" cy="277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0" baseline="0">
              <a:solidFill>
                <a:schemeClr val="bg2">
                  <a:lumMod val="10000"/>
                </a:schemeClr>
              </a:solidFill>
              <a:latin typeface="Arial" panose="020B0604020202020204" pitchFamily="34" charset="0"/>
              <a:cs typeface="Arial" panose="020B0604020202020204" pitchFamily="34" charset="0"/>
            </a:rPr>
            <a:t> </a:t>
          </a:r>
          <a:r>
            <a:rPr lang="en-US" sz="1400" b="1" baseline="0">
              <a:solidFill>
                <a:schemeClr val="bg2">
                  <a:lumMod val="10000"/>
                </a:schemeClr>
              </a:solidFill>
              <a:latin typeface="Arial" panose="020B0604020202020204" pitchFamily="34" charset="0"/>
              <a:cs typeface="Arial" panose="020B0604020202020204" pitchFamily="34" charset="0"/>
            </a:rPr>
            <a:t>Percentage Of Cars</a:t>
          </a:r>
          <a:r>
            <a:rPr lang="en-US" sz="1400" b="0" baseline="0">
              <a:solidFill>
                <a:schemeClr val="bg2">
                  <a:lumMod val="50000"/>
                </a:schemeClr>
              </a:solidFill>
              <a:latin typeface="Arial" panose="020B0604020202020204" pitchFamily="34" charset="0"/>
              <a:cs typeface="Arial" panose="020B0604020202020204" pitchFamily="34" charset="0"/>
            </a:rPr>
            <a:t> by Colour</a:t>
          </a:r>
          <a:endParaRPr lang="en-US" sz="1400" b="0">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xdr:from>
      <xdr:col>4</xdr:col>
      <xdr:colOff>477051</xdr:colOff>
      <xdr:row>18</xdr:row>
      <xdr:rowOff>95250</xdr:rowOff>
    </xdr:from>
    <xdr:to>
      <xdr:col>7</xdr:col>
      <xdr:colOff>340180</xdr:colOff>
      <xdr:row>33</xdr:row>
      <xdr:rowOff>137673</xdr:rowOff>
    </xdr:to>
    <xdr:sp macro="" textlink="">
      <xdr:nvSpPr>
        <xdr:cNvPr id="83" name="Rectangle: Rounded Corners 82">
          <a:extLst>
            <a:ext uri="{FF2B5EF4-FFF2-40B4-BE49-F238E27FC236}">
              <a16:creationId xmlns:a16="http://schemas.microsoft.com/office/drawing/2014/main" id="{0CC424A1-EAAE-45EF-BB33-5A4FF427284A}"/>
            </a:ext>
          </a:extLst>
        </xdr:cNvPr>
        <xdr:cNvSpPr/>
      </xdr:nvSpPr>
      <xdr:spPr>
        <a:xfrm>
          <a:off x="3198480" y="3769179"/>
          <a:ext cx="1904200" cy="3104030"/>
        </a:xfrm>
        <a:prstGeom prst="roundRect">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twoCellAnchor>
    <xdr:from>
      <xdr:col>4</xdr:col>
      <xdr:colOff>392205</xdr:colOff>
      <xdr:row>24</xdr:row>
      <xdr:rowOff>112059</xdr:rowOff>
    </xdr:from>
    <xdr:to>
      <xdr:col>7</xdr:col>
      <xdr:colOff>192098</xdr:colOff>
      <xdr:row>34</xdr:row>
      <xdr:rowOff>130149</xdr:rowOff>
    </xdr:to>
    <xdr:graphicFrame macro="">
      <xdr:nvGraphicFramePr>
        <xdr:cNvPr id="84" name="Chart 83">
          <a:extLst>
            <a:ext uri="{FF2B5EF4-FFF2-40B4-BE49-F238E27FC236}">
              <a16:creationId xmlns:a16="http://schemas.microsoft.com/office/drawing/2014/main" id="{6AF88D22-23DF-4FE1-B000-52BD813C7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123265</xdr:colOff>
      <xdr:row>19</xdr:row>
      <xdr:rowOff>2</xdr:rowOff>
    </xdr:from>
    <xdr:to>
      <xdr:col>10</xdr:col>
      <xdr:colOff>617491</xdr:colOff>
      <xdr:row>20</xdr:row>
      <xdr:rowOff>75570</xdr:rowOff>
    </xdr:to>
    <xdr:sp macro="" textlink="">
      <xdr:nvSpPr>
        <xdr:cNvPr id="86" name="TextBox 85">
          <a:extLst>
            <a:ext uri="{FF2B5EF4-FFF2-40B4-BE49-F238E27FC236}">
              <a16:creationId xmlns:a16="http://schemas.microsoft.com/office/drawing/2014/main" id="{E922752E-F653-472C-9097-CE9E89046F2B}"/>
            </a:ext>
          </a:extLst>
        </xdr:cNvPr>
        <xdr:cNvSpPr txBox="1"/>
      </xdr:nvSpPr>
      <xdr:spPr>
        <a:xfrm>
          <a:off x="3541059" y="3832414"/>
          <a:ext cx="3912020" cy="277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baseline="0">
              <a:solidFill>
                <a:schemeClr val="bg2">
                  <a:lumMod val="10000"/>
                </a:schemeClr>
              </a:solidFill>
              <a:latin typeface="Arial" panose="020B0604020202020204" pitchFamily="34" charset="0"/>
              <a:cs typeface="Arial" panose="020B0604020202020204" pitchFamily="34" charset="0"/>
            </a:rPr>
            <a:t> Age Of Cars</a:t>
          </a:r>
          <a:endParaRPr lang="en-US" sz="1400" b="1">
            <a:solidFill>
              <a:schemeClr val="bg2">
                <a:lumMod val="10000"/>
              </a:schemeClr>
            </a:solidFill>
            <a:latin typeface="Arial" panose="020B0604020202020204" pitchFamily="34" charset="0"/>
            <a:cs typeface="Arial" panose="020B0604020202020204" pitchFamily="34" charset="0"/>
          </a:endParaRPr>
        </a:p>
      </xdr:txBody>
    </xdr:sp>
    <xdr:clientData/>
  </xdr:twoCellAnchor>
  <xdr:twoCellAnchor>
    <xdr:from>
      <xdr:col>4</xdr:col>
      <xdr:colOff>448236</xdr:colOff>
      <xdr:row>22</xdr:row>
      <xdr:rowOff>179296</xdr:rowOff>
    </xdr:from>
    <xdr:to>
      <xdr:col>10</xdr:col>
      <xdr:colOff>258903</xdr:colOff>
      <xdr:row>24</xdr:row>
      <xdr:rowOff>53158</xdr:rowOff>
    </xdr:to>
    <xdr:sp macro="" textlink="Pivottable!BN16">
      <xdr:nvSpPr>
        <xdr:cNvPr id="92" name="TextBox 91">
          <a:extLst>
            <a:ext uri="{FF2B5EF4-FFF2-40B4-BE49-F238E27FC236}">
              <a16:creationId xmlns:a16="http://schemas.microsoft.com/office/drawing/2014/main" id="{AA25C6C8-17D0-4A8E-BD0D-838F79244563}"/>
            </a:ext>
          </a:extLst>
        </xdr:cNvPr>
        <xdr:cNvSpPr txBox="1"/>
      </xdr:nvSpPr>
      <xdr:spPr>
        <a:xfrm>
          <a:off x="3182471" y="4616825"/>
          <a:ext cx="3912020" cy="277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6BBAD23-2AF6-4F07-8162-38264633776A}" type="TxLink">
            <a:rPr lang="en-US" sz="1600" b="1" i="0" u="none" strike="noStrike">
              <a:solidFill>
                <a:schemeClr val="accent4">
                  <a:lumMod val="75000"/>
                </a:schemeClr>
              </a:solidFill>
              <a:latin typeface="Arial" panose="020B0604020202020204" pitchFamily="34" charset="0"/>
              <a:cs typeface="Arial" panose="020B0604020202020204" pitchFamily="34" charset="0"/>
            </a:rPr>
            <a:t>14.67</a:t>
          </a:fld>
          <a:endParaRPr lang="en-US" sz="1600" b="1">
            <a:solidFill>
              <a:schemeClr val="accent4">
                <a:lumMod val="75000"/>
              </a:schemeClr>
            </a:solidFill>
            <a:latin typeface="Arial" panose="020B0604020202020204" pitchFamily="34" charset="0"/>
            <a:cs typeface="Arial" panose="020B0604020202020204" pitchFamily="34" charset="0"/>
          </a:endParaRPr>
        </a:p>
      </xdr:txBody>
    </xdr:sp>
    <xdr:clientData/>
  </xdr:twoCellAnchor>
  <xdr:twoCellAnchor>
    <xdr:from>
      <xdr:col>4</xdr:col>
      <xdr:colOff>515471</xdr:colOff>
      <xdr:row>20</xdr:row>
      <xdr:rowOff>134471</xdr:rowOff>
    </xdr:from>
    <xdr:to>
      <xdr:col>10</xdr:col>
      <xdr:colOff>326138</xdr:colOff>
      <xdr:row>22</xdr:row>
      <xdr:rowOff>8334</xdr:rowOff>
    </xdr:to>
    <xdr:sp macro="" textlink="Pivottable!BO12">
      <xdr:nvSpPr>
        <xdr:cNvPr id="94" name="TextBox 93">
          <a:extLst>
            <a:ext uri="{FF2B5EF4-FFF2-40B4-BE49-F238E27FC236}">
              <a16:creationId xmlns:a16="http://schemas.microsoft.com/office/drawing/2014/main" id="{F81CB46D-F69A-4049-A3B1-40C4811346CC}"/>
            </a:ext>
          </a:extLst>
        </xdr:cNvPr>
        <xdr:cNvSpPr txBox="1"/>
      </xdr:nvSpPr>
      <xdr:spPr>
        <a:xfrm>
          <a:off x="3249706" y="4168589"/>
          <a:ext cx="3912020" cy="277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075C3E94-A1BA-4A8E-B99D-75A63E3CAC9F}" type="TxLink">
            <a:rPr lang="en-US" sz="1600" b="1" i="0" u="none" strike="noStrike" baseline="0">
              <a:solidFill>
                <a:srgbClr val="934BC9"/>
              </a:solidFill>
              <a:latin typeface="Arial" panose="020B0604020202020204" pitchFamily="34" charset="0"/>
              <a:cs typeface="Arial" panose="020B0604020202020204" pitchFamily="34" charset="0"/>
            </a:rPr>
            <a:t>52</a:t>
          </a:fld>
          <a:endParaRPr lang="en-US" sz="1600" b="1">
            <a:solidFill>
              <a:srgbClr val="934BC9"/>
            </a:solidFill>
            <a:latin typeface="Arial" panose="020B0604020202020204" pitchFamily="34" charset="0"/>
            <a:cs typeface="Arial" panose="020B0604020202020204" pitchFamily="34" charset="0"/>
          </a:endParaRPr>
        </a:p>
      </xdr:txBody>
    </xdr:sp>
    <xdr:clientData/>
  </xdr:twoCellAnchor>
  <xdr:twoCellAnchor>
    <xdr:from>
      <xdr:col>5</xdr:col>
      <xdr:colOff>116861</xdr:colOff>
      <xdr:row>20</xdr:row>
      <xdr:rowOff>138472</xdr:rowOff>
    </xdr:from>
    <xdr:to>
      <xdr:col>10</xdr:col>
      <xdr:colOff>611087</xdr:colOff>
      <xdr:row>22</xdr:row>
      <xdr:rowOff>12335</xdr:rowOff>
    </xdr:to>
    <xdr:sp macro="" textlink="">
      <xdr:nvSpPr>
        <xdr:cNvPr id="96" name="TextBox 95">
          <a:extLst>
            <a:ext uri="{FF2B5EF4-FFF2-40B4-BE49-F238E27FC236}">
              <a16:creationId xmlns:a16="http://schemas.microsoft.com/office/drawing/2014/main" id="{2066F8D6-7B26-42C2-8804-20C3E6092FE0}"/>
            </a:ext>
          </a:extLst>
        </xdr:cNvPr>
        <xdr:cNvSpPr txBox="1"/>
      </xdr:nvSpPr>
      <xdr:spPr>
        <a:xfrm>
          <a:off x="3518647" y="4220615"/>
          <a:ext cx="3896011" cy="282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0" baseline="0">
              <a:solidFill>
                <a:schemeClr val="bg2">
                  <a:lumMod val="10000"/>
                </a:schemeClr>
              </a:solidFill>
              <a:latin typeface="Arial" panose="020B0604020202020204" pitchFamily="34" charset="0"/>
              <a:cs typeface="Arial" panose="020B0604020202020204" pitchFamily="34" charset="0"/>
            </a:rPr>
            <a:t>cars</a:t>
          </a:r>
          <a:endParaRPr lang="en-US" sz="1400" b="0">
            <a:solidFill>
              <a:schemeClr val="bg2">
                <a:lumMod val="10000"/>
              </a:schemeClr>
            </a:solidFill>
            <a:latin typeface="Arial" panose="020B0604020202020204" pitchFamily="34" charset="0"/>
            <a:cs typeface="Arial" panose="020B0604020202020204" pitchFamily="34" charset="0"/>
          </a:endParaRPr>
        </a:p>
      </xdr:txBody>
    </xdr:sp>
    <xdr:clientData/>
  </xdr:twoCellAnchor>
  <xdr:twoCellAnchor>
    <xdr:from>
      <xdr:col>4</xdr:col>
      <xdr:colOff>421342</xdr:colOff>
      <xdr:row>21</xdr:row>
      <xdr:rowOff>174811</xdr:rowOff>
    </xdr:from>
    <xdr:to>
      <xdr:col>10</xdr:col>
      <xdr:colOff>232009</xdr:colOff>
      <xdr:row>23</xdr:row>
      <xdr:rowOff>48674</xdr:rowOff>
    </xdr:to>
    <xdr:sp macro="" textlink="">
      <xdr:nvSpPr>
        <xdr:cNvPr id="98" name="TextBox 97">
          <a:extLst>
            <a:ext uri="{FF2B5EF4-FFF2-40B4-BE49-F238E27FC236}">
              <a16:creationId xmlns:a16="http://schemas.microsoft.com/office/drawing/2014/main" id="{E20EB207-E6F9-4855-9DE2-FEFCA1D6D559}"/>
            </a:ext>
          </a:extLst>
        </xdr:cNvPr>
        <xdr:cNvSpPr txBox="1"/>
      </xdr:nvSpPr>
      <xdr:spPr>
        <a:xfrm>
          <a:off x="3155577" y="4410635"/>
          <a:ext cx="3912020" cy="277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0" baseline="0">
              <a:solidFill>
                <a:schemeClr val="bg2">
                  <a:lumMod val="10000"/>
                </a:schemeClr>
              </a:solidFill>
              <a:latin typeface="Arial" panose="020B0604020202020204" pitchFamily="34" charset="0"/>
              <a:cs typeface="Arial" panose="020B0604020202020204" pitchFamily="34" charset="0"/>
            </a:rPr>
            <a:t> Average Age</a:t>
          </a:r>
          <a:endParaRPr lang="en-US" sz="1200" b="0">
            <a:solidFill>
              <a:schemeClr val="bg2">
                <a:lumMod val="10000"/>
              </a:schemeClr>
            </a:solidFill>
            <a:latin typeface="Arial" panose="020B0604020202020204" pitchFamily="34" charset="0"/>
            <a:cs typeface="Arial" panose="020B0604020202020204" pitchFamily="34" charset="0"/>
          </a:endParaRPr>
        </a:p>
      </xdr:txBody>
    </xdr:sp>
    <xdr:clientData/>
  </xdr:twoCellAnchor>
  <xdr:twoCellAnchor>
    <xdr:from>
      <xdr:col>5</xdr:col>
      <xdr:colOff>268942</xdr:colOff>
      <xdr:row>22</xdr:row>
      <xdr:rowOff>179293</xdr:rowOff>
    </xdr:from>
    <xdr:to>
      <xdr:col>11</xdr:col>
      <xdr:colOff>79609</xdr:colOff>
      <xdr:row>24</xdr:row>
      <xdr:rowOff>53155</xdr:rowOff>
    </xdr:to>
    <xdr:sp macro="" textlink="">
      <xdr:nvSpPr>
        <xdr:cNvPr id="99" name="TextBox 98">
          <a:extLst>
            <a:ext uri="{FF2B5EF4-FFF2-40B4-BE49-F238E27FC236}">
              <a16:creationId xmlns:a16="http://schemas.microsoft.com/office/drawing/2014/main" id="{749519A0-FB22-4C61-8F8C-09B898AB18A8}"/>
            </a:ext>
          </a:extLst>
        </xdr:cNvPr>
        <xdr:cNvSpPr txBox="1"/>
      </xdr:nvSpPr>
      <xdr:spPr>
        <a:xfrm>
          <a:off x="3686736" y="4616822"/>
          <a:ext cx="3912020" cy="277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0" baseline="0">
              <a:solidFill>
                <a:schemeClr val="accent4">
                  <a:lumMod val="75000"/>
                </a:schemeClr>
              </a:solidFill>
              <a:latin typeface="Arial" panose="020B0604020202020204" pitchFamily="34" charset="0"/>
              <a:cs typeface="Arial" panose="020B0604020202020204" pitchFamily="34" charset="0"/>
            </a:rPr>
            <a:t>~</a:t>
          </a:r>
          <a:r>
            <a:rPr lang="en-US" sz="1200" b="0" baseline="0">
              <a:solidFill>
                <a:schemeClr val="bg2">
                  <a:lumMod val="10000"/>
                </a:schemeClr>
              </a:solidFill>
              <a:latin typeface="Arial" panose="020B0604020202020204" pitchFamily="34" charset="0"/>
              <a:cs typeface="Arial" panose="020B0604020202020204" pitchFamily="34" charset="0"/>
            </a:rPr>
            <a:t> </a:t>
          </a:r>
          <a:endParaRPr lang="en-US" sz="1200" b="0">
            <a:solidFill>
              <a:schemeClr val="bg2">
                <a:lumMod val="10000"/>
              </a:schemeClr>
            </a:solidFill>
            <a:latin typeface="Arial" panose="020B0604020202020204" pitchFamily="34" charset="0"/>
            <a:cs typeface="Arial" panose="020B0604020202020204" pitchFamily="34" charset="0"/>
          </a:endParaRPr>
        </a:p>
      </xdr:txBody>
    </xdr:sp>
    <xdr:clientData/>
  </xdr:twoCellAnchor>
  <xdr:twoCellAnchor>
    <xdr:from>
      <xdr:col>14</xdr:col>
      <xdr:colOff>272142</xdr:colOff>
      <xdr:row>35</xdr:row>
      <xdr:rowOff>68035</xdr:rowOff>
    </xdr:from>
    <xdr:to>
      <xdr:col>20</xdr:col>
      <xdr:colOff>82808</xdr:colOff>
      <xdr:row>36</xdr:row>
      <xdr:rowOff>146005</xdr:rowOff>
    </xdr:to>
    <xdr:sp macro="" textlink="">
      <xdr:nvSpPr>
        <xdr:cNvPr id="123" name="TextBox 122">
          <a:extLst>
            <a:ext uri="{FF2B5EF4-FFF2-40B4-BE49-F238E27FC236}">
              <a16:creationId xmlns:a16="http://schemas.microsoft.com/office/drawing/2014/main" id="{A35F369F-4DF1-4433-B7FE-5260295AAC6E}"/>
            </a:ext>
          </a:extLst>
        </xdr:cNvPr>
        <xdr:cNvSpPr txBox="1"/>
      </xdr:nvSpPr>
      <xdr:spPr>
        <a:xfrm>
          <a:off x="9797142" y="7211785"/>
          <a:ext cx="3892809" cy="282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200" b="0" baseline="0">
            <a:solidFill>
              <a:schemeClr val="bg2">
                <a:lumMod val="10000"/>
              </a:schemeClr>
            </a:solidFill>
            <a:latin typeface="Arial" panose="020B0604020202020204" pitchFamily="34" charset="0"/>
            <a:cs typeface="Arial" panose="020B0604020202020204" pitchFamily="34" charset="0"/>
          </a:endParaRPr>
        </a:p>
      </xdr:txBody>
    </xdr:sp>
    <xdr:clientData/>
  </xdr:twoCellAnchor>
  <xdr:twoCellAnchor>
    <xdr:from>
      <xdr:col>20</xdr:col>
      <xdr:colOff>287348</xdr:colOff>
      <xdr:row>0</xdr:row>
      <xdr:rowOff>0</xdr:rowOff>
    </xdr:from>
    <xdr:to>
      <xdr:col>27</xdr:col>
      <xdr:colOff>195010</xdr:colOff>
      <xdr:row>18</xdr:row>
      <xdr:rowOff>149678</xdr:rowOff>
    </xdr:to>
    <xdr:grpSp>
      <xdr:nvGrpSpPr>
        <xdr:cNvPr id="228" name="Group 227">
          <a:extLst>
            <a:ext uri="{FF2B5EF4-FFF2-40B4-BE49-F238E27FC236}">
              <a16:creationId xmlns:a16="http://schemas.microsoft.com/office/drawing/2014/main" id="{54EA96FB-0691-46CF-AFC0-5B3E2ED43C15}"/>
            </a:ext>
          </a:extLst>
        </xdr:cNvPr>
        <xdr:cNvGrpSpPr/>
      </xdr:nvGrpSpPr>
      <xdr:grpSpPr>
        <a:xfrm>
          <a:off x="14061963" y="0"/>
          <a:ext cx="4728778" cy="3710563"/>
          <a:chOff x="13664083" y="80841"/>
          <a:chExt cx="4828654" cy="4613623"/>
        </a:xfrm>
      </xdr:grpSpPr>
      <xdr:sp macro="" textlink="">
        <xdr:nvSpPr>
          <xdr:cNvPr id="55" name="Rectangle: Rounded Corners 54">
            <a:extLst>
              <a:ext uri="{FF2B5EF4-FFF2-40B4-BE49-F238E27FC236}">
                <a16:creationId xmlns:a16="http://schemas.microsoft.com/office/drawing/2014/main" id="{CFB8AF16-73E7-4932-BD0A-2B613B926D77}"/>
              </a:ext>
            </a:extLst>
          </xdr:cNvPr>
          <xdr:cNvSpPr/>
        </xdr:nvSpPr>
        <xdr:spPr>
          <a:xfrm>
            <a:off x="13664083" y="80841"/>
            <a:ext cx="3809300" cy="4613623"/>
          </a:xfrm>
          <a:prstGeom prst="roundRect">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29" name="Chart 128">
            <a:extLst>
              <a:ext uri="{FF2B5EF4-FFF2-40B4-BE49-F238E27FC236}">
                <a16:creationId xmlns:a16="http://schemas.microsoft.com/office/drawing/2014/main" id="{9E7CD24E-C52E-4E0B-8115-62C30B60982B}"/>
              </a:ext>
            </a:extLst>
          </xdr:cNvPr>
          <xdr:cNvGraphicFramePr>
            <a:graphicFrameLocks/>
          </xdr:cNvGraphicFramePr>
        </xdr:nvGraphicFramePr>
        <xdr:xfrm>
          <a:off x="13678334" y="1131630"/>
          <a:ext cx="3483428" cy="3219934"/>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130" name="TextBox 129">
            <a:extLst>
              <a:ext uri="{FF2B5EF4-FFF2-40B4-BE49-F238E27FC236}">
                <a16:creationId xmlns:a16="http://schemas.microsoft.com/office/drawing/2014/main" id="{8540ACB9-A675-412B-B8DC-4B60C9C868E8}"/>
              </a:ext>
            </a:extLst>
          </xdr:cNvPr>
          <xdr:cNvSpPr txBox="1"/>
        </xdr:nvSpPr>
        <xdr:spPr>
          <a:xfrm>
            <a:off x="13800364" y="390525"/>
            <a:ext cx="1338943" cy="4830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b="1">
                <a:latin typeface="Arial" panose="020B0604020202020204" pitchFamily="34" charset="0"/>
                <a:cs typeface="Arial" panose="020B0604020202020204" pitchFamily="34" charset="0"/>
              </a:rPr>
              <a:t>Total Car</a:t>
            </a:r>
            <a:r>
              <a:rPr lang="en-US" sz="1200" b="1" baseline="0">
                <a:latin typeface="Arial" panose="020B0604020202020204" pitchFamily="34" charset="0"/>
                <a:cs typeface="Arial" panose="020B0604020202020204" pitchFamily="34" charset="0"/>
              </a:rPr>
              <a:t> Make</a:t>
            </a:r>
          </a:p>
          <a:p>
            <a:r>
              <a:rPr lang="en-US" sz="1200" b="1" baseline="0">
                <a:solidFill>
                  <a:schemeClr val="bg1">
                    <a:lumMod val="50000"/>
                  </a:schemeClr>
                </a:solidFill>
                <a:latin typeface="Arial" panose="020B0604020202020204" pitchFamily="34" charset="0"/>
                <a:cs typeface="Arial" panose="020B0604020202020204" pitchFamily="34" charset="0"/>
              </a:rPr>
              <a:t>by Car Model</a:t>
            </a:r>
            <a:endParaRPr lang="en-US" sz="1200" b="1">
              <a:solidFill>
                <a:schemeClr val="bg1">
                  <a:lumMod val="50000"/>
                </a:schemeClr>
              </a:solidFill>
              <a:latin typeface="Arial" panose="020B0604020202020204" pitchFamily="34" charset="0"/>
              <a:cs typeface="Arial" panose="020B0604020202020204" pitchFamily="34" charset="0"/>
            </a:endParaRPr>
          </a:p>
        </xdr:txBody>
      </xdr:sp>
      <xdr:sp macro="" textlink="Pivottable!CR12">
        <xdr:nvSpPr>
          <xdr:cNvPr id="132" name="TextBox 131">
            <a:extLst>
              <a:ext uri="{FF2B5EF4-FFF2-40B4-BE49-F238E27FC236}">
                <a16:creationId xmlns:a16="http://schemas.microsoft.com/office/drawing/2014/main" id="{35DBA93E-2BA9-4C93-9813-37440E61E9B0}"/>
              </a:ext>
            </a:extLst>
          </xdr:cNvPr>
          <xdr:cNvSpPr txBox="1"/>
        </xdr:nvSpPr>
        <xdr:spPr>
          <a:xfrm>
            <a:off x="16055124" y="242286"/>
            <a:ext cx="1434452" cy="4251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A51338AD-BC16-45A7-97CE-FB5EBAE0489D}" type="TxLink">
              <a:rPr lang="en-US" sz="1600" b="1" i="0" u="none" strike="noStrike" baseline="0">
                <a:solidFill>
                  <a:schemeClr val="tx1"/>
                </a:solidFill>
                <a:latin typeface="Arial" panose="020B0604020202020204" pitchFamily="34" charset="0"/>
                <a:cs typeface="Arial" panose="020B0604020202020204" pitchFamily="34" charset="0"/>
              </a:rPr>
              <a:t>Ford</a:t>
            </a:fld>
            <a:endParaRPr lang="en-US" sz="1600" b="1" baseline="0">
              <a:solidFill>
                <a:schemeClr val="tx1"/>
              </a:solidFill>
              <a:latin typeface="Arial" panose="020B0604020202020204" pitchFamily="34" charset="0"/>
              <a:cs typeface="Arial" panose="020B0604020202020204" pitchFamily="34" charset="0"/>
            </a:endParaRPr>
          </a:p>
        </xdr:txBody>
      </xdr:sp>
      <xdr:sp macro="" textlink="Pivottable!CS12">
        <xdr:nvSpPr>
          <xdr:cNvPr id="133" name="TextBox 132">
            <a:extLst>
              <a:ext uri="{FF2B5EF4-FFF2-40B4-BE49-F238E27FC236}">
                <a16:creationId xmlns:a16="http://schemas.microsoft.com/office/drawing/2014/main" id="{24BDE4B9-609C-41C8-9EAF-7839F5DC13CF}"/>
              </a:ext>
            </a:extLst>
          </xdr:cNvPr>
          <xdr:cNvSpPr txBox="1"/>
        </xdr:nvSpPr>
        <xdr:spPr>
          <a:xfrm>
            <a:off x="16165313" y="501431"/>
            <a:ext cx="1110344" cy="5021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BCD0EE6C-C89E-425B-BE10-C4B0C90F8811}" type="TxLink">
              <a:rPr lang="en-US" sz="2400" b="1" i="0" u="none" strike="noStrike" baseline="0">
                <a:solidFill>
                  <a:schemeClr val="accent4">
                    <a:lumMod val="75000"/>
                  </a:schemeClr>
                </a:solidFill>
                <a:latin typeface="Calibri"/>
                <a:cs typeface="Calibri"/>
              </a:rPr>
              <a:t>13</a:t>
            </a:fld>
            <a:endParaRPr lang="en-US" sz="2400" b="1" baseline="0">
              <a:solidFill>
                <a:schemeClr val="accent4">
                  <a:lumMod val="75000"/>
                </a:schemeClr>
              </a:solidFill>
              <a:latin typeface="Arial" panose="020B0604020202020204" pitchFamily="34" charset="0"/>
              <a:cs typeface="Arial" panose="020B0604020202020204" pitchFamily="34" charset="0"/>
            </a:endParaRPr>
          </a:p>
        </xdr:txBody>
      </xdr:sp>
      <xdr:sp macro="" textlink="">
        <xdr:nvSpPr>
          <xdr:cNvPr id="134" name="TextBox 133">
            <a:extLst>
              <a:ext uri="{FF2B5EF4-FFF2-40B4-BE49-F238E27FC236}">
                <a16:creationId xmlns:a16="http://schemas.microsoft.com/office/drawing/2014/main" id="{B00E942B-E4C0-4A83-84EE-7CED32980F97}"/>
              </a:ext>
            </a:extLst>
          </xdr:cNvPr>
          <xdr:cNvSpPr txBox="1"/>
        </xdr:nvSpPr>
        <xdr:spPr>
          <a:xfrm>
            <a:off x="15812129" y="904445"/>
            <a:ext cx="2680608" cy="734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baseline="0">
                <a:solidFill>
                  <a:schemeClr val="tx1"/>
                </a:solidFill>
                <a:latin typeface="Arial" panose="020B0604020202020204" pitchFamily="34" charset="0"/>
                <a:cs typeface="Arial" panose="020B0604020202020204" pitchFamily="34" charset="0"/>
              </a:rPr>
              <a:t>Highest Number of </a:t>
            </a:r>
          </a:p>
          <a:p>
            <a:r>
              <a:rPr lang="en-US" sz="1100" b="1" baseline="0">
                <a:solidFill>
                  <a:schemeClr val="tx1"/>
                </a:solidFill>
                <a:latin typeface="Arial" panose="020B0604020202020204" pitchFamily="34" charset="0"/>
                <a:cs typeface="Arial" panose="020B0604020202020204" pitchFamily="34" charset="0"/>
              </a:rPr>
              <a:t>Car Model</a:t>
            </a:r>
            <a:endParaRPr lang="en-US" sz="1100" b="1">
              <a:solidFill>
                <a:schemeClr val="tx1"/>
              </a:solidFill>
              <a:latin typeface="Arial" panose="020B0604020202020204" pitchFamily="34" charset="0"/>
              <a:cs typeface="Arial" panose="020B0604020202020204" pitchFamily="34" charset="0"/>
            </a:endParaRPr>
          </a:p>
        </xdr:txBody>
      </xdr:sp>
    </xdr:grpSp>
    <xdr:clientData/>
  </xdr:twoCellAnchor>
  <xdr:twoCellAnchor>
    <xdr:from>
      <xdr:col>7</xdr:col>
      <xdr:colOff>483672</xdr:colOff>
      <xdr:row>21</xdr:row>
      <xdr:rowOff>50720</xdr:rowOff>
    </xdr:from>
    <xdr:to>
      <xdr:col>20</xdr:col>
      <xdr:colOff>388420</xdr:colOff>
      <xdr:row>34</xdr:row>
      <xdr:rowOff>98201</xdr:rowOff>
    </xdr:to>
    <xdr:grpSp>
      <xdr:nvGrpSpPr>
        <xdr:cNvPr id="240" name="Group 239">
          <a:extLst>
            <a:ext uri="{FF2B5EF4-FFF2-40B4-BE49-F238E27FC236}">
              <a16:creationId xmlns:a16="http://schemas.microsoft.com/office/drawing/2014/main" id="{607E0F36-3A88-4A6A-997A-8EBDFECCAE95}"/>
            </a:ext>
          </a:extLst>
        </xdr:cNvPr>
        <xdr:cNvGrpSpPr/>
      </xdr:nvGrpSpPr>
      <xdr:grpSpPr>
        <a:xfrm>
          <a:off x="5304787" y="4205085"/>
          <a:ext cx="8858248" cy="2619231"/>
          <a:chOff x="5251119" y="4256563"/>
          <a:chExt cx="9051152" cy="2700874"/>
        </a:xfrm>
      </xdr:grpSpPr>
      <xdr:sp macro="" textlink="">
        <xdr:nvSpPr>
          <xdr:cNvPr id="102" name="Rectangle: Rounded Corners 101">
            <a:extLst>
              <a:ext uri="{FF2B5EF4-FFF2-40B4-BE49-F238E27FC236}">
                <a16:creationId xmlns:a16="http://schemas.microsoft.com/office/drawing/2014/main" id="{561430EC-7952-436C-9104-58B5A30F9303}"/>
              </a:ext>
            </a:extLst>
          </xdr:cNvPr>
          <xdr:cNvSpPr/>
        </xdr:nvSpPr>
        <xdr:spPr>
          <a:xfrm>
            <a:off x="5251119" y="4256563"/>
            <a:ext cx="5898078" cy="2483922"/>
          </a:xfrm>
          <a:prstGeom prst="roundRect">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09" name="Chart 108">
            <a:extLst>
              <a:ext uri="{FF2B5EF4-FFF2-40B4-BE49-F238E27FC236}">
                <a16:creationId xmlns:a16="http://schemas.microsoft.com/office/drawing/2014/main" id="{45BD81A8-E1AB-4F20-8C72-C9F5D64DD727}"/>
              </a:ext>
            </a:extLst>
          </xdr:cNvPr>
          <xdr:cNvGraphicFramePr/>
        </xdr:nvGraphicFramePr>
        <xdr:xfrm>
          <a:off x="5302598" y="4331257"/>
          <a:ext cx="4435928" cy="262618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110" name="Rectangle 109">
            <a:extLst>
              <a:ext uri="{FF2B5EF4-FFF2-40B4-BE49-F238E27FC236}">
                <a16:creationId xmlns:a16="http://schemas.microsoft.com/office/drawing/2014/main" id="{D235ACCE-898C-4A04-8D0A-F09039572DB0}"/>
              </a:ext>
            </a:extLst>
          </xdr:cNvPr>
          <xdr:cNvSpPr/>
        </xdr:nvSpPr>
        <xdr:spPr>
          <a:xfrm>
            <a:off x="5610206" y="6123214"/>
            <a:ext cx="4260624" cy="2323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2" name="TextBox 111">
            <a:extLst>
              <a:ext uri="{FF2B5EF4-FFF2-40B4-BE49-F238E27FC236}">
                <a16:creationId xmlns:a16="http://schemas.microsoft.com/office/drawing/2014/main" id="{4187683C-5016-4809-8FB5-0EEE6A9ED39D}"/>
              </a:ext>
            </a:extLst>
          </xdr:cNvPr>
          <xdr:cNvSpPr txBox="1"/>
        </xdr:nvSpPr>
        <xdr:spPr>
          <a:xfrm>
            <a:off x="9633857" y="4272640"/>
            <a:ext cx="3892809" cy="6667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baseline="0">
                <a:solidFill>
                  <a:schemeClr val="bg2">
                    <a:lumMod val="10000"/>
                  </a:schemeClr>
                </a:solidFill>
                <a:latin typeface="Arial" panose="020B0604020202020204" pitchFamily="34" charset="0"/>
                <a:cs typeface="Arial" panose="020B0604020202020204" pitchFamily="34" charset="0"/>
              </a:rPr>
              <a:t>Average</a:t>
            </a:r>
          </a:p>
          <a:p>
            <a:r>
              <a:rPr lang="en-US" sz="1200" b="1" baseline="0">
                <a:solidFill>
                  <a:schemeClr val="bg2">
                    <a:lumMod val="10000"/>
                  </a:schemeClr>
                </a:solidFill>
                <a:latin typeface="Arial" panose="020B0604020202020204" pitchFamily="34" charset="0"/>
                <a:cs typeface="Arial" panose="020B0604020202020204" pitchFamily="34" charset="0"/>
              </a:rPr>
              <a:t>Car Manufacture</a:t>
            </a:r>
          </a:p>
          <a:p>
            <a:r>
              <a:rPr lang="en-US" sz="1200" b="0" baseline="0">
                <a:solidFill>
                  <a:schemeClr val="bg2">
                    <a:lumMod val="10000"/>
                  </a:schemeClr>
                </a:solidFill>
                <a:latin typeface="Arial" panose="020B0604020202020204" pitchFamily="34" charset="0"/>
                <a:cs typeface="Arial" panose="020B0604020202020204" pitchFamily="34" charset="0"/>
              </a:rPr>
              <a:t>By Year</a:t>
            </a:r>
            <a:endParaRPr lang="en-US" sz="1200" b="0">
              <a:solidFill>
                <a:schemeClr val="bg2">
                  <a:lumMod val="10000"/>
                </a:schemeClr>
              </a:solidFill>
              <a:latin typeface="Arial" panose="020B0604020202020204" pitchFamily="34" charset="0"/>
              <a:cs typeface="Arial" panose="020B0604020202020204" pitchFamily="34" charset="0"/>
            </a:endParaRPr>
          </a:p>
        </xdr:txBody>
      </xdr:sp>
      <xdr:sp macro="" textlink="Pivottable!$BT$24">
        <xdr:nvSpPr>
          <xdr:cNvPr id="122" name="TextBox 121">
            <a:extLst>
              <a:ext uri="{FF2B5EF4-FFF2-40B4-BE49-F238E27FC236}">
                <a16:creationId xmlns:a16="http://schemas.microsoft.com/office/drawing/2014/main" id="{1229C2FD-0F13-4C94-8338-55DFD79F7891}"/>
              </a:ext>
            </a:extLst>
          </xdr:cNvPr>
          <xdr:cNvSpPr txBox="1"/>
        </xdr:nvSpPr>
        <xdr:spPr>
          <a:xfrm>
            <a:off x="10409462" y="6286500"/>
            <a:ext cx="3892809" cy="530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B647A518-2D27-45B8-87C8-40BAC1831F5A}" type="TxLink">
              <a:rPr lang="en-US" sz="1200" b="0" i="0" u="none" strike="noStrike" baseline="0">
                <a:solidFill>
                  <a:schemeClr val="bg1"/>
                </a:solidFill>
                <a:latin typeface="Calibri"/>
                <a:cs typeface="Calibri"/>
              </a:rPr>
              <a:t>13</a:t>
            </a:fld>
            <a:endParaRPr lang="en-US" sz="2800" b="1">
              <a:solidFill>
                <a:schemeClr val="bg1"/>
              </a:solidFill>
              <a:latin typeface="Arial" panose="020B0604020202020204" pitchFamily="34" charset="0"/>
              <a:cs typeface="Arial" panose="020B0604020202020204" pitchFamily="34" charset="0"/>
            </a:endParaRPr>
          </a:p>
        </xdr:txBody>
      </xdr:sp>
      <xdr:sp macro="" textlink="">
        <xdr:nvSpPr>
          <xdr:cNvPr id="125" name="TextBox 124">
            <a:extLst>
              <a:ext uri="{FF2B5EF4-FFF2-40B4-BE49-F238E27FC236}">
                <a16:creationId xmlns:a16="http://schemas.microsoft.com/office/drawing/2014/main" id="{910E6586-EA7C-4D7E-B7C3-658DCEBE275D}"/>
              </a:ext>
            </a:extLst>
          </xdr:cNvPr>
          <xdr:cNvSpPr txBox="1"/>
        </xdr:nvSpPr>
        <xdr:spPr>
          <a:xfrm>
            <a:off x="9935936" y="5105397"/>
            <a:ext cx="3892809" cy="6667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baseline="0">
                <a:solidFill>
                  <a:schemeClr val="bg1"/>
                </a:solidFill>
                <a:latin typeface="Arial" panose="020B0604020202020204" pitchFamily="34" charset="0"/>
                <a:cs typeface="Arial" panose="020B0604020202020204" pitchFamily="34" charset="0"/>
              </a:rPr>
              <a:t>Cars per </a:t>
            </a:r>
            <a:r>
              <a:rPr lang="en-US" sz="1200" b="0" baseline="0">
                <a:solidFill>
                  <a:schemeClr val="bg1"/>
                </a:solidFill>
                <a:latin typeface="Arial" panose="020B0604020202020204" pitchFamily="34" charset="0"/>
                <a:cs typeface="Arial" panose="020B0604020202020204" pitchFamily="34" charset="0"/>
              </a:rPr>
              <a:t>year</a:t>
            </a:r>
            <a:endParaRPr lang="en-US" sz="1200" b="0">
              <a:solidFill>
                <a:schemeClr val="bg1"/>
              </a:solidFill>
              <a:latin typeface="Arial" panose="020B0604020202020204" pitchFamily="34" charset="0"/>
              <a:cs typeface="Arial" panose="020B0604020202020204" pitchFamily="34" charset="0"/>
            </a:endParaRPr>
          </a:p>
        </xdr:txBody>
      </xdr:sp>
      <xdr:sp macro="" textlink="Pivottable!CA12">
        <xdr:nvSpPr>
          <xdr:cNvPr id="126" name="TextBox 125">
            <a:extLst>
              <a:ext uri="{FF2B5EF4-FFF2-40B4-BE49-F238E27FC236}">
                <a16:creationId xmlns:a16="http://schemas.microsoft.com/office/drawing/2014/main" id="{6D9E6B57-729B-429F-BB85-812619906250}"/>
              </a:ext>
            </a:extLst>
          </xdr:cNvPr>
          <xdr:cNvSpPr txBox="1"/>
        </xdr:nvSpPr>
        <xdr:spPr>
          <a:xfrm>
            <a:off x="9958136" y="6013671"/>
            <a:ext cx="967271" cy="530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r"/>
            <a:fld id="{B17FA566-ECCD-463E-B2BA-74BF61B2E710}" type="TxLink">
              <a:rPr lang="en-US" sz="1800" b="1" i="0" u="none" strike="noStrike" baseline="0">
                <a:solidFill>
                  <a:schemeClr val="accent4">
                    <a:lumMod val="75000"/>
                  </a:schemeClr>
                </a:solidFill>
                <a:latin typeface="Arial" panose="020B0604020202020204" pitchFamily="34" charset="0"/>
                <a:cs typeface="Arial" panose="020B0604020202020204" pitchFamily="34" charset="0"/>
              </a:rPr>
              <a:t>1</a:t>
            </a:fld>
            <a:endParaRPr lang="en-US" sz="1800" b="1">
              <a:solidFill>
                <a:schemeClr val="accent4">
                  <a:lumMod val="75000"/>
                </a:schemeClr>
              </a:solidFill>
              <a:latin typeface="Arial" panose="020B0604020202020204" pitchFamily="34" charset="0"/>
              <a:cs typeface="Arial" panose="020B0604020202020204" pitchFamily="34" charset="0"/>
            </a:endParaRPr>
          </a:p>
        </xdr:txBody>
      </xdr:sp>
      <xdr:sp macro="" textlink="">
        <xdr:nvSpPr>
          <xdr:cNvPr id="127" name="TextBox 126">
            <a:extLst>
              <a:ext uri="{FF2B5EF4-FFF2-40B4-BE49-F238E27FC236}">
                <a16:creationId xmlns:a16="http://schemas.microsoft.com/office/drawing/2014/main" id="{B5DEF18B-1B16-46A9-AF44-3DD8E80D06D6}"/>
              </a:ext>
            </a:extLst>
          </xdr:cNvPr>
          <xdr:cNvSpPr txBox="1"/>
        </xdr:nvSpPr>
        <xdr:spPr>
          <a:xfrm>
            <a:off x="9557658" y="5747653"/>
            <a:ext cx="933450" cy="6068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baseline="0">
                <a:solidFill>
                  <a:schemeClr val="tx1">
                    <a:lumMod val="95000"/>
                    <a:lumOff val="5000"/>
                  </a:schemeClr>
                </a:solidFill>
                <a:latin typeface="Arial" panose="020B0604020202020204" pitchFamily="34" charset="0"/>
                <a:cs typeface="Arial" panose="020B0604020202020204" pitchFamily="34" charset="0"/>
              </a:rPr>
              <a:t>Max</a:t>
            </a:r>
            <a:r>
              <a:rPr lang="en-US" sz="1200" b="0" baseline="0">
                <a:solidFill>
                  <a:schemeClr val="tx1">
                    <a:lumMod val="95000"/>
                    <a:lumOff val="5000"/>
                  </a:schemeClr>
                </a:solidFill>
                <a:latin typeface="Arial" panose="020B0604020202020204" pitchFamily="34" charset="0"/>
                <a:cs typeface="Arial" panose="020B0604020202020204" pitchFamily="34" charset="0"/>
              </a:rPr>
              <a:t> cars per year</a:t>
            </a:r>
            <a:endParaRPr lang="en-US" sz="1200" b="0">
              <a:solidFill>
                <a:schemeClr val="tx1">
                  <a:lumMod val="95000"/>
                  <a:lumOff val="5000"/>
                </a:schemeClr>
              </a:solidFill>
              <a:latin typeface="Arial" panose="020B0604020202020204" pitchFamily="34" charset="0"/>
              <a:cs typeface="Arial" panose="020B0604020202020204" pitchFamily="34" charset="0"/>
            </a:endParaRPr>
          </a:p>
        </xdr:txBody>
      </xdr:sp>
      <xdr:sp macro="" textlink="">
        <xdr:nvSpPr>
          <xdr:cNvPr id="128" name="TextBox 127">
            <a:extLst>
              <a:ext uri="{FF2B5EF4-FFF2-40B4-BE49-F238E27FC236}">
                <a16:creationId xmlns:a16="http://schemas.microsoft.com/office/drawing/2014/main" id="{5A312C1F-64AA-499C-A2B8-8DF8F060625D}"/>
              </a:ext>
            </a:extLst>
          </xdr:cNvPr>
          <xdr:cNvSpPr txBox="1"/>
        </xdr:nvSpPr>
        <xdr:spPr>
          <a:xfrm>
            <a:off x="10381011" y="5766957"/>
            <a:ext cx="1062595" cy="4515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baseline="0">
                <a:solidFill>
                  <a:schemeClr val="tx1">
                    <a:lumMod val="95000"/>
                    <a:lumOff val="5000"/>
                  </a:schemeClr>
                </a:solidFill>
                <a:latin typeface="Arial" panose="020B0604020202020204" pitchFamily="34" charset="0"/>
                <a:cs typeface="Arial" panose="020B0604020202020204" pitchFamily="34" charset="0"/>
              </a:rPr>
              <a:t>Min</a:t>
            </a:r>
            <a:r>
              <a:rPr lang="en-US" sz="1200" b="0" baseline="0">
                <a:solidFill>
                  <a:schemeClr val="tx1">
                    <a:lumMod val="95000"/>
                    <a:lumOff val="5000"/>
                  </a:schemeClr>
                </a:solidFill>
                <a:latin typeface="Arial" panose="020B0604020202020204" pitchFamily="34" charset="0"/>
                <a:cs typeface="Arial" panose="020B0604020202020204" pitchFamily="34" charset="0"/>
              </a:rPr>
              <a:t> Cars </a:t>
            </a:r>
          </a:p>
          <a:p>
            <a:r>
              <a:rPr lang="en-US" sz="1200" b="0" baseline="0">
                <a:solidFill>
                  <a:schemeClr val="tx1">
                    <a:lumMod val="95000"/>
                    <a:lumOff val="5000"/>
                  </a:schemeClr>
                </a:solidFill>
                <a:latin typeface="Arial" panose="020B0604020202020204" pitchFamily="34" charset="0"/>
                <a:cs typeface="Arial" panose="020B0604020202020204" pitchFamily="34" charset="0"/>
              </a:rPr>
              <a:t>per year</a:t>
            </a:r>
            <a:endParaRPr lang="en-US" sz="1200" b="0">
              <a:solidFill>
                <a:schemeClr val="tx1">
                  <a:lumMod val="95000"/>
                  <a:lumOff val="5000"/>
                </a:schemeClr>
              </a:solidFill>
              <a:latin typeface="Arial" panose="020B0604020202020204" pitchFamily="34" charset="0"/>
              <a:cs typeface="Arial" panose="020B0604020202020204" pitchFamily="34" charset="0"/>
            </a:endParaRPr>
          </a:p>
        </xdr:txBody>
      </xdr:sp>
      <xdr:sp macro="" textlink="">
        <xdr:nvSpPr>
          <xdr:cNvPr id="136" name="Flowchart: Connector 135">
            <a:extLst>
              <a:ext uri="{FF2B5EF4-FFF2-40B4-BE49-F238E27FC236}">
                <a16:creationId xmlns:a16="http://schemas.microsoft.com/office/drawing/2014/main" id="{7683BF8D-A49E-436A-9D1A-8396B5E7D4A7}"/>
              </a:ext>
            </a:extLst>
          </xdr:cNvPr>
          <xdr:cNvSpPr/>
        </xdr:nvSpPr>
        <xdr:spPr>
          <a:xfrm>
            <a:off x="9772650" y="5471432"/>
            <a:ext cx="266700" cy="261257"/>
          </a:xfrm>
          <a:prstGeom prst="flowChartConnector">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7" name="Flowchart: Connector 136">
            <a:extLst>
              <a:ext uri="{FF2B5EF4-FFF2-40B4-BE49-F238E27FC236}">
                <a16:creationId xmlns:a16="http://schemas.microsoft.com/office/drawing/2014/main" id="{A8FC0A80-6DB7-4026-8B81-63D56BADAD8B}"/>
              </a:ext>
            </a:extLst>
          </xdr:cNvPr>
          <xdr:cNvSpPr/>
        </xdr:nvSpPr>
        <xdr:spPr>
          <a:xfrm>
            <a:off x="10667152" y="5494564"/>
            <a:ext cx="289832" cy="280307"/>
          </a:xfrm>
          <a:prstGeom prst="flowChartConnector">
            <a:avLst/>
          </a:prstGeom>
          <a:solidFill>
            <a:srgbClr val="33CC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20</xdr:col>
      <xdr:colOff>260937</xdr:colOff>
      <xdr:row>19</xdr:row>
      <xdr:rowOff>11206</xdr:rowOff>
    </xdr:from>
    <xdr:to>
      <xdr:col>28</xdr:col>
      <xdr:colOff>49406</xdr:colOff>
      <xdr:row>33</xdr:row>
      <xdr:rowOff>133671</xdr:rowOff>
    </xdr:to>
    <xdr:grpSp>
      <xdr:nvGrpSpPr>
        <xdr:cNvPr id="229" name="Group 228">
          <a:extLst>
            <a:ext uri="{FF2B5EF4-FFF2-40B4-BE49-F238E27FC236}">
              <a16:creationId xmlns:a16="http://schemas.microsoft.com/office/drawing/2014/main" id="{C3E4E967-03EC-4F09-BA92-72D9BF0E9A1A}"/>
            </a:ext>
          </a:extLst>
        </xdr:cNvPr>
        <xdr:cNvGrpSpPr/>
      </xdr:nvGrpSpPr>
      <xdr:grpSpPr>
        <a:xfrm>
          <a:off x="14035552" y="3769918"/>
          <a:ext cx="5298316" cy="2892041"/>
          <a:chOff x="14111967" y="4770663"/>
          <a:chExt cx="4396903" cy="2060123"/>
        </a:xfrm>
      </xdr:grpSpPr>
      <xdr:sp macro="" textlink="">
        <xdr:nvSpPr>
          <xdr:cNvPr id="104" name="Rectangle: Rounded Corners 103">
            <a:extLst>
              <a:ext uri="{FF2B5EF4-FFF2-40B4-BE49-F238E27FC236}">
                <a16:creationId xmlns:a16="http://schemas.microsoft.com/office/drawing/2014/main" id="{75A2C815-5894-46A8-941F-3C1D0AC63AC8}"/>
              </a:ext>
            </a:extLst>
          </xdr:cNvPr>
          <xdr:cNvSpPr/>
        </xdr:nvSpPr>
        <xdr:spPr>
          <a:xfrm>
            <a:off x="14131018" y="4770663"/>
            <a:ext cx="3116036" cy="2060123"/>
          </a:xfrm>
          <a:prstGeom prst="roundRect">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35" name="Chart 134">
            <a:extLst>
              <a:ext uri="{FF2B5EF4-FFF2-40B4-BE49-F238E27FC236}">
                <a16:creationId xmlns:a16="http://schemas.microsoft.com/office/drawing/2014/main" id="{1AB8A6F8-5B6E-43B3-8E05-7C57B33E5149}"/>
              </a:ext>
            </a:extLst>
          </xdr:cNvPr>
          <xdr:cNvGraphicFramePr>
            <a:graphicFrameLocks/>
          </xdr:cNvGraphicFramePr>
        </xdr:nvGraphicFramePr>
        <xdr:xfrm>
          <a:off x="14111967" y="5216979"/>
          <a:ext cx="3125561" cy="1613807"/>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138" name="TextBox 137">
            <a:extLst>
              <a:ext uri="{FF2B5EF4-FFF2-40B4-BE49-F238E27FC236}">
                <a16:creationId xmlns:a16="http://schemas.microsoft.com/office/drawing/2014/main" id="{D57C2F67-5D80-4C4F-97C9-78851090B3D1}"/>
              </a:ext>
            </a:extLst>
          </xdr:cNvPr>
          <xdr:cNvSpPr txBox="1"/>
        </xdr:nvSpPr>
        <xdr:spPr>
          <a:xfrm>
            <a:off x="14621504" y="4856474"/>
            <a:ext cx="3887366" cy="662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baseline="0">
                <a:solidFill>
                  <a:schemeClr val="bg2">
                    <a:lumMod val="10000"/>
                  </a:schemeClr>
                </a:solidFill>
                <a:latin typeface="Arial" panose="020B0604020202020204" pitchFamily="34" charset="0"/>
                <a:cs typeface="Arial" panose="020B0604020202020204" pitchFamily="34" charset="0"/>
              </a:rPr>
              <a:t>Total Cars With ID </a:t>
            </a:r>
            <a:r>
              <a:rPr lang="en-US" sz="1200" b="1" baseline="0">
                <a:solidFill>
                  <a:schemeClr val="bg2">
                    <a:lumMod val="50000"/>
                  </a:schemeClr>
                </a:solidFill>
                <a:latin typeface="Arial" panose="020B0604020202020204" pitchFamily="34" charset="0"/>
                <a:cs typeface="Arial" panose="020B0604020202020204" pitchFamily="34" charset="0"/>
              </a:rPr>
              <a:t>b</a:t>
            </a:r>
            <a:r>
              <a:rPr lang="en-US" sz="1200" b="0" baseline="0">
                <a:solidFill>
                  <a:schemeClr val="bg2">
                    <a:lumMod val="50000"/>
                  </a:schemeClr>
                </a:solidFill>
                <a:latin typeface="Arial" panose="020B0604020202020204" pitchFamily="34" charset="0"/>
                <a:cs typeface="Arial" panose="020B0604020202020204" pitchFamily="34" charset="0"/>
              </a:rPr>
              <a:t>y Car Model</a:t>
            </a:r>
            <a:endParaRPr lang="en-US" sz="1200" b="0">
              <a:solidFill>
                <a:schemeClr val="bg2">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16</xdr:col>
      <xdr:colOff>145224</xdr:colOff>
      <xdr:row>24</xdr:row>
      <xdr:rowOff>149679</xdr:rowOff>
    </xdr:from>
    <xdr:to>
      <xdr:col>20</xdr:col>
      <xdr:colOff>134471</xdr:colOff>
      <xdr:row>33</xdr:row>
      <xdr:rowOff>149678</xdr:rowOff>
    </xdr:to>
    <xdr:grpSp>
      <xdr:nvGrpSpPr>
        <xdr:cNvPr id="241" name="Group 240">
          <a:extLst>
            <a:ext uri="{FF2B5EF4-FFF2-40B4-BE49-F238E27FC236}">
              <a16:creationId xmlns:a16="http://schemas.microsoft.com/office/drawing/2014/main" id="{FEE76500-7389-43C6-82EE-A5C5111148B6}"/>
            </a:ext>
          </a:extLst>
        </xdr:cNvPr>
        <xdr:cNvGrpSpPr/>
      </xdr:nvGrpSpPr>
      <xdr:grpSpPr>
        <a:xfrm>
          <a:off x="11164916" y="4897525"/>
          <a:ext cx="2744170" cy="1780441"/>
          <a:chOff x="11207832" y="4602195"/>
          <a:chExt cx="2808020" cy="2202614"/>
        </a:xfrm>
      </xdr:grpSpPr>
      <xdr:sp macro="" textlink="">
        <xdr:nvSpPr>
          <xdr:cNvPr id="103" name="Rectangle: Rounded Corners 102">
            <a:extLst>
              <a:ext uri="{FF2B5EF4-FFF2-40B4-BE49-F238E27FC236}">
                <a16:creationId xmlns:a16="http://schemas.microsoft.com/office/drawing/2014/main" id="{9028C646-CC9E-446B-8FA9-8A80A6D542F5}"/>
              </a:ext>
            </a:extLst>
          </xdr:cNvPr>
          <xdr:cNvSpPr/>
        </xdr:nvSpPr>
        <xdr:spPr>
          <a:xfrm>
            <a:off x="11207832" y="4729100"/>
            <a:ext cx="2808020" cy="2075709"/>
          </a:xfrm>
          <a:prstGeom prst="roundRect">
            <a:avLst/>
          </a:prstGeom>
          <a:solidFill>
            <a:srgbClr val="934BC9"/>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934BC9"/>
              </a:solidFill>
            </a:endParaRPr>
          </a:p>
        </xdr:txBody>
      </xdr:sp>
      <mc:AlternateContent xmlns:mc="http://schemas.openxmlformats.org/markup-compatibility/2006">
        <mc:Choice xmlns:a14="http://schemas.microsoft.com/office/drawing/2010/main" Requires="a14">
          <xdr:graphicFrame macro="">
            <xdr:nvGraphicFramePr>
              <xdr:cNvPr id="139" name="Manufacture Year 1">
                <a:extLst>
                  <a:ext uri="{FF2B5EF4-FFF2-40B4-BE49-F238E27FC236}">
                    <a16:creationId xmlns:a16="http://schemas.microsoft.com/office/drawing/2014/main" id="{0A0A095C-2DF6-4604-9265-50C41FB060A1}"/>
                  </a:ext>
                </a:extLst>
              </xdr:cNvPr>
              <xdr:cNvGraphicFramePr/>
            </xdr:nvGraphicFramePr>
            <xdr:xfrm>
              <a:off x="11321141" y="5116285"/>
              <a:ext cx="2530930" cy="1578428"/>
            </xdr:xfrm>
            <a:graphic>
              <a:graphicData uri="http://schemas.microsoft.com/office/drawing/2010/slicer">
                <sle:slicer xmlns:sle="http://schemas.microsoft.com/office/drawing/2010/slicer" name="Manufacture Year 1"/>
              </a:graphicData>
            </a:graphic>
          </xdr:graphicFrame>
        </mc:Choice>
        <mc:Fallback>
          <xdr:sp macro="" textlink="">
            <xdr:nvSpPr>
              <xdr:cNvPr id="0" name=""/>
              <xdr:cNvSpPr>
                <a:spLocks noTextEdit="1"/>
              </xdr:cNvSpPr>
            </xdr:nvSpPr>
            <xdr:spPr>
              <a:xfrm>
                <a:off x="11275649" y="5313080"/>
                <a:ext cx="2473381" cy="12758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40" name="TextBox 139">
            <a:extLst>
              <a:ext uri="{FF2B5EF4-FFF2-40B4-BE49-F238E27FC236}">
                <a16:creationId xmlns:a16="http://schemas.microsoft.com/office/drawing/2014/main" id="{293AE0DA-711E-4385-9E8A-17B3B3EE4B8F}"/>
              </a:ext>
            </a:extLst>
          </xdr:cNvPr>
          <xdr:cNvSpPr txBox="1"/>
        </xdr:nvSpPr>
        <xdr:spPr>
          <a:xfrm>
            <a:off x="11239500" y="4602195"/>
            <a:ext cx="2598965" cy="897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endParaRPr lang="en-US" sz="1200" b="1" baseline="0">
              <a:solidFill>
                <a:schemeClr val="bg1"/>
              </a:solidFill>
              <a:latin typeface="Arial" panose="020B0604020202020204" pitchFamily="34" charset="0"/>
              <a:cs typeface="Arial" panose="020B0604020202020204" pitchFamily="34" charset="0"/>
            </a:endParaRPr>
          </a:p>
          <a:p>
            <a:pPr algn="l"/>
            <a:r>
              <a:rPr lang="en-US" sz="1200" b="1" baseline="0">
                <a:solidFill>
                  <a:schemeClr val="bg1"/>
                </a:solidFill>
                <a:latin typeface="Arial" panose="020B0604020202020204" pitchFamily="34" charset="0"/>
                <a:cs typeface="Arial" panose="020B0604020202020204" pitchFamily="34" charset="0"/>
              </a:rPr>
              <a:t>Car Manufacture Year Slicer</a:t>
            </a:r>
          </a:p>
          <a:p>
            <a:pPr algn="l"/>
            <a:endParaRPr lang="en-US" sz="1200" b="0">
              <a:solidFill>
                <a:schemeClr val="bg1"/>
              </a:solidFill>
              <a:latin typeface="Arial" panose="020B0604020202020204" pitchFamily="34" charset="0"/>
              <a:cs typeface="Arial" panose="020B0604020202020204" pitchFamily="34" charset="0"/>
            </a:endParaRPr>
          </a:p>
        </xdr:txBody>
      </xdr:sp>
    </xdr:grpSp>
    <xdr:clientData/>
  </xdr:twoCellAnchor>
  <xdr:oneCellAnchor>
    <xdr:from>
      <xdr:col>19</xdr:col>
      <xdr:colOff>380999</xdr:colOff>
      <xdr:row>25</xdr:row>
      <xdr:rowOff>40819</xdr:rowOff>
    </xdr:from>
    <xdr:ext cx="466410" cy="365228"/>
    <xdr:sp macro="" textlink="">
      <xdr:nvSpPr>
        <xdr:cNvPr id="142" name="TextBox 141">
          <a:hlinkClick xmlns:r="http://schemas.openxmlformats.org/officeDocument/2006/relationships" r:id="rId3" tooltip="Go To Car Inventory"/>
          <a:extLst>
            <a:ext uri="{FF2B5EF4-FFF2-40B4-BE49-F238E27FC236}">
              <a16:creationId xmlns:a16="http://schemas.microsoft.com/office/drawing/2014/main" id="{9976CC5E-2072-4BF2-B329-0FB0E0FD8370}"/>
            </a:ext>
          </a:extLst>
        </xdr:cNvPr>
        <xdr:cNvSpPr txBox="1"/>
      </xdr:nvSpPr>
      <xdr:spPr>
        <a:xfrm>
          <a:off x="13307785" y="5143498"/>
          <a:ext cx="466410" cy="365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bg1"/>
              </a:solidFill>
              <a:latin typeface="Arial" panose="020B0604020202020204" pitchFamily="34" charset="0"/>
              <a:cs typeface="Arial" panose="020B0604020202020204" pitchFamily="34" charset="0"/>
            </a:rPr>
            <a:t>↗</a:t>
          </a:r>
        </a:p>
      </xdr:txBody>
    </xdr:sp>
    <xdr:clientData/>
  </xdr:oneCellAnchor>
  <xdr:twoCellAnchor>
    <xdr:from>
      <xdr:col>12</xdr:col>
      <xdr:colOff>565218</xdr:colOff>
      <xdr:row>24</xdr:row>
      <xdr:rowOff>104670</xdr:rowOff>
    </xdr:from>
    <xdr:to>
      <xdr:col>16</xdr:col>
      <xdr:colOff>20934</xdr:colOff>
      <xdr:row>27</xdr:row>
      <xdr:rowOff>23028</xdr:rowOff>
    </xdr:to>
    <xdr:grpSp>
      <xdr:nvGrpSpPr>
        <xdr:cNvPr id="242" name="Group 241">
          <a:extLst>
            <a:ext uri="{FF2B5EF4-FFF2-40B4-BE49-F238E27FC236}">
              <a16:creationId xmlns:a16="http://schemas.microsoft.com/office/drawing/2014/main" id="{B9D4ED0A-62F7-4369-B68E-79B6180FF9F6}"/>
            </a:ext>
          </a:extLst>
        </xdr:cNvPr>
        <xdr:cNvGrpSpPr/>
      </xdr:nvGrpSpPr>
      <xdr:grpSpPr>
        <a:xfrm>
          <a:off x="8829987" y="4852516"/>
          <a:ext cx="2210639" cy="511839"/>
          <a:chOff x="9892391" y="5306785"/>
          <a:chExt cx="2177144" cy="530680"/>
        </a:xfrm>
      </xdr:grpSpPr>
      <xdr:sp macro="" textlink="">
        <xdr:nvSpPr>
          <xdr:cNvPr id="114" name="Rectangle: Rounded Corners 113">
            <a:extLst>
              <a:ext uri="{FF2B5EF4-FFF2-40B4-BE49-F238E27FC236}">
                <a16:creationId xmlns:a16="http://schemas.microsoft.com/office/drawing/2014/main" id="{DD5BDBC0-0779-40B7-8634-5768AC9ADA09}"/>
              </a:ext>
            </a:extLst>
          </xdr:cNvPr>
          <xdr:cNvSpPr/>
        </xdr:nvSpPr>
        <xdr:spPr>
          <a:xfrm>
            <a:off x="10640783" y="5306786"/>
            <a:ext cx="1428752" cy="530679"/>
          </a:xfrm>
          <a:prstGeom prst="roundRect">
            <a:avLst/>
          </a:prstGeom>
          <a:solidFill>
            <a:srgbClr val="934BC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table!CA13">
        <xdr:nvSpPr>
          <xdr:cNvPr id="124" name="TextBox 123">
            <a:extLst>
              <a:ext uri="{FF2B5EF4-FFF2-40B4-BE49-F238E27FC236}">
                <a16:creationId xmlns:a16="http://schemas.microsoft.com/office/drawing/2014/main" id="{13176E04-8323-45F0-884B-41FCB5D8C12C}"/>
              </a:ext>
            </a:extLst>
          </xdr:cNvPr>
          <xdr:cNvSpPr txBox="1"/>
        </xdr:nvSpPr>
        <xdr:spPr>
          <a:xfrm>
            <a:off x="9892391" y="5306785"/>
            <a:ext cx="1088573" cy="408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r"/>
            <a:fld id="{8F70CF6E-DAB7-4942-94F7-2E9D1CF74AF1}" type="TxLink">
              <a:rPr lang="en-US" sz="1800" b="1" i="0" u="none" strike="noStrike" baseline="0">
                <a:solidFill>
                  <a:schemeClr val="bg1"/>
                </a:solidFill>
                <a:latin typeface="Arial" panose="020B0604020202020204" pitchFamily="34" charset="0"/>
                <a:cs typeface="Arial" panose="020B0604020202020204" pitchFamily="34" charset="0"/>
              </a:rPr>
              <a:pPr algn="r"/>
              <a:t>3</a:t>
            </a:fld>
            <a:endParaRPr lang="en-US" sz="1800" b="1">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13</xdr:col>
      <xdr:colOff>136072</xdr:colOff>
      <xdr:row>29</xdr:row>
      <xdr:rowOff>163283</xdr:rowOff>
    </xdr:from>
    <xdr:to>
      <xdr:col>14</xdr:col>
      <xdr:colOff>422986</xdr:colOff>
      <xdr:row>32</xdr:row>
      <xdr:rowOff>81641</xdr:rowOff>
    </xdr:to>
    <xdr:sp macro="" textlink="Pivottable!CA11">
      <xdr:nvSpPr>
        <xdr:cNvPr id="116" name="TextBox 115">
          <a:extLst>
            <a:ext uri="{FF2B5EF4-FFF2-40B4-BE49-F238E27FC236}">
              <a16:creationId xmlns:a16="http://schemas.microsoft.com/office/drawing/2014/main" id="{370BB869-CB13-4900-8B11-D602CCFAE4D4}"/>
            </a:ext>
          </a:extLst>
        </xdr:cNvPr>
        <xdr:cNvSpPr txBox="1"/>
      </xdr:nvSpPr>
      <xdr:spPr>
        <a:xfrm>
          <a:off x="8980715" y="6082390"/>
          <a:ext cx="967271" cy="530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r"/>
          <a:fld id="{E23D015D-BB70-423E-97AB-BC17B90C6DD7}" type="TxLink">
            <a:rPr lang="en-US" sz="1800" b="1" i="0" u="none" strike="noStrike" baseline="0">
              <a:solidFill>
                <a:schemeClr val="accent4">
                  <a:lumMod val="75000"/>
                </a:schemeClr>
              </a:solidFill>
              <a:latin typeface="Arial" panose="020B0604020202020204" pitchFamily="34" charset="0"/>
              <a:cs typeface="Arial" panose="020B0604020202020204" pitchFamily="34" charset="0"/>
            </a:rPr>
            <a:t>7</a:t>
          </a:fld>
          <a:endParaRPr lang="en-US" sz="1800" b="1">
            <a:solidFill>
              <a:schemeClr val="accent4">
                <a:lumMod val="75000"/>
              </a:schemeClr>
            </a:solidFill>
            <a:latin typeface="Arial" panose="020B0604020202020204" pitchFamily="34" charset="0"/>
            <a:cs typeface="Arial" panose="020B0604020202020204" pitchFamily="34" charset="0"/>
          </a:endParaRPr>
        </a:p>
      </xdr:txBody>
    </xdr:sp>
    <xdr:clientData/>
  </xdr:twoCellAnchor>
  <xdr:twoCellAnchor>
    <xdr:from>
      <xdr:col>14</xdr:col>
      <xdr:colOff>121417</xdr:colOff>
      <xdr:row>25</xdr:row>
      <xdr:rowOff>8373</xdr:rowOff>
    </xdr:from>
    <xdr:to>
      <xdr:col>16</xdr:col>
      <xdr:colOff>26168</xdr:colOff>
      <xdr:row>27</xdr:row>
      <xdr:rowOff>130035</xdr:rowOff>
    </xdr:to>
    <xdr:sp macro="" textlink="">
      <xdr:nvSpPr>
        <xdr:cNvPr id="243" name="TextBox 242">
          <a:extLst>
            <a:ext uri="{FF2B5EF4-FFF2-40B4-BE49-F238E27FC236}">
              <a16:creationId xmlns:a16="http://schemas.microsoft.com/office/drawing/2014/main" id="{72239DD1-7122-4C5B-BD96-7B1047F100C9}"/>
            </a:ext>
          </a:extLst>
        </xdr:cNvPr>
        <xdr:cNvSpPr txBox="1"/>
      </xdr:nvSpPr>
      <xdr:spPr>
        <a:xfrm>
          <a:off x="9763648" y="4954046"/>
          <a:ext cx="1282212" cy="517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0">
              <a:solidFill>
                <a:schemeClr val="bg1"/>
              </a:solidFill>
              <a:latin typeface="Arial" panose="020B0604020202020204" pitchFamily="34" charset="0"/>
              <a:cs typeface="Arial" panose="020B0604020202020204" pitchFamily="34" charset="0"/>
            </a:rPr>
            <a:t> cars per year</a:t>
          </a:r>
        </a:p>
      </xdr:txBody>
    </xdr:sp>
    <xdr:clientData/>
  </xdr:twoCellAnchor>
  <xdr:twoCellAnchor>
    <xdr:from>
      <xdr:col>5</xdr:col>
      <xdr:colOff>435427</xdr:colOff>
      <xdr:row>23</xdr:row>
      <xdr:rowOff>13608</xdr:rowOff>
    </xdr:from>
    <xdr:to>
      <xdr:col>11</xdr:col>
      <xdr:colOff>246094</xdr:colOff>
      <xdr:row>25</xdr:row>
      <xdr:rowOff>135269</xdr:rowOff>
    </xdr:to>
    <xdr:sp macro="" textlink="">
      <xdr:nvSpPr>
        <xdr:cNvPr id="244" name="TextBox 243">
          <a:extLst>
            <a:ext uri="{FF2B5EF4-FFF2-40B4-BE49-F238E27FC236}">
              <a16:creationId xmlns:a16="http://schemas.microsoft.com/office/drawing/2014/main" id="{52F4AEC0-08BA-4429-B44C-0182063C475D}"/>
            </a:ext>
          </a:extLst>
        </xdr:cNvPr>
        <xdr:cNvSpPr txBox="1"/>
      </xdr:nvSpPr>
      <xdr:spPr>
        <a:xfrm>
          <a:off x="3837213" y="4708072"/>
          <a:ext cx="3892810" cy="5298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0">
              <a:solidFill>
                <a:schemeClr val="bg2">
                  <a:lumMod val="10000"/>
                </a:schemeClr>
              </a:solidFill>
              <a:latin typeface="Arial" panose="020B0604020202020204" pitchFamily="34" charset="0"/>
              <a:cs typeface="Arial" panose="020B0604020202020204" pitchFamily="34" charset="0"/>
            </a:rPr>
            <a:t>years</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0.26177</cdr:x>
      <cdr:y>0.45588</cdr:y>
    </cdr:from>
    <cdr:to>
      <cdr:x>0.787</cdr:x>
      <cdr:y>0.60776</cdr:y>
    </cdr:to>
    <cdr:sp macro="" textlink="Pivottable!$AQ$11">
      <cdr:nvSpPr>
        <cdr:cNvPr id="2" name="TextBox 51">
          <a:extLst xmlns:a="http://schemas.openxmlformats.org/drawingml/2006/main">
            <a:ext uri="{FF2B5EF4-FFF2-40B4-BE49-F238E27FC236}">
              <a16:creationId xmlns:a16="http://schemas.microsoft.com/office/drawing/2014/main" id="{22661F2D-DEA0-4C74-88F7-B199DE4BA8B6}"/>
            </a:ext>
          </a:extLst>
        </cdr:cNvPr>
        <cdr:cNvSpPr txBox="1"/>
      </cdr:nvSpPr>
      <cdr:spPr>
        <a:xfrm xmlns:a="http://schemas.openxmlformats.org/drawingml/2006/main">
          <a:off x="347914" y="1162419"/>
          <a:ext cx="698076" cy="387286"/>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D5C385B1-5870-4C3B-95B8-4441004DB32B}" type="TxLink">
            <a:rPr lang="en-US" sz="2000" b="1" i="0" u="none" strike="noStrike">
              <a:solidFill>
                <a:srgbClr val="000000"/>
              </a:solidFill>
              <a:latin typeface="Arial" panose="020B0604020202020204" pitchFamily="34" charset="0"/>
              <a:cs typeface="Arial" panose="020B0604020202020204" pitchFamily="34" charset="0"/>
            </a:rPr>
            <a:t>92%</a:t>
          </a:fld>
          <a:endParaRPr lang="en-US" sz="2000" b="1">
            <a:latin typeface="Arial" panose="020B0604020202020204" pitchFamily="34" charset="0"/>
            <a:cs typeface="Arial" panose="020B060402020202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690.766747800924" createdVersion="6" refreshedVersion="6" minRefreshableVersion="3" recordCount="52" xr:uid="{67CA1F0E-82BC-4141-ACE1-E85F3BC77DF8}">
  <cacheSource type="worksheet">
    <worksheetSource name="Table2"/>
  </cacheSource>
  <cacheFields count="14">
    <cacheField name="Car ID" numFmtId="0">
      <sharedItems count="52">
        <s v="TY96CAM020"/>
        <s v="CR04CAR047"/>
        <s v="TY00CAM022"/>
        <s v="TY98CAM021"/>
        <s v="TY03COR026"/>
        <s v="GM00SLV019"/>
        <s v="TY09CAM024"/>
        <s v="HO99CIV030"/>
        <s v="CR04PTC042"/>
        <s v="HO05ODY037"/>
        <s v="CR00CAR046"/>
        <s v="GM98SLV018"/>
        <s v="CR99CAR045"/>
        <s v="TY02CAM023"/>
        <s v="HO07ODY038"/>
        <s v="HO01CIV031"/>
        <s v="HO01ODY040"/>
        <s v="FD06FCS007"/>
        <s v="TY02COR025"/>
        <s v="FD08MTG003"/>
        <s v="HO08ODY039"/>
        <s v="FD13FCS009"/>
        <s v="FD13FCS010"/>
        <s v="CR04CAR048"/>
        <s v="TY12COR028"/>
        <s v="FD06FCS006"/>
        <s v="FD06MTG002"/>
        <s v="CR07PTC043"/>
        <s v="HO10CIV033"/>
        <s v="HO11CIV034"/>
        <s v="FD09FCS008"/>
        <s v="FD08MTG004"/>
        <s v="HY11ELA049"/>
        <s v="FD08MTG005"/>
        <s v="GM10SLV017"/>
        <s v="FD06MTG001"/>
        <s v="CR11PTC044"/>
        <s v="FD13FCS012"/>
        <s v="HY13ELA052"/>
        <s v="HO12CIV035"/>
        <s v="HY13ELA051"/>
        <s v="HY12ELA050"/>
        <s v="GM09CMR014"/>
        <s v="TY12CAM029"/>
        <s v="TY14COR027"/>
        <s v="GM12CMR015"/>
        <s v="FD12FCS011"/>
        <s v="HO10CIV032"/>
        <s v="GM14CMR016"/>
        <s v="HO13CIV036"/>
        <s v="FD13FCS013"/>
        <s v="HO14ODY041"/>
      </sharedItems>
    </cacheField>
    <cacheField name="Make" numFmtId="0">
      <sharedItems count="6">
        <s v="TY"/>
        <s v="CR"/>
        <s v="GM"/>
        <s v="HO"/>
        <s v="FD"/>
        <s v="HY"/>
      </sharedItems>
    </cacheField>
    <cacheField name="Make (Full Name)" numFmtId="0">
      <sharedItems count="6">
        <s v="Toyota"/>
        <s v="Chrysler"/>
        <s v="General Motors"/>
        <s v="Honda"/>
        <s v="Ford"/>
        <s v="Hyundai"/>
      </sharedItems>
    </cacheField>
    <cacheField name="Model" numFmtId="0">
      <sharedItems count="11">
        <s v="CAM"/>
        <s v="CAR"/>
        <s v="COR"/>
        <s v="SLV"/>
        <s v="CIV"/>
        <s v="PTC"/>
        <s v="ODY"/>
        <s v="FCS"/>
        <s v="MTG"/>
        <s v="ELA"/>
        <s v="CMR"/>
      </sharedItems>
    </cacheField>
    <cacheField name="Model (Full Name)" numFmtId="0">
      <sharedItems count="11">
        <s v="Camry"/>
        <s v="Caravan"/>
        <s v="Corolla"/>
        <s v="Silverado"/>
        <s v="Civic"/>
        <s v="PT Cruiser"/>
        <s v="Odyssey"/>
        <s v="Focus"/>
        <s v="Mustang"/>
        <s v="Elantra"/>
        <s v="Camero"/>
      </sharedItems>
    </cacheField>
    <cacheField name="Manufacture Year" numFmtId="0">
      <sharedItems count="18">
        <s v="96"/>
        <s v="04"/>
        <s v="00"/>
        <s v="98"/>
        <s v="03"/>
        <s v="09"/>
        <s v="99"/>
        <s v="05"/>
        <s v="02"/>
        <s v="07"/>
        <s v="01"/>
        <s v="06"/>
        <s v="08"/>
        <s v="13"/>
        <s v="12"/>
        <s v="10"/>
        <s v="11"/>
        <s v="14"/>
      </sharedItems>
    </cacheField>
    <cacheField name="Age" numFmtId="0">
      <sharedItems containsSemiMixedTypes="0" containsString="0" containsNumber="1" containsInteger="1" minValue="8" maxValue="26" count="18">
        <n v="26"/>
        <n v="18"/>
        <n v="22"/>
        <n v="24"/>
        <n v="19"/>
        <n v="13"/>
        <n v="23"/>
        <n v="17"/>
        <n v="20"/>
        <n v="15"/>
        <n v="21"/>
        <n v="16"/>
        <n v="14"/>
        <n v="9"/>
        <n v="10"/>
        <n v="12"/>
        <n v="11"/>
        <n v="8"/>
      </sharedItems>
    </cacheField>
    <cacheField name="Miles" numFmtId="43">
      <sharedItems containsSemiMixedTypes="0" containsString="0" containsNumber="1" minValue="3708.1" maxValue="114660.6"/>
    </cacheField>
    <cacheField name="Miles / Year" numFmtId="0">
      <sharedItems containsSemiMixedTypes="0" containsString="0" containsNumber="1" minValue="436.24705882352941" maxValue="4326.8150943396231"/>
    </cacheField>
    <cacheField name="Color" numFmtId="0">
      <sharedItems count="5">
        <s v="Green"/>
        <s v="White"/>
        <s v="Black"/>
        <s v="Blue"/>
        <s v="Red"/>
      </sharedItems>
    </cacheField>
    <cacheField name="Driver" numFmtId="0">
      <sharedItems count="17">
        <s v="Chan"/>
        <s v="Bard"/>
        <s v="Ewenty"/>
        <s v="Swartz"/>
        <s v="Gaul"/>
        <s v="Vizzini"/>
        <s v="Howard"/>
        <s v="Rodriguez"/>
        <s v="Smith"/>
        <s v="Jones"/>
        <s v="Santos"/>
        <s v="Hulinski"/>
        <s v="Lyon"/>
        <s v="Praulty"/>
        <s v="McCall"/>
        <s v="Torrens"/>
        <s v="Yousef"/>
      </sharedItems>
    </cacheField>
    <cacheField name="Warantee Miles" numFmtId="0">
      <sharedItems containsSemiMixedTypes="0" containsString="0" containsNumber="1" containsInteger="1" minValue="50000" maxValue="100000"/>
    </cacheField>
    <cacheField name="Covered?" numFmtId="0">
      <sharedItems count="2">
        <s v="Not Covered"/>
        <s v="Covered"/>
      </sharedItems>
    </cacheField>
    <cacheField name="New Car ID" numFmtId="0">
      <sharedItems count="52">
        <s v="TY96CAMGRE020"/>
        <s v="CR04CARWHI047"/>
        <s v="TY00CAMGRE022"/>
        <s v="TY98CAMBLA021"/>
        <s v="TY03CORBLA026"/>
        <s v="GM00SLVBLU019"/>
        <s v="TY09CAMWHI024"/>
        <s v="HO99CIVWHI030"/>
        <s v="CR04PTCBLU042"/>
        <s v="HO05ODYWHI037"/>
        <s v="CR00CARBLA046"/>
        <s v="GM98SLVBLA018"/>
        <s v="CR99CARGRE045"/>
        <s v="TY02CAMBLA023"/>
        <s v="HO07ODYBLA038"/>
        <s v="HO01CIVBLU031"/>
        <s v="HO01ODYBLA040"/>
        <s v="FD06FCSGRE007"/>
        <s v="TY02CORRED025"/>
        <s v="FD08MTGGRE003"/>
        <s v="HO08ODYWHI039"/>
        <s v="FD13FCSBLA009"/>
        <s v="FD13FCSWHI010"/>
        <s v="CR04CARRED048"/>
        <s v="TY12CORBLA028"/>
        <s v="FD06FCSGRE006"/>
        <s v="FD06MTGWHI002"/>
        <s v="CR07PTCGRE043"/>
        <s v="HO10CIVBLA033"/>
        <s v="HO11CIVBLA034"/>
        <s v="FD09FCSBLA008"/>
        <s v="FD08MTGBLA004"/>
        <s v="HY11ELABLA049"/>
        <s v="FD08MTGWHI005"/>
        <s v="GM10SLVBLA017"/>
        <s v="FD06MTGBLA001"/>
        <s v="CR11PTCBLA044"/>
        <s v="FD13FCSBLA012"/>
        <s v="HY13ELABLU052"/>
        <s v="HO12CIVBLA035"/>
        <s v="HY13ELABLA051"/>
        <s v="HY12ELABLU050"/>
        <s v="GM09CMRWHI014"/>
        <s v="TY12CAMBLU029"/>
        <s v="TY14CORBLU027"/>
        <s v="GM12CMRBLA015"/>
        <s v="FD12FCSWHI011"/>
        <s v="HO10CIVBLU032"/>
        <s v="GM14CMRWHI016"/>
        <s v="HO13CIVBLA036"/>
        <s v="FD13FCSBLA013"/>
        <s v="HO14ODYBLA041"/>
      </sharedItems>
    </cacheField>
  </cacheFields>
  <extLst>
    <ext xmlns:x14="http://schemas.microsoft.com/office/spreadsheetml/2009/9/main" uri="{725AE2AE-9491-48be-B2B4-4EB974FC3084}">
      <x14:pivotCacheDefinition pivotCacheId="725299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x v="0"/>
    <x v="0"/>
    <x v="0"/>
    <x v="0"/>
    <x v="0"/>
    <n v="114660.6"/>
    <n v="4326.8150943396231"/>
    <x v="0"/>
    <x v="0"/>
    <n v="100000"/>
    <x v="0"/>
    <x v="0"/>
  </r>
  <r>
    <x v="1"/>
    <x v="1"/>
    <x v="1"/>
    <x v="1"/>
    <x v="1"/>
    <x v="1"/>
    <x v="1"/>
    <n v="72527.199999999997"/>
    <n v="3920.389189189189"/>
    <x v="1"/>
    <x v="1"/>
    <n v="75000"/>
    <x v="1"/>
    <x v="1"/>
  </r>
  <r>
    <x v="2"/>
    <x v="0"/>
    <x v="0"/>
    <x v="0"/>
    <x v="0"/>
    <x v="2"/>
    <x v="2"/>
    <n v="85928"/>
    <n v="3819.0222222222224"/>
    <x v="0"/>
    <x v="2"/>
    <n v="100000"/>
    <x v="1"/>
    <x v="2"/>
  </r>
  <r>
    <x v="3"/>
    <x v="0"/>
    <x v="0"/>
    <x v="0"/>
    <x v="0"/>
    <x v="3"/>
    <x v="3"/>
    <n v="93382.6"/>
    <n v="3811.534693877551"/>
    <x v="2"/>
    <x v="3"/>
    <n v="100000"/>
    <x v="1"/>
    <x v="3"/>
  </r>
  <r>
    <x v="4"/>
    <x v="0"/>
    <x v="0"/>
    <x v="2"/>
    <x v="2"/>
    <x v="4"/>
    <x v="4"/>
    <n v="73444.399999999994"/>
    <n v="3766.3794871794867"/>
    <x v="2"/>
    <x v="4"/>
    <n v="100000"/>
    <x v="1"/>
    <x v="4"/>
  </r>
  <r>
    <x v="5"/>
    <x v="2"/>
    <x v="2"/>
    <x v="3"/>
    <x v="3"/>
    <x v="2"/>
    <x v="2"/>
    <n v="80685.8"/>
    <n v="3586.0355555555557"/>
    <x v="3"/>
    <x v="5"/>
    <n v="100000"/>
    <x v="1"/>
    <x v="5"/>
  </r>
  <r>
    <x v="6"/>
    <x v="0"/>
    <x v="0"/>
    <x v="0"/>
    <x v="0"/>
    <x v="5"/>
    <x v="5"/>
    <n v="48114.2"/>
    <n v="3564.0148148148146"/>
    <x v="1"/>
    <x v="6"/>
    <n v="100000"/>
    <x v="1"/>
    <x v="6"/>
  </r>
  <r>
    <x v="7"/>
    <x v="3"/>
    <x v="3"/>
    <x v="4"/>
    <x v="4"/>
    <x v="6"/>
    <x v="6"/>
    <n v="82374"/>
    <n v="3505.2765957446809"/>
    <x v="1"/>
    <x v="7"/>
    <n v="75000"/>
    <x v="0"/>
    <x v="7"/>
  </r>
  <r>
    <x v="8"/>
    <x v="1"/>
    <x v="1"/>
    <x v="5"/>
    <x v="5"/>
    <x v="1"/>
    <x v="1"/>
    <n v="64542"/>
    <n v="3488.7567567567567"/>
    <x v="3"/>
    <x v="8"/>
    <n v="75000"/>
    <x v="1"/>
    <x v="8"/>
  </r>
  <r>
    <x v="9"/>
    <x v="3"/>
    <x v="3"/>
    <x v="6"/>
    <x v="6"/>
    <x v="7"/>
    <x v="7"/>
    <n v="60389.5"/>
    <n v="3450.8285714285716"/>
    <x v="1"/>
    <x v="6"/>
    <n v="100000"/>
    <x v="1"/>
    <x v="9"/>
  </r>
  <r>
    <x v="10"/>
    <x v="1"/>
    <x v="1"/>
    <x v="1"/>
    <x v="1"/>
    <x v="2"/>
    <x v="2"/>
    <n v="77243.100000000006"/>
    <n v="3433.0266666666671"/>
    <x v="2"/>
    <x v="9"/>
    <n v="75000"/>
    <x v="0"/>
    <x v="10"/>
  </r>
  <r>
    <x v="11"/>
    <x v="2"/>
    <x v="2"/>
    <x v="3"/>
    <x v="3"/>
    <x v="3"/>
    <x v="3"/>
    <n v="83162.7"/>
    <n v="3394.3959183673469"/>
    <x v="2"/>
    <x v="10"/>
    <n v="100000"/>
    <x v="1"/>
    <x v="11"/>
  </r>
  <r>
    <x v="12"/>
    <x v="1"/>
    <x v="1"/>
    <x v="1"/>
    <x v="1"/>
    <x v="6"/>
    <x v="6"/>
    <n v="79420.600000000006"/>
    <n v="3379.6000000000004"/>
    <x v="0"/>
    <x v="11"/>
    <n v="75000"/>
    <x v="0"/>
    <x v="12"/>
  </r>
  <r>
    <x v="13"/>
    <x v="0"/>
    <x v="0"/>
    <x v="0"/>
    <x v="0"/>
    <x v="8"/>
    <x v="8"/>
    <n v="67829.100000000006"/>
    <n v="3308.7365853658539"/>
    <x v="2"/>
    <x v="8"/>
    <n v="100000"/>
    <x v="1"/>
    <x v="13"/>
  </r>
  <r>
    <x v="14"/>
    <x v="3"/>
    <x v="3"/>
    <x v="6"/>
    <x v="6"/>
    <x v="9"/>
    <x v="9"/>
    <n v="50854.1"/>
    <n v="3280.9096774193549"/>
    <x v="2"/>
    <x v="3"/>
    <n v="100000"/>
    <x v="1"/>
    <x v="14"/>
  </r>
  <r>
    <x v="15"/>
    <x v="3"/>
    <x v="3"/>
    <x v="4"/>
    <x v="4"/>
    <x v="10"/>
    <x v="10"/>
    <n v="69891.899999999994"/>
    <n v="3250.7860465116278"/>
    <x v="3"/>
    <x v="9"/>
    <n v="75000"/>
    <x v="1"/>
    <x v="15"/>
  </r>
  <r>
    <x v="16"/>
    <x v="3"/>
    <x v="3"/>
    <x v="6"/>
    <x v="6"/>
    <x v="10"/>
    <x v="10"/>
    <n v="68658.899999999994"/>
    <n v="3193.4372093023253"/>
    <x v="2"/>
    <x v="8"/>
    <n v="100000"/>
    <x v="1"/>
    <x v="16"/>
  </r>
  <r>
    <x v="17"/>
    <x v="4"/>
    <x v="4"/>
    <x v="7"/>
    <x v="7"/>
    <x v="11"/>
    <x v="11"/>
    <n v="52229.5"/>
    <n v="3165.4242424242425"/>
    <x v="0"/>
    <x v="12"/>
    <n v="75000"/>
    <x v="1"/>
    <x v="17"/>
  </r>
  <r>
    <x v="18"/>
    <x v="0"/>
    <x v="0"/>
    <x v="2"/>
    <x v="2"/>
    <x v="8"/>
    <x v="8"/>
    <n v="64467.4"/>
    <n v="3144.7512195121953"/>
    <x v="4"/>
    <x v="4"/>
    <n v="100000"/>
    <x v="1"/>
    <x v="18"/>
  </r>
  <r>
    <x v="19"/>
    <x v="4"/>
    <x v="4"/>
    <x v="8"/>
    <x v="8"/>
    <x v="12"/>
    <x v="12"/>
    <n v="44946.5"/>
    <n v="3099.7586206896553"/>
    <x v="0"/>
    <x v="12"/>
    <n v="50000"/>
    <x v="1"/>
    <x v="19"/>
  </r>
  <r>
    <x v="20"/>
    <x v="3"/>
    <x v="3"/>
    <x v="6"/>
    <x v="6"/>
    <x v="12"/>
    <x v="12"/>
    <n v="42504.6"/>
    <n v="2931.3517241379309"/>
    <x v="1"/>
    <x v="7"/>
    <n v="100000"/>
    <x v="1"/>
    <x v="20"/>
  </r>
  <r>
    <x v="21"/>
    <x v="4"/>
    <x v="4"/>
    <x v="7"/>
    <x v="7"/>
    <x v="13"/>
    <x v="13"/>
    <n v="27637.1"/>
    <n v="2909.1684210526314"/>
    <x v="2"/>
    <x v="8"/>
    <n v="75000"/>
    <x v="1"/>
    <x v="21"/>
  </r>
  <r>
    <x v="22"/>
    <x v="4"/>
    <x v="4"/>
    <x v="7"/>
    <x v="7"/>
    <x v="13"/>
    <x v="13"/>
    <n v="27534.799999999999"/>
    <n v="2898.4"/>
    <x v="1"/>
    <x v="13"/>
    <n v="75000"/>
    <x v="1"/>
    <x v="22"/>
  </r>
  <r>
    <x v="23"/>
    <x v="1"/>
    <x v="1"/>
    <x v="1"/>
    <x v="1"/>
    <x v="1"/>
    <x v="1"/>
    <n v="52699.4"/>
    <n v="2848.6162162162163"/>
    <x v="4"/>
    <x v="1"/>
    <n v="75000"/>
    <x v="1"/>
    <x v="23"/>
  </r>
  <r>
    <x v="24"/>
    <x v="0"/>
    <x v="0"/>
    <x v="2"/>
    <x v="2"/>
    <x v="14"/>
    <x v="14"/>
    <n v="29601.9"/>
    <n v="2819.2285714285717"/>
    <x v="2"/>
    <x v="10"/>
    <n v="100000"/>
    <x v="1"/>
    <x v="24"/>
  </r>
  <r>
    <x v="25"/>
    <x v="4"/>
    <x v="4"/>
    <x v="7"/>
    <x v="7"/>
    <x v="11"/>
    <x v="11"/>
    <n v="46311.4"/>
    <n v="2806.7515151515154"/>
    <x v="0"/>
    <x v="2"/>
    <n v="75000"/>
    <x v="1"/>
    <x v="25"/>
  </r>
  <r>
    <x v="26"/>
    <x v="4"/>
    <x v="4"/>
    <x v="8"/>
    <x v="8"/>
    <x v="11"/>
    <x v="11"/>
    <n v="44974.8"/>
    <n v="2725.7454545454548"/>
    <x v="1"/>
    <x v="14"/>
    <n v="50000"/>
    <x v="1"/>
    <x v="26"/>
  </r>
  <r>
    <x v="27"/>
    <x v="1"/>
    <x v="1"/>
    <x v="5"/>
    <x v="5"/>
    <x v="9"/>
    <x v="9"/>
    <n v="42074.2"/>
    <n v="2714.4645161290323"/>
    <x v="0"/>
    <x v="4"/>
    <n v="75000"/>
    <x v="1"/>
    <x v="27"/>
  </r>
  <r>
    <x v="28"/>
    <x v="3"/>
    <x v="3"/>
    <x v="4"/>
    <x v="4"/>
    <x v="15"/>
    <x v="15"/>
    <n v="33477.199999999997"/>
    <n v="2678.1759999999999"/>
    <x v="2"/>
    <x v="3"/>
    <n v="75000"/>
    <x v="1"/>
    <x v="28"/>
  </r>
  <r>
    <x v="29"/>
    <x v="3"/>
    <x v="3"/>
    <x v="4"/>
    <x v="4"/>
    <x v="16"/>
    <x v="16"/>
    <n v="30555.3"/>
    <n v="2656.9826086956523"/>
    <x v="2"/>
    <x v="12"/>
    <n v="75000"/>
    <x v="1"/>
    <x v="29"/>
  </r>
  <r>
    <x v="30"/>
    <x v="4"/>
    <x v="4"/>
    <x v="7"/>
    <x v="7"/>
    <x v="5"/>
    <x v="5"/>
    <n v="35137"/>
    <n v="2602.7407407407409"/>
    <x v="2"/>
    <x v="6"/>
    <n v="75000"/>
    <x v="1"/>
    <x v="30"/>
  </r>
  <r>
    <x v="31"/>
    <x v="4"/>
    <x v="4"/>
    <x v="8"/>
    <x v="8"/>
    <x v="12"/>
    <x v="12"/>
    <n v="37558.800000000003"/>
    <n v="2590.2620689655173"/>
    <x v="2"/>
    <x v="9"/>
    <n v="50000"/>
    <x v="1"/>
    <x v="31"/>
  </r>
  <r>
    <x v="32"/>
    <x v="5"/>
    <x v="5"/>
    <x v="9"/>
    <x v="9"/>
    <x v="16"/>
    <x v="16"/>
    <n v="29102.3"/>
    <n v="2530.6347826086958"/>
    <x v="2"/>
    <x v="15"/>
    <n v="100000"/>
    <x v="1"/>
    <x v="32"/>
  </r>
  <r>
    <x v="33"/>
    <x v="4"/>
    <x v="4"/>
    <x v="8"/>
    <x v="8"/>
    <x v="12"/>
    <x v="12"/>
    <n v="36438.5"/>
    <n v="2513"/>
    <x v="1"/>
    <x v="8"/>
    <n v="50000"/>
    <x v="1"/>
    <x v="33"/>
  </r>
  <r>
    <x v="34"/>
    <x v="2"/>
    <x v="2"/>
    <x v="3"/>
    <x v="3"/>
    <x v="15"/>
    <x v="15"/>
    <n v="31144.400000000001"/>
    <n v="2491.5520000000001"/>
    <x v="2"/>
    <x v="11"/>
    <n v="100000"/>
    <x v="1"/>
    <x v="34"/>
  </r>
  <r>
    <x v="35"/>
    <x v="4"/>
    <x v="4"/>
    <x v="8"/>
    <x v="8"/>
    <x v="11"/>
    <x v="11"/>
    <n v="40326.800000000003"/>
    <n v="2444.0484848484848"/>
    <x v="2"/>
    <x v="8"/>
    <n v="50000"/>
    <x v="1"/>
    <x v="35"/>
  </r>
  <r>
    <x v="36"/>
    <x v="1"/>
    <x v="1"/>
    <x v="5"/>
    <x v="5"/>
    <x v="16"/>
    <x v="16"/>
    <n v="27394.2"/>
    <n v="2382.1043478260872"/>
    <x v="2"/>
    <x v="5"/>
    <n v="75000"/>
    <x v="1"/>
    <x v="36"/>
  </r>
  <r>
    <x v="37"/>
    <x v="4"/>
    <x v="4"/>
    <x v="7"/>
    <x v="7"/>
    <x v="13"/>
    <x v="13"/>
    <n v="22521.599999999999"/>
    <n v="2370.6947368421052"/>
    <x v="2"/>
    <x v="5"/>
    <n v="75000"/>
    <x v="1"/>
    <x v="37"/>
  </r>
  <r>
    <x v="38"/>
    <x v="5"/>
    <x v="5"/>
    <x v="9"/>
    <x v="9"/>
    <x v="13"/>
    <x v="13"/>
    <n v="22188.5"/>
    <n v="2335.6315789473683"/>
    <x v="3"/>
    <x v="2"/>
    <n v="100000"/>
    <x v="1"/>
    <x v="38"/>
  </r>
  <r>
    <x v="39"/>
    <x v="3"/>
    <x v="3"/>
    <x v="4"/>
    <x v="4"/>
    <x v="14"/>
    <x v="14"/>
    <n v="24513.200000000001"/>
    <n v="2334.5904761904762"/>
    <x v="2"/>
    <x v="11"/>
    <n v="75000"/>
    <x v="1"/>
    <x v="39"/>
  </r>
  <r>
    <x v="40"/>
    <x v="5"/>
    <x v="5"/>
    <x v="9"/>
    <x v="9"/>
    <x v="13"/>
    <x v="13"/>
    <n v="20223.900000000001"/>
    <n v="2128.8315789473686"/>
    <x v="2"/>
    <x v="13"/>
    <n v="100000"/>
    <x v="1"/>
    <x v="40"/>
  </r>
  <r>
    <x v="41"/>
    <x v="5"/>
    <x v="5"/>
    <x v="9"/>
    <x v="9"/>
    <x v="14"/>
    <x v="14"/>
    <n v="22282"/>
    <n v="2122.0952380952381"/>
    <x v="3"/>
    <x v="14"/>
    <n v="100000"/>
    <x v="1"/>
    <x v="41"/>
  </r>
  <r>
    <x v="42"/>
    <x v="2"/>
    <x v="2"/>
    <x v="10"/>
    <x v="10"/>
    <x v="5"/>
    <x v="5"/>
    <n v="28464.799999999999"/>
    <n v="2108.5037037037036"/>
    <x v="1"/>
    <x v="10"/>
    <n v="100000"/>
    <x v="1"/>
    <x v="42"/>
  </r>
  <r>
    <x v="43"/>
    <x v="0"/>
    <x v="0"/>
    <x v="0"/>
    <x v="0"/>
    <x v="14"/>
    <x v="14"/>
    <n v="22128.2"/>
    <n v="2107.4476190476189"/>
    <x v="3"/>
    <x v="0"/>
    <n v="100000"/>
    <x v="1"/>
    <x v="43"/>
  </r>
  <r>
    <x v="44"/>
    <x v="0"/>
    <x v="0"/>
    <x v="2"/>
    <x v="2"/>
    <x v="17"/>
    <x v="17"/>
    <n v="17556.3"/>
    <n v="2065.4470588235295"/>
    <x v="3"/>
    <x v="13"/>
    <n v="100000"/>
    <x v="1"/>
    <x v="44"/>
  </r>
  <r>
    <x v="45"/>
    <x v="2"/>
    <x v="2"/>
    <x v="10"/>
    <x v="10"/>
    <x v="14"/>
    <x v="14"/>
    <n v="19421.099999999999"/>
    <n v="1849.6285714285714"/>
    <x v="2"/>
    <x v="1"/>
    <n v="100000"/>
    <x v="1"/>
    <x v="45"/>
  </r>
  <r>
    <x v="46"/>
    <x v="4"/>
    <x v="4"/>
    <x v="7"/>
    <x v="7"/>
    <x v="14"/>
    <x v="14"/>
    <n v="19341.7"/>
    <n v="1842.0666666666668"/>
    <x v="1"/>
    <x v="16"/>
    <n v="75000"/>
    <x v="1"/>
    <x v="46"/>
  </r>
  <r>
    <x v="47"/>
    <x v="3"/>
    <x v="3"/>
    <x v="4"/>
    <x v="4"/>
    <x v="15"/>
    <x v="15"/>
    <n v="22573"/>
    <n v="1805.84"/>
    <x v="3"/>
    <x v="15"/>
    <n v="75000"/>
    <x v="1"/>
    <x v="47"/>
  </r>
  <r>
    <x v="48"/>
    <x v="2"/>
    <x v="2"/>
    <x v="10"/>
    <x v="10"/>
    <x v="17"/>
    <x v="17"/>
    <n v="14289.6"/>
    <n v="1681.129411764706"/>
    <x v="1"/>
    <x v="15"/>
    <n v="100000"/>
    <x v="1"/>
    <x v="48"/>
  </r>
  <r>
    <x v="49"/>
    <x v="3"/>
    <x v="3"/>
    <x v="4"/>
    <x v="4"/>
    <x v="13"/>
    <x v="13"/>
    <n v="13867.6"/>
    <n v="1459.7473684210527"/>
    <x v="2"/>
    <x v="0"/>
    <n v="75000"/>
    <x v="1"/>
    <x v="49"/>
  </r>
  <r>
    <x v="50"/>
    <x v="4"/>
    <x v="4"/>
    <x v="7"/>
    <x v="7"/>
    <x v="13"/>
    <x v="13"/>
    <n v="13682.9"/>
    <n v="1440.3052631578946"/>
    <x v="2"/>
    <x v="7"/>
    <n v="75000"/>
    <x v="1"/>
    <x v="50"/>
  </r>
  <r>
    <x v="51"/>
    <x v="3"/>
    <x v="3"/>
    <x v="6"/>
    <x v="6"/>
    <x v="17"/>
    <x v="17"/>
    <n v="3708.1"/>
    <n v="436.24705882352941"/>
    <x v="2"/>
    <x v="14"/>
    <n v="100000"/>
    <x v="1"/>
    <x v="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702116-80A2-4F3F-AAEC-5FFD09CB5EB0}" name="PivotTable1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CU13:CV25" firstHeaderRow="1" firstDataRow="1" firstDataCol="1"/>
  <pivotFields count="14">
    <pivotField dataField="1" showAll="0">
      <items count="53">
        <item x="10"/>
        <item x="1"/>
        <item x="23"/>
        <item x="8"/>
        <item x="27"/>
        <item x="36"/>
        <item x="12"/>
        <item x="25"/>
        <item x="17"/>
        <item x="35"/>
        <item x="26"/>
        <item x="19"/>
        <item x="31"/>
        <item x="33"/>
        <item x="30"/>
        <item x="46"/>
        <item x="21"/>
        <item x="22"/>
        <item x="37"/>
        <item x="50"/>
        <item x="5"/>
        <item x="42"/>
        <item x="34"/>
        <item x="45"/>
        <item x="48"/>
        <item x="11"/>
        <item x="15"/>
        <item x="16"/>
        <item x="9"/>
        <item x="14"/>
        <item x="20"/>
        <item x="47"/>
        <item x="28"/>
        <item x="29"/>
        <item x="39"/>
        <item x="49"/>
        <item x="51"/>
        <item x="7"/>
        <item x="32"/>
        <item x="41"/>
        <item x="40"/>
        <item x="38"/>
        <item x="2"/>
        <item x="13"/>
        <item x="18"/>
        <item x="4"/>
        <item x="6"/>
        <item x="43"/>
        <item x="24"/>
        <item x="44"/>
        <item x="0"/>
        <item x="3"/>
        <item t="default"/>
      </items>
    </pivotField>
    <pivotField showAll="0"/>
    <pivotField showAll="0">
      <items count="7">
        <item x="1"/>
        <item x="4"/>
        <item x="2"/>
        <item x="3"/>
        <item x="5"/>
        <item x="0"/>
        <item t="default"/>
      </items>
    </pivotField>
    <pivotField showAll="0">
      <items count="12">
        <item x="0"/>
        <item x="1"/>
        <item x="4"/>
        <item x="10"/>
        <item x="2"/>
        <item x="9"/>
        <item x="7"/>
        <item x="8"/>
        <item x="6"/>
        <item x="5"/>
        <item x="3"/>
        <item t="default"/>
      </items>
    </pivotField>
    <pivotField axis="axisRow" showAll="0">
      <items count="12">
        <item x="10"/>
        <item x="0"/>
        <item x="1"/>
        <item x="4"/>
        <item x="2"/>
        <item x="9"/>
        <item x="7"/>
        <item x="8"/>
        <item x="6"/>
        <item x="5"/>
        <item x="3"/>
        <item t="default"/>
      </items>
    </pivotField>
    <pivotField showAll="0">
      <items count="19">
        <item x="2"/>
        <item x="10"/>
        <item x="8"/>
        <item x="4"/>
        <item x="1"/>
        <item x="7"/>
        <item x="11"/>
        <item x="9"/>
        <item x="12"/>
        <item x="5"/>
        <item x="15"/>
        <item x="16"/>
        <item x="14"/>
        <item x="13"/>
        <item x="17"/>
        <item x="0"/>
        <item x="3"/>
        <item x="6"/>
        <item t="default"/>
      </items>
    </pivotField>
    <pivotField showAll="0">
      <items count="19">
        <item x="17"/>
        <item x="13"/>
        <item x="14"/>
        <item x="16"/>
        <item x="15"/>
        <item x="5"/>
        <item x="12"/>
        <item x="9"/>
        <item x="11"/>
        <item x="7"/>
        <item x="1"/>
        <item x="4"/>
        <item x="8"/>
        <item x="10"/>
        <item x="2"/>
        <item x="6"/>
        <item x="3"/>
        <item x="0"/>
        <item t="default"/>
      </items>
    </pivotField>
    <pivotField numFmtId="43" showAll="0"/>
    <pivotField showAll="0"/>
    <pivotField showAll="0">
      <items count="6">
        <item x="2"/>
        <item x="3"/>
        <item x="0"/>
        <item x="4"/>
        <item x="1"/>
        <item t="default"/>
      </items>
    </pivotField>
    <pivotField showAll="0">
      <items count="18">
        <item x="1"/>
        <item x="0"/>
        <item x="2"/>
        <item x="4"/>
        <item x="6"/>
        <item x="11"/>
        <item x="9"/>
        <item x="12"/>
        <item x="14"/>
        <item x="13"/>
        <item x="7"/>
        <item x="10"/>
        <item x="8"/>
        <item x="3"/>
        <item x="15"/>
        <item x="5"/>
        <item x="16"/>
        <item t="default"/>
      </items>
    </pivotField>
    <pivotField showAll="0"/>
    <pivotField showAll="0"/>
    <pivotField showAll="0"/>
  </pivotFields>
  <rowFields count="1">
    <field x="4"/>
  </rowFields>
  <rowItems count="12">
    <i>
      <x/>
    </i>
    <i>
      <x v="1"/>
    </i>
    <i>
      <x v="2"/>
    </i>
    <i>
      <x v="3"/>
    </i>
    <i>
      <x v="4"/>
    </i>
    <i>
      <x v="5"/>
    </i>
    <i>
      <x v="6"/>
    </i>
    <i>
      <x v="7"/>
    </i>
    <i>
      <x v="8"/>
    </i>
    <i>
      <x v="9"/>
    </i>
    <i>
      <x v="10"/>
    </i>
    <i t="grand">
      <x/>
    </i>
  </rowItems>
  <colItems count="1">
    <i/>
  </colItems>
  <dataFields count="1">
    <dataField name="Count of Car ID" fld="0" subtotal="count" baseField="0" baseItem="0"/>
  </dataFields>
  <formats count="9">
    <format dxfId="24">
      <pivotArea field="2" type="button" dataOnly="0" labelOnly="1" outline="0"/>
    </format>
    <format dxfId="25">
      <pivotArea dataOnly="0" labelOnly="1" outline="0" axis="axisValues" fieldPosition="0"/>
    </format>
    <format dxfId="26">
      <pivotArea dataOnly="0" grandRow="1" fieldPosition="0"/>
    </format>
    <format dxfId="27">
      <pivotArea field="2" type="button" dataOnly="0" labelOnly="1" outline="0"/>
    </format>
    <format dxfId="28">
      <pivotArea dataOnly="0" grandRow="1" fieldPosition="0"/>
    </format>
    <format dxfId="15">
      <pivotArea field="4" type="button" dataOnly="0" labelOnly="1" outline="0" axis="axisRow" fieldPosition="0"/>
    </format>
    <format dxfId="13">
      <pivotArea dataOnly="0" labelOnly="1" outline="0" axis="axisValues" fieldPosition="0"/>
    </format>
    <format dxfId="11">
      <pivotArea field="4" type="button" dataOnly="0" labelOnly="1" outline="0" axis="axisRow" fieldPosition="0"/>
    </format>
    <format dxfId="10">
      <pivotArea dataOnly="0" labelOnly="1" outline="0" axis="axisValues" fieldPosition="0"/>
    </format>
  </formats>
  <chartFormats count="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287ECCA-523F-43A5-9ABE-9241F680C738}"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L11:AM14" firstHeaderRow="1" firstDataRow="1" firstDataCol="1"/>
  <pivotFields count="14">
    <pivotField showAll="0">
      <items count="53">
        <item x="10"/>
        <item x="1"/>
        <item x="23"/>
        <item x="8"/>
        <item x="27"/>
        <item x="36"/>
        <item x="12"/>
        <item x="25"/>
        <item x="17"/>
        <item x="35"/>
        <item x="26"/>
        <item x="19"/>
        <item x="31"/>
        <item x="33"/>
        <item x="30"/>
        <item x="46"/>
        <item x="21"/>
        <item x="22"/>
        <item x="37"/>
        <item x="50"/>
        <item x="5"/>
        <item x="42"/>
        <item x="34"/>
        <item x="45"/>
        <item x="48"/>
        <item x="11"/>
        <item x="15"/>
        <item x="16"/>
        <item x="9"/>
        <item x="14"/>
        <item x="20"/>
        <item x="47"/>
        <item x="28"/>
        <item x="29"/>
        <item x="39"/>
        <item x="49"/>
        <item x="51"/>
        <item x="7"/>
        <item x="32"/>
        <item x="41"/>
        <item x="40"/>
        <item x="38"/>
        <item x="2"/>
        <item x="13"/>
        <item x="18"/>
        <item x="4"/>
        <item x="6"/>
        <item x="43"/>
        <item x="24"/>
        <item x="44"/>
        <item x="0"/>
        <item x="3"/>
        <item t="default"/>
      </items>
    </pivotField>
    <pivotField showAll="0">
      <items count="7">
        <item x="1"/>
        <item x="4"/>
        <item x="2"/>
        <item x="3"/>
        <item x="5"/>
        <item x="0"/>
        <item t="default"/>
      </items>
    </pivotField>
    <pivotField showAll="0">
      <items count="7">
        <item x="1"/>
        <item x="4"/>
        <item x="2"/>
        <item x="3"/>
        <item x="5"/>
        <item x="0"/>
        <item t="default"/>
      </items>
    </pivotField>
    <pivotField showAll="0">
      <items count="12">
        <item x="0"/>
        <item x="1"/>
        <item x="4"/>
        <item x="10"/>
        <item x="2"/>
        <item x="9"/>
        <item x="7"/>
        <item x="8"/>
        <item x="6"/>
        <item x="5"/>
        <item x="3"/>
        <item t="default"/>
      </items>
    </pivotField>
    <pivotField showAll="0">
      <items count="12">
        <item x="10"/>
        <item x="0"/>
        <item x="1"/>
        <item x="4"/>
        <item x="2"/>
        <item x="9"/>
        <item x="7"/>
        <item x="8"/>
        <item x="6"/>
        <item x="5"/>
        <item x="3"/>
        <item t="default"/>
      </items>
    </pivotField>
    <pivotField showAll="0">
      <items count="19">
        <item x="2"/>
        <item x="10"/>
        <item x="8"/>
        <item x="4"/>
        <item x="1"/>
        <item x="7"/>
        <item x="11"/>
        <item x="9"/>
        <item x="12"/>
        <item x="5"/>
        <item x="15"/>
        <item x="16"/>
        <item x="14"/>
        <item x="13"/>
        <item x="17"/>
        <item x="0"/>
        <item x="3"/>
        <item x="6"/>
        <item t="default"/>
      </items>
    </pivotField>
    <pivotField showAll="0"/>
    <pivotField numFmtId="43" showAll="0"/>
    <pivotField showAll="0"/>
    <pivotField showAll="0">
      <items count="6">
        <item x="2"/>
        <item x="3"/>
        <item x="0"/>
        <item x="4"/>
        <item x="1"/>
        <item t="default"/>
      </items>
    </pivotField>
    <pivotField showAll="0">
      <items count="18">
        <item x="1"/>
        <item x="0"/>
        <item x="2"/>
        <item x="4"/>
        <item x="6"/>
        <item x="11"/>
        <item x="9"/>
        <item x="12"/>
        <item x="14"/>
        <item x="13"/>
        <item x="7"/>
        <item x="10"/>
        <item x="8"/>
        <item x="3"/>
        <item x="15"/>
        <item x="5"/>
        <item x="16"/>
        <item t="default"/>
      </items>
    </pivotField>
    <pivotField showAll="0"/>
    <pivotField axis="axisRow" dataField="1" showAll="0">
      <items count="3">
        <item x="1"/>
        <item x="0"/>
        <item t="default"/>
      </items>
    </pivotField>
    <pivotField showAll="0"/>
  </pivotFields>
  <rowFields count="1">
    <field x="12"/>
  </rowFields>
  <rowItems count="3">
    <i>
      <x/>
    </i>
    <i>
      <x v="1"/>
    </i>
    <i t="grand">
      <x/>
    </i>
  </rowItems>
  <colItems count="1">
    <i/>
  </colItems>
  <dataFields count="1">
    <dataField name="Count of Covered?" fld="12" subtotal="count" baseField="0" baseItem="0"/>
  </dataFields>
  <formats count="9">
    <format dxfId="80">
      <pivotArea dataOnly="0" grandRow="1" fieldPosition="0"/>
    </format>
    <format dxfId="81">
      <pivotArea dataOnly="0" grandRow="1" fieldPosition="0"/>
    </format>
    <format dxfId="82">
      <pivotArea field="4" type="button" dataOnly="0" labelOnly="1" outline="0"/>
    </format>
    <format dxfId="83">
      <pivotArea dataOnly="0" labelOnly="1" outline="0" axis="axisValues" fieldPosition="0"/>
    </format>
    <format dxfId="84">
      <pivotArea field="4" type="button" dataOnly="0" labelOnly="1" outline="0"/>
    </format>
    <format dxfId="85">
      <pivotArea dataOnly="0" labelOnly="1" outline="0" axis="axisValues" fieldPosition="0"/>
    </format>
    <format dxfId="86">
      <pivotArea outline="0" collapsedLevelsAreSubtotals="1" fieldPosition="0"/>
    </format>
    <format dxfId="3">
      <pivotArea field="12" type="button" dataOnly="0" labelOnly="1" outline="0" axis="axisRow" fieldPosition="0"/>
    </format>
    <format dxfId="2">
      <pivotArea field="12" type="button" dataOnly="0" labelOnly="1" outline="0" axis="axisRow" fieldPosition="0"/>
    </format>
  </formats>
  <chartFormats count="12">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12" count="1" selected="0">
            <x v="0"/>
          </reference>
        </references>
      </pivotArea>
    </chartFormat>
    <chartFormat chart="9" format="10">
      <pivotArea type="data" outline="0" fieldPosition="0">
        <references count="2">
          <reference field="4294967294" count="1" selected="0">
            <x v="0"/>
          </reference>
          <reference field="12" count="1" selected="0">
            <x v="1"/>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2" count="1" selected="0">
            <x v="0"/>
          </reference>
        </references>
      </pivotArea>
    </chartFormat>
    <chartFormat chart="12" format="7">
      <pivotArea type="data" outline="0" fieldPosition="0">
        <references count="2">
          <reference field="4294967294" count="1" selected="0">
            <x v="0"/>
          </reference>
          <reference field="12" count="1" selected="0">
            <x v="1"/>
          </reference>
        </references>
      </pivotArea>
    </chartFormat>
    <chartFormat chart="14" format="14" series="1">
      <pivotArea type="data" outline="0" fieldPosition="0">
        <references count="1">
          <reference field="4294967294" count="1" selected="0">
            <x v="0"/>
          </reference>
        </references>
      </pivotArea>
    </chartFormat>
    <chartFormat chart="14" format="15">
      <pivotArea type="data" outline="0" fieldPosition="0">
        <references count="2">
          <reference field="4294967294" count="1" selected="0">
            <x v="0"/>
          </reference>
          <reference field="12" count="1" selected="0">
            <x v="0"/>
          </reference>
        </references>
      </pivotArea>
    </chartFormat>
    <chartFormat chart="14" format="16">
      <pivotArea type="data" outline="0" fieldPosition="0">
        <references count="2">
          <reference field="4294967294" count="1" selected="0">
            <x v="0"/>
          </reference>
          <reference field="12" count="1" selected="0">
            <x v="1"/>
          </reference>
        </references>
      </pivotArea>
    </chartFormat>
    <chartFormat chart="17" format="11" series="1">
      <pivotArea type="data" outline="0" fieldPosition="0">
        <references count="1">
          <reference field="4294967294" count="1" selected="0">
            <x v="0"/>
          </reference>
        </references>
      </pivotArea>
    </chartFormat>
    <chartFormat chart="17" format="12">
      <pivotArea type="data" outline="0" fieldPosition="0">
        <references count="2">
          <reference field="4294967294" count="1" selected="0">
            <x v="0"/>
          </reference>
          <reference field="12" count="1" selected="0">
            <x v="0"/>
          </reference>
        </references>
      </pivotArea>
    </chartFormat>
    <chartFormat chart="17" format="13">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CFE6E64-9F8D-46F0-95D0-35C15519AF4C}"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N6:P18" firstHeaderRow="0" firstDataRow="1" firstDataCol="1"/>
  <pivotFields count="14">
    <pivotField showAll="0"/>
    <pivotField showAll="0">
      <items count="7">
        <item x="1"/>
        <item x="4"/>
        <item x="2"/>
        <item x="3"/>
        <item x="5"/>
        <item x="0"/>
        <item t="default"/>
      </items>
    </pivotField>
    <pivotField showAll="0">
      <items count="7">
        <item x="1"/>
        <item x="4"/>
        <item x="2"/>
        <item x="3"/>
        <item x="5"/>
        <item x="0"/>
        <item t="default"/>
      </items>
    </pivotField>
    <pivotField showAll="0">
      <items count="12">
        <item x="0"/>
        <item x="1"/>
        <item x="4"/>
        <item x="10"/>
        <item x="2"/>
        <item x="9"/>
        <item x="7"/>
        <item x="8"/>
        <item x="6"/>
        <item x="5"/>
        <item x="3"/>
        <item t="default"/>
      </items>
    </pivotField>
    <pivotField axis="axisRow" showAll="0">
      <items count="12">
        <item x="10"/>
        <item x="0"/>
        <item x="1"/>
        <item x="4"/>
        <item x="2"/>
        <item x="9"/>
        <item x="7"/>
        <item x="8"/>
        <item x="6"/>
        <item x="5"/>
        <item x="3"/>
        <item t="default"/>
      </items>
    </pivotField>
    <pivotField showAll="0">
      <items count="19">
        <item x="2"/>
        <item x="10"/>
        <item x="8"/>
        <item x="4"/>
        <item x="1"/>
        <item x="7"/>
        <item x="11"/>
        <item x="9"/>
        <item x="12"/>
        <item x="5"/>
        <item x="15"/>
        <item x="16"/>
        <item x="14"/>
        <item x="13"/>
        <item x="17"/>
        <item x="0"/>
        <item x="3"/>
        <item x="6"/>
        <item t="default"/>
      </items>
    </pivotField>
    <pivotField showAll="0"/>
    <pivotField dataField="1" numFmtId="43" showAll="0"/>
    <pivotField showAll="0"/>
    <pivotField showAll="0"/>
    <pivotField showAll="0">
      <items count="18">
        <item x="1"/>
        <item x="0"/>
        <item x="2"/>
        <item x="4"/>
        <item x="6"/>
        <item x="11"/>
        <item x="9"/>
        <item x="12"/>
        <item x="14"/>
        <item x="13"/>
        <item x="7"/>
        <item x="10"/>
        <item x="8"/>
        <item x="3"/>
        <item x="15"/>
        <item x="5"/>
        <item x="16"/>
        <item t="default"/>
      </items>
    </pivotField>
    <pivotField showAll="0"/>
    <pivotField showAll="0"/>
    <pivotField showAll="0"/>
  </pivotFields>
  <rowFields count="1">
    <field x="4"/>
  </rowFields>
  <rowItems count="12">
    <i>
      <x/>
    </i>
    <i>
      <x v="1"/>
    </i>
    <i>
      <x v="2"/>
    </i>
    <i>
      <x v="3"/>
    </i>
    <i>
      <x v="4"/>
    </i>
    <i>
      <x v="5"/>
    </i>
    <i>
      <x v="6"/>
    </i>
    <i>
      <x v="7"/>
    </i>
    <i>
      <x v="8"/>
    </i>
    <i>
      <x v="9"/>
    </i>
    <i>
      <x v="10"/>
    </i>
    <i t="grand">
      <x/>
    </i>
  </rowItems>
  <colFields count="1">
    <field x="-2"/>
  </colFields>
  <colItems count="2">
    <i>
      <x/>
    </i>
    <i i="1">
      <x v="1"/>
    </i>
  </colItems>
  <dataFields count="2">
    <dataField name="Sum of Miles" fld="7" baseField="0" baseItem="0"/>
    <dataField name="Sum of Miles2" fld="7" baseField="0" baseItem="0"/>
  </dataFields>
  <formats count="6">
    <format dxfId="109">
      <pivotArea dataOnly="0" grandRow="1" fieldPosition="0"/>
    </format>
    <format dxfId="108">
      <pivotArea dataOnly="0" grandRow="1" fieldPosition="0"/>
    </format>
    <format dxfId="107">
      <pivotArea field="4" type="button" dataOnly="0" labelOnly="1" outline="0" axis="axisRow" fieldPosition="0"/>
    </format>
    <format dxfId="106">
      <pivotArea dataOnly="0" labelOnly="1" outline="0" fieldPosition="0">
        <references count="1">
          <reference field="4294967294" count="2">
            <x v="0"/>
            <x v="1"/>
          </reference>
        </references>
      </pivotArea>
    </format>
    <format dxfId="105">
      <pivotArea field="4" type="button" dataOnly="0" labelOnly="1" outline="0" axis="axisRow" fieldPosition="0"/>
    </format>
    <format dxfId="104">
      <pivotArea dataOnly="0" labelOnly="1" outline="0" fieldPosition="0">
        <references count="1">
          <reference field="4294967294" count="2">
            <x v="0"/>
            <x v="1"/>
          </reference>
        </references>
      </pivotArea>
    </format>
  </formats>
  <chartFormats count="21">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4" count="1" selected="0">
            <x v="1"/>
          </reference>
        </references>
      </pivotArea>
    </chartFormat>
    <chartFormat chart="3" format="2">
      <pivotArea type="data" outline="0" fieldPosition="0">
        <references count="2">
          <reference field="4294967294" count="1" selected="0">
            <x v="0"/>
          </reference>
          <reference field="4" count="1" selected="0">
            <x v="5"/>
          </reference>
        </references>
      </pivotArea>
    </chartFormat>
    <chartFormat chart="3" format="3">
      <pivotArea type="data" outline="0" fieldPosition="0">
        <references count="2">
          <reference field="4294967294" count="1" selected="0">
            <x v="0"/>
          </reference>
          <reference field="4" count="1" selected="0">
            <x v="4"/>
          </reference>
        </references>
      </pivotArea>
    </chartFormat>
    <chartFormat chart="3" format="4">
      <pivotArea type="data" outline="0" fieldPosition="0">
        <references count="2">
          <reference field="4294967294" count="1" selected="0">
            <x v="0"/>
          </reference>
          <reference field="4" count="1" selected="0">
            <x v="3"/>
          </reference>
        </references>
      </pivotArea>
    </chartFormat>
    <chartFormat chart="3" format="5">
      <pivotArea type="data" outline="0" fieldPosition="0">
        <references count="2">
          <reference field="4294967294" count="1" selected="0">
            <x v="0"/>
          </reference>
          <reference field="4" count="1" selected="0">
            <x v="2"/>
          </reference>
        </references>
      </pivotArea>
    </chartFormat>
    <chartFormat chart="3" format="6">
      <pivotArea type="data" outline="0" fieldPosition="0">
        <references count="2">
          <reference field="4294967294" count="1" selected="0">
            <x v="0"/>
          </reference>
          <reference field="4" count="1" selected="0">
            <x v="6"/>
          </reference>
        </references>
      </pivotArea>
    </chartFormat>
    <chartFormat chart="3" format="7">
      <pivotArea type="data" outline="0" fieldPosition="0">
        <references count="2">
          <reference field="4294967294" count="1" selected="0">
            <x v="0"/>
          </reference>
          <reference field="4" count="1" selected="0">
            <x v="8"/>
          </reference>
        </references>
      </pivotArea>
    </chartFormat>
    <chartFormat chart="3" format="8">
      <pivotArea type="data" outline="0" fieldPosition="0">
        <references count="2">
          <reference field="4294967294" count="1" selected="0">
            <x v="0"/>
          </reference>
          <reference field="4" count="1" selected="0">
            <x v="7"/>
          </reference>
        </references>
      </pivotArea>
    </chartFormat>
    <chartFormat chart="3" format="9" series="1">
      <pivotArea type="data" outline="0" fieldPosition="0">
        <references count="1">
          <reference field="4294967294" count="1" selected="0">
            <x v="1"/>
          </reference>
        </references>
      </pivotArea>
    </chartFormat>
    <chartFormat chart="5" format="17" series="1">
      <pivotArea type="data" outline="0" fieldPosition="0">
        <references count="1">
          <reference field="4294967294" count="1" selected="0">
            <x v="1"/>
          </reference>
        </references>
      </pivotArea>
    </chartFormat>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4" count="1" selected="0">
            <x v="2"/>
          </reference>
        </references>
      </pivotArea>
    </chartFormat>
    <chartFormat chart="5" format="20">
      <pivotArea type="data" outline="0" fieldPosition="0">
        <references count="2">
          <reference field="4294967294" count="1" selected="0">
            <x v="0"/>
          </reference>
          <reference field="4" count="1" selected="0">
            <x v="3"/>
          </reference>
        </references>
      </pivotArea>
    </chartFormat>
    <chartFormat chart="5" format="21">
      <pivotArea type="data" outline="0" fieldPosition="0">
        <references count="2">
          <reference field="4294967294" count="1" selected="0">
            <x v="0"/>
          </reference>
          <reference field="4" count="1" selected="0">
            <x v="6"/>
          </reference>
        </references>
      </pivotArea>
    </chartFormat>
    <chartFormat chart="5" format="22">
      <pivotArea type="data" outline="0" fieldPosition="0">
        <references count="2">
          <reference field="4294967294" count="1" selected="0">
            <x v="0"/>
          </reference>
          <reference field="4" count="1" selected="0">
            <x v="7"/>
          </reference>
        </references>
      </pivotArea>
    </chartFormat>
    <chartFormat chart="5" format="23">
      <pivotArea type="data" outline="0" fieldPosition="0">
        <references count="2">
          <reference field="4294967294" count="1" selected="0">
            <x v="0"/>
          </reference>
          <reference field="4" count="1" selected="0">
            <x v="8"/>
          </reference>
        </references>
      </pivotArea>
    </chartFormat>
    <chartFormat chart="5" format="24">
      <pivotArea type="data" outline="0" fieldPosition="0">
        <references count="2">
          <reference field="4294967294" count="1" selected="0">
            <x v="0"/>
          </reference>
          <reference field="4" count="1" selected="0">
            <x v="1"/>
          </reference>
        </references>
      </pivotArea>
    </chartFormat>
    <chartFormat chart="5" format="25">
      <pivotArea type="data" outline="0" fieldPosition="0">
        <references count="2">
          <reference field="4294967294" count="1" selected="0">
            <x v="0"/>
          </reference>
          <reference field="4" count="1" selected="0">
            <x v="4"/>
          </reference>
        </references>
      </pivotArea>
    </chartFormat>
    <chartFormat chart="5" format="26">
      <pivotArea type="data" outline="0" fieldPosition="0">
        <references count="2">
          <reference field="4294967294" count="1" selected="0">
            <x v="0"/>
          </reference>
          <reference field="4" count="1" selected="0">
            <x v="9"/>
          </reference>
        </references>
      </pivotArea>
    </chartFormat>
    <chartFormat chart="5" format="27">
      <pivotArea type="data" outline="0" fieldPosition="0">
        <references count="2">
          <reference field="4294967294" count="1" selected="0">
            <x v="0"/>
          </reference>
          <reference field="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E31DB68-8D12-49B6-90B2-0CB682AB3277}"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
  <location ref="I4:K21" firstHeaderRow="1" firstDataRow="1" firstDataCol="0"/>
  <pivotFields count="14">
    <pivotField showAll="0"/>
    <pivotField showAll="0">
      <items count="7">
        <item x="1"/>
        <item x="4"/>
        <item x="2"/>
        <item x="3"/>
        <item x="5"/>
        <item x="0"/>
        <item t="default"/>
      </items>
    </pivotField>
    <pivotField showAll="0">
      <items count="7">
        <item x="1"/>
        <item x="4"/>
        <item x="2"/>
        <item x="3"/>
        <item x="5"/>
        <item x="0"/>
        <item t="default"/>
      </items>
    </pivotField>
    <pivotField showAll="0">
      <items count="12">
        <item x="0"/>
        <item x="1"/>
        <item x="4"/>
        <item x="10"/>
        <item x="2"/>
        <item x="9"/>
        <item x="7"/>
        <item x="8"/>
        <item x="6"/>
        <item x="5"/>
        <item x="3"/>
        <item t="default"/>
      </items>
    </pivotField>
    <pivotField showAll="0">
      <items count="12">
        <item x="10"/>
        <item x="0"/>
        <item x="1"/>
        <item x="4"/>
        <item x="2"/>
        <item x="9"/>
        <item x="7"/>
        <item x="8"/>
        <item x="6"/>
        <item x="5"/>
        <item x="3"/>
        <item t="default"/>
      </items>
    </pivotField>
    <pivotField showAll="0">
      <items count="19">
        <item x="2"/>
        <item x="10"/>
        <item x="8"/>
        <item x="4"/>
        <item x="1"/>
        <item x="7"/>
        <item x="11"/>
        <item x="9"/>
        <item x="12"/>
        <item x="5"/>
        <item x="15"/>
        <item x="16"/>
        <item x="14"/>
        <item x="13"/>
        <item x="17"/>
        <item x="0"/>
        <item x="3"/>
        <item x="6"/>
        <item t="default"/>
      </items>
    </pivotField>
    <pivotField showAll="0"/>
    <pivotField numFmtId="43" showAll="0"/>
    <pivotField showAll="0"/>
    <pivotField showAll="0"/>
    <pivotField showAll="0">
      <items count="18">
        <item x="1"/>
        <item x="0"/>
        <item x="2"/>
        <item x="4"/>
        <item x="6"/>
        <item x="11"/>
        <item x="9"/>
        <item x="12"/>
        <item x="14"/>
        <item x="13"/>
        <item x="7"/>
        <item x="10"/>
        <item x="8"/>
        <item x="3"/>
        <item x="15"/>
        <item x="5"/>
        <item x="16"/>
        <item t="default"/>
      </items>
    </pivotField>
    <pivotField showAll="0"/>
    <pivotField showAll="0"/>
    <pivotField showAll="0"/>
  </pivotFields>
  <formats count="6">
    <format dxfId="115">
      <pivotArea dataOnly="0" grandRow="1" fieldPosition="0"/>
    </format>
    <format dxfId="114">
      <pivotArea dataOnly="0" grandRow="1" fieldPosition="0"/>
    </format>
    <format dxfId="113">
      <pivotArea field="4" type="button" dataOnly="0" labelOnly="1" outline="0"/>
    </format>
    <format dxfId="112">
      <pivotArea dataOnly="0" labelOnly="1" outline="0" axis="axisValues" fieldPosition="0"/>
    </format>
    <format dxfId="111">
      <pivotArea field="4" type="button" dataOnly="0" labelOnly="1" outline="0"/>
    </format>
    <format dxfId="1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74D8808-DDC8-4ECF-B693-5842BBB39C7D}"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14">
    <pivotField showAll="0"/>
    <pivotField showAll="0"/>
    <pivotField axis="axisRow" showAll="0">
      <items count="7">
        <item x="1"/>
        <item x="4"/>
        <item x="2"/>
        <item x="3"/>
        <item x="5"/>
        <item x="0"/>
        <item t="default"/>
      </items>
    </pivotField>
    <pivotField showAll="0"/>
    <pivotField showAll="0"/>
    <pivotField showAll="0">
      <items count="19">
        <item x="2"/>
        <item x="10"/>
        <item x="8"/>
        <item x="4"/>
        <item x="1"/>
        <item x="7"/>
        <item x="11"/>
        <item x="9"/>
        <item x="12"/>
        <item x="5"/>
        <item x="15"/>
        <item x="16"/>
        <item x="14"/>
        <item x="13"/>
        <item x="17"/>
        <item x="0"/>
        <item x="3"/>
        <item x="6"/>
        <item t="default"/>
      </items>
    </pivotField>
    <pivotField showAll="0"/>
    <pivotField numFmtId="43" showAll="0"/>
    <pivotField showAll="0"/>
    <pivotField showAll="0"/>
    <pivotField dataField="1" showAll="0">
      <items count="18">
        <item x="1"/>
        <item x="0"/>
        <item x="2"/>
        <item x="4"/>
        <item x="6"/>
        <item x="11"/>
        <item x="9"/>
        <item x="12"/>
        <item x="14"/>
        <item x="13"/>
        <item x="7"/>
        <item x="10"/>
        <item x="8"/>
        <item x="3"/>
        <item x="15"/>
        <item x="5"/>
        <item x="16"/>
        <item t="default"/>
      </items>
    </pivotField>
    <pivotField showAll="0"/>
    <pivotField showAll="0"/>
    <pivotField showAll="0"/>
  </pivotFields>
  <rowFields count="1">
    <field x="2"/>
  </rowFields>
  <rowItems count="7">
    <i>
      <x/>
    </i>
    <i>
      <x v="1"/>
    </i>
    <i>
      <x v="2"/>
    </i>
    <i>
      <x v="3"/>
    </i>
    <i>
      <x v="4"/>
    </i>
    <i>
      <x v="5"/>
    </i>
    <i t="grand">
      <x/>
    </i>
  </rowItems>
  <colItems count="1">
    <i/>
  </colItems>
  <dataFields count="1">
    <dataField name="Count of Driver" fld="10" subtotal="count" baseField="0" baseItem="0"/>
  </dataFields>
  <formats count="6">
    <format dxfId="121">
      <pivotArea field="2" type="button" dataOnly="0" labelOnly="1" outline="0" axis="axisRow" fieldPosition="0"/>
    </format>
    <format dxfId="120">
      <pivotArea dataOnly="0" labelOnly="1" outline="0" axis="axisValues" fieldPosition="0"/>
    </format>
    <format dxfId="119">
      <pivotArea dataOnly="0" grandRow="1" fieldPosition="0"/>
    </format>
    <format dxfId="118">
      <pivotArea field="2" type="button" dataOnly="0" labelOnly="1" outline="0" axis="axisRow" fieldPosition="0"/>
    </format>
    <format dxfId="117">
      <pivotArea dataOnly="0" labelOnly="1" outline="0" axis="axisValues" fieldPosition="0"/>
    </format>
    <format dxfId="116">
      <pivotArea dataOnly="0" grandRow="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A7F816B-7961-4915-A047-8DE164963BC9}"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E9:AF27" firstHeaderRow="1" firstDataRow="1" firstDataCol="1"/>
  <pivotFields count="14">
    <pivotField showAll="0">
      <items count="53">
        <item x="10"/>
        <item x="1"/>
        <item x="23"/>
        <item x="8"/>
        <item x="27"/>
        <item x="36"/>
        <item x="12"/>
        <item x="25"/>
        <item x="17"/>
        <item x="35"/>
        <item x="26"/>
        <item x="19"/>
        <item x="31"/>
        <item x="33"/>
        <item x="30"/>
        <item x="46"/>
        <item x="21"/>
        <item x="22"/>
        <item x="37"/>
        <item x="50"/>
        <item x="5"/>
        <item x="42"/>
        <item x="34"/>
        <item x="45"/>
        <item x="48"/>
        <item x="11"/>
        <item x="15"/>
        <item x="16"/>
        <item x="9"/>
        <item x="14"/>
        <item x="20"/>
        <item x="47"/>
        <item x="28"/>
        <item x="29"/>
        <item x="39"/>
        <item x="49"/>
        <item x="51"/>
        <item x="7"/>
        <item x="32"/>
        <item x="41"/>
        <item x="40"/>
        <item x="38"/>
        <item x="2"/>
        <item x="13"/>
        <item x="18"/>
        <item x="4"/>
        <item x="6"/>
        <item x="43"/>
        <item x="24"/>
        <item x="44"/>
        <item x="0"/>
        <item x="3"/>
        <item t="default"/>
      </items>
    </pivotField>
    <pivotField showAll="0">
      <items count="7">
        <item x="1"/>
        <item x="4"/>
        <item x="2"/>
        <item x="3"/>
        <item x="5"/>
        <item x="0"/>
        <item t="default"/>
      </items>
    </pivotField>
    <pivotField showAll="0">
      <items count="7">
        <item x="1"/>
        <item x="4"/>
        <item x="2"/>
        <item x="3"/>
        <item x="5"/>
        <item x="0"/>
        <item t="default"/>
      </items>
    </pivotField>
    <pivotField showAll="0">
      <items count="12">
        <item x="0"/>
        <item x="1"/>
        <item x="4"/>
        <item x="10"/>
        <item x="2"/>
        <item x="9"/>
        <item x="7"/>
        <item x="8"/>
        <item x="6"/>
        <item x="5"/>
        <item x="3"/>
        <item t="default"/>
      </items>
    </pivotField>
    <pivotField showAll="0">
      <items count="12">
        <item x="10"/>
        <item x="0"/>
        <item x="1"/>
        <item x="4"/>
        <item x="2"/>
        <item x="9"/>
        <item x="7"/>
        <item x="8"/>
        <item x="6"/>
        <item x="5"/>
        <item x="3"/>
        <item t="default"/>
      </items>
    </pivotField>
    <pivotField showAll="0">
      <items count="19">
        <item x="2"/>
        <item x="10"/>
        <item x="8"/>
        <item x="4"/>
        <item x="1"/>
        <item x="7"/>
        <item x="11"/>
        <item x="9"/>
        <item x="12"/>
        <item x="5"/>
        <item x="15"/>
        <item x="16"/>
        <item x="14"/>
        <item x="13"/>
        <item x="17"/>
        <item x="0"/>
        <item x="3"/>
        <item x="6"/>
        <item t="default"/>
      </items>
    </pivotField>
    <pivotField showAll="0"/>
    <pivotField numFmtId="43" showAll="0"/>
    <pivotField dataField="1" showAll="0"/>
    <pivotField showAll="0">
      <items count="6">
        <item x="2"/>
        <item x="3"/>
        <item x="0"/>
        <item x="4"/>
        <item x="1"/>
        <item t="default"/>
      </items>
    </pivotField>
    <pivotField axis="axisRow" showAll="0" sortType="descending">
      <items count="18">
        <item x="1"/>
        <item x="0"/>
        <item x="2"/>
        <item x="4"/>
        <item x="6"/>
        <item x="11"/>
        <item x="9"/>
        <item x="12"/>
        <item x="14"/>
        <item x="13"/>
        <item x="7"/>
        <item x="10"/>
        <item x="8"/>
        <item x="3"/>
        <item x="15"/>
        <item x="5"/>
        <item x="16"/>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0"/>
  </rowFields>
  <rowItems count="18">
    <i>
      <x v="12"/>
    </i>
    <i>
      <x v="13"/>
    </i>
    <i>
      <x v="3"/>
    </i>
    <i>
      <x v="4"/>
    </i>
    <i>
      <x v="6"/>
    </i>
    <i>
      <x v="2"/>
    </i>
    <i>
      <x v="7"/>
    </i>
    <i>
      <x/>
    </i>
    <i>
      <x v="15"/>
    </i>
    <i>
      <x v="11"/>
    </i>
    <i>
      <x v="5"/>
    </i>
    <i>
      <x v="1"/>
    </i>
    <i>
      <x v="10"/>
    </i>
    <i>
      <x v="9"/>
    </i>
    <i>
      <x v="14"/>
    </i>
    <i>
      <x v="8"/>
    </i>
    <i>
      <x v="16"/>
    </i>
    <i t="grand">
      <x/>
    </i>
  </rowItems>
  <colItems count="1">
    <i/>
  </colItems>
  <dataFields count="1">
    <dataField name="Sum of Miles / Year" fld="8" baseField="0" baseItem="0" numFmtId="164"/>
  </dataFields>
  <formats count="10">
    <format dxfId="96">
      <pivotArea dataOnly="0" grandRow="1" fieldPosition="0"/>
    </format>
    <format dxfId="97">
      <pivotArea dataOnly="0" grandRow="1" fieldPosition="0"/>
    </format>
    <format dxfId="98">
      <pivotArea field="4" type="button" dataOnly="0" labelOnly="1" outline="0"/>
    </format>
    <format dxfId="99">
      <pivotArea dataOnly="0" labelOnly="1" outline="0" axis="axisValues" fieldPosition="0"/>
    </format>
    <format dxfId="100">
      <pivotArea field="4" type="button" dataOnly="0" labelOnly="1" outline="0"/>
    </format>
    <format dxfId="101">
      <pivotArea dataOnly="0" labelOnly="1" outline="0" axis="axisValues" fieldPosition="0"/>
    </format>
    <format dxfId="102">
      <pivotArea collapsedLevelsAreSubtotals="1" fieldPosition="0">
        <references count="1">
          <reference field="10" count="1">
            <x v="12"/>
          </reference>
        </references>
      </pivotArea>
    </format>
    <format dxfId="103">
      <pivotArea outline="0" collapsedLevelsAreSubtotals="1" fieldPosition="0"/>
    </format>
    <format dxfId="1">
      <pivotArea field="10" type="button" dataOnly="0" labelOnly="1" outline="0" axis="axisRow" fieldPosition="0"/>
    </format>
    <format dxfId="0">
      <pivotArea field="1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36BD21-97D4-4F1D-B794-99E04EC0C6F2}" name="PivotTable1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CD12:CF19" firstHeaderRow="0" firstDataRow="1" firstDataCol="1"/>
  <pivotFields count="14">
    <pivotField showAll="0">
      <items count="53">
        <item x="10"/>
        <item x="1"/>
        <item x="23"/>
        <item x="8"/>
        <item x="27"/>
        <item x="36"/>
        <item x="12"/>
        <item x="25"/>
        <item x="17"/>
        <item x="35"/>
        <item x="26"/>
        <item x="19"/>
        <item x="31"/>
        <item x="33"/>
        <item x="30"/>
        <item x="46"/>
        <item x="21"/>
        <item x="22"/>
        <item x="37"/>
        <item x="50"/>
        <item x="5"/>
        <item x="42"/>
        <item x="34"/>
        <item x="45"/>
        <item x="48"/>
        <item x="11"/>
        <item x="15"/>
        <item x="16"/>
        <item x="9"/>
        <item x="14"/>
        <item x="20"/>
        <item x="47"/>
        <item x="28"/>
        <item x="29"/>
        <item x="39"/>
        <item x="49"/>
        <item x="51"/>
        <item x="7"/>
        <item x="32"/>
        <item x="41"/>
        <item x="40"/>
        <item x="38"/>
        <item x="2"/>
        <item x="13"/>
        <item x="18"/>
        <item x="4"/>
        <item x="6"/>
        <item x="43"/>
        <item x="24"/>
        <item x="44"/>
        <item x="0"/>
        <item x="3"/>
        <item t="default"/>
      </items>
    </pivotField>
    <pivotField showAll="0">
      <items count="7">
        <item x="1"/>
        <item x="4"/>
        <item x="2"/>
        <item x="3"/>
        <item x="5"/>
        <item x="0"/>
        <item t="default"/>
      </items>
    </pivotField>
    <pivotField axis="axisRow" showAll="0">
      <items count="7">
        <item x="1"/>
        <item x="4"/>
        <item x="2"/>
        <item x="3"/>
        <item x="5"/>
        <item x="0"/>
        <item t="default"/>
      </items>
    </pivotField>
    <pivotField showAll="0">
      <items count="12">
        <item x="0"/>
        <item x="1"/>
        <item x="4"/>
        <item x="10"/>
        <item x="2"/>
        <item x="9"/>
        <item x="7"/>
        <item x="8"/>
        <item x="6"/>
        <item x="5"/>
        <item x="3"/>
        <item t="default"/>
      </items>
    </pivotField>
    <pivotField dataField="1" showAll="0">
      <items count="12">
        <item x="10"/>
        <item x="0"/>
        <item x="1"/>
        <item x="4"/>
        <item x="2"/>
        <item x="9"/>
        <item x="7"/>
        <item x="8"/>
        <item x="6"/>
        <item x="5"/>
        <item x="3"/>
        <item t="default"/>
      </items>
    </pivotField>
    <pivotField showAll="0">
      <items count="19">
        <item x="2"/>
        <item x="10"/>
        <item x="8"/>
        <item x="4"/>
        <item x="1"/>
        <item x="7"/>
        <item x="11"/>
        <item x="9"/>
        <item x="12"/>
        <item x="5"/>
        <item x="15"/>
        <item x="16"/>
        <item x="14"/>
        <item x="13"/>
        <item x="17"/>
        <item x="0"/>
        <item x="3"/>
        <item x="6"/>
        <item t="default"/>
      </items>
    </pivotField>
    <pivotField showAll="0">
      <items count="19">
        <item x="17"/>
        <item x="13"/>
        <item x="14"/>
        <item x="16"/>
        <item x="15"/>
        <item x="5"/>
        <item x="12"/>
        <item x="9"/>
        <item x="11"/>
        <item x="7"/>
        <item x="1"/>
        <item x="4"/>
        <item x="8"/>
        <item x="10"/>
        <item x="2"/>
        <item x="6"/>
        <item x="3"/>
        <item x="0"/>
        <item t="default"/>
      </items>
    </pivotField>
    <pivotField numFmtId="43" showAll="0"/>
    <pivotField showAll="0"/>
    <pivotField showAll="0">
      <items count="6">
        <item x="2"/>
        <item x="3"/>
        <item x="0"/>
        <item x="4"/>
        <item x="1"/>
        <item t="default"/>
      </items>
    </pivotField>
    <pivotField showAll="0">
      <items count="18">
        <item x="1"/>
        <item x="0"/>
        <item x="2"/>
        <item x="4"/>
        <item x="6"/>
        <item x="11"/>
        <item x="9"/>
        <item x="12"/>
        <item x="14"/>
        <item x="13"/>
        <item x="7"/>
        <item x="10"/>
        <item x="8"/>
        <item x="3"/>
        <item x="15"/>
        <item x="5"/>
        <item x="16"/>
        <item t="default"/>
      </items>
    </pivotField>
    <pivotField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Count of Model (Full Name)" fld="4" subtotal="count" baseField="0" baseItem="0"/>
    <dataField name="Count of Model (Full Name)2" fld="4" subtotal="count" baseField="0" baseItem="0"/>
  </dataFields>
  <formats count="13">
    <format dxfId="29">
      <pivotArea dataOnly="0" grandRow="1" fieldPosition="0"/>
    </format>
    <format dxfId="30">
      <pivotArea dataOnly="0" grandRow="1" fieldPosition="0"/>
    </format>
    <format dxfId="31">
      <pivotArea field="4" type="button" dataOnly="0" labelOnly="1" outline="0"/>
    </format>
    <format dxfId="32">
      <pivotArea dataOnly="0" labelOnly="1" outline="0" axis="axisValues" fieldPosition="0"/>
    </format>
    <format dxfId="33">
      <pivotArea field="4" type="button" dataOnly="0" labelOnly="1" outline="0"/>
    </format>
    <format dxfId="34">
      <pivotArea dataOnly="0" labelOnly="1" outline="0" axis="axisValues" fieldPosition="0"/>
    </format>
    <format dxfId="35">
      <pivotArea outline="0" collapsedLevelsAreSubtotals="1" fieldPosition="0"/>
    </format>
    <format dxfId="19">
      <pivotArea field="2" type="button" dataOnly="0" labelOnly="1" outline="0" axis="axisRow" fieldPosition="0"/>
    </format>
    <format dxfId="18">
      <pivotArea dataOnly="0" labelOnly="1" outline="0" fieldPosition="0">
        <references count="1">
          <reference field="4294967294" count="2">
            <x v="0"/>
            <x v="1"/>
          </reference>
        </references>
      </pivotArea>
    </format>
    <format dxfId="17">
      <pivotArea field="2" type="button" dataOnly="0" labelOnly="1" outline="0" axis="axisRow" fieldPosition="0"/>
    </format>
    <format dxfId="16">
      <pivotArea dataOnly="0" labelOnly="1" outline="0" fieldPosition="0">
        <references count="1">
          <reference field="4294967294" count="2">
            <x v="0"/>
            <x v="1"/>
          </reference>
        </references>
      </pivotArea>
    </format>
    <format dxfId="8">
      <pivotArea field="2" type="button" dataOnly="0" labelOnly="1" outline="0" axis="axisRow" fieldPosition="0"/>
    </format>
    <format dxfId="7">
      <pivotArea dataOnly="0" labelOnly="1" outline="0" fieldPosition="0">
        <references count="1">
          <reference field="4294967294" count="2">
            <x v="0"/>
            <x v="1"/>
          </reference>
        </references>
      </pivotArea>
    </format>
  </formats>
  <chartFormats count="28">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 chart="6" format="9">
      <pivotArea type="data" outline="0" fieldPosition="0">
        <references count="2">
          <reference field="4294967294" count="1" selected="0">
            <x v="0"/>
          </reference>
          <reference field="2" count="1" selected="0">
            <x v="2"/>
          </reference>
        </references>
      </pivotArea>
    </chartFormat>
    <chartFormat chart="6" format="10">
      <pivotArea type="data" outline="0" fieldPosition="0">
        <references count="2">
          <reference field="4294967294" count="1" selected="0">
            <x v="0"/>
          </reference>
          <reference field="2" count="1" selected="0">
            <x v="3"/>
          </reference>
        </references>
      </pivotArea>
    </chartFormat>
    <chartFormat chart="6" format="11">
      <pivotArea type="data" outline="0" fieldPosition="0">
        <references count="2">
          <reference field="4294967294" count="1" selected="0">
            <x v="0"/>
          </reference>
          <reference field="2" count="1" selected="0">
            <x v="4"/>
          </reference>
        </references>
      </pivotArea>
    </chartFormat>
    <chartFormat chart="6" format="12">
      <pivotArea type="data" outline="0" fieldPosition="0">
        <references count="2">
          <reference field="4294967294" count="1" selected="0">
            <x v="0"/>
          </reference>
          <reference field="2" count="1" selected="0">
            <x v="5"/>
          </reference>
        </references>
      </pivotArea>
    </chartFormat>
    <chartFormat chart="6" format="13">
      <pivotArea type="data" outline="0" fieldPosition="0">
        <references count="2">
          <reference field="4294967294" count="1" selected="0">
            <x v="1"/>
          </reference>
          <reference field="2" count="1" selected="0">
            <x v="5"/>
          </reference>
        </references>
      </pivotArea>
    </chartFormat>
    <chartFormat chart="6" format="14">
      <pivotArea type="data" outline="0" fieldPosition="0">
        <references count="2">
          <reference field="4294967294" count="1" selected="0">
            <x v="1"/>
          </reference>
          <reference field="2" count="1" selected="0">
            <x v="4"/>
          </reference>
        </references>
      </pivotArea>
    </chartFormat>
    <chartFormat chart="6" format="15">
      <pivotArea type="data" outline="0" fieldPosition="0">
        <references count="2">
          <reference field="4294967294" count="1" selected="0">
            <x v="1"/>
          </reference>
          <reference field="2" count="1" selected="0">
            <x v="3"/>
          </reference>
        </references>
      </pivotArea>
    </chartFormat>
    <chartFormat chart="6" format="16">
      <pivotArea type="data" outline="0" fieldPosition="0">
        <references count="2">
          <reference field="4294967294" count="1" selected="0">
            <x v="1"/>
          </reference>
          <reference field="2" count="1" selected="0">
            <x v="2"/>
          </reference>
        </references>
      </pivotArea>
    </chartFormat>
    <chartFormat chart="6" format="17">
      <pivotArea type="data" outline="0" fieldPosition="0">
        <references count="2">
          <reference field="4294967294" count="1" selected="0">
            <x v="1"/>
          </reference>
          <reference field="2" count="1" selected="0">
            <x v="1"/>
          </reference>
        </references>
      </pivotArea>
    </chartFormat>
    <chartFormat chart="6" format="18">
      <pivotArea type="data" outline="0" fieldPosition="0">
        <references count="2">
          <reference field="4294967294" count="1" selected="0">
            <x v="1"/>
          </reference>
          <reference field="2" count="1" selected="0">
            <x v="0"/>
          </reference>
        </references>
      </pivotArea>
    </chartFormat>
    <chartFormat chart="8" format="33" series="1">
      <pivotArea type="data" outline="0" fieldPosition="0">
        <references count="1">
          <reference field="4294967294" count="1" selected="0">
            <x v="0"/>
          </reference>
        </references>
      </pivotArea>
    </chartFormat>
    <chartFormat chart="8" format="34">
      <pivotArea type="data" outline="0" fieldPosition="0">
        <references count="2">
          <reference field="4294967294" count="1" selected="0">
            <x v="0"/>
          </reference>
          <reference field="2" count="1" selected="0">
            <x v="0"/>
          </reference>
        </references>
      </pivotArea>
    </chartFormat>
    <chartFormat chart="8" format="35">
      <pivotArea type="data" outline="0" fieldPosition="0">
        <references count="2">
          <reference field="4294967294" count="1" selected="0">
            <x v="0"/>
          </reference>
          <reference field="2" count="1" selected="0">
            <x v="1"/>
          </reference>
        </references>
      </pivotArea>
    </chartFormat>
    <chartFormat chart="8" format="36">
      <pivotArea type="data" outline="0" fieldPosition="0">
        <references count="2">
          <reference field="4294967294" count="1" selected="0">
            <x v="0"/>
          </reference>
          <reference field="2" count="1" selected="0">
            <x v="2"/>
          </reference>
        </references>
      </pivotArea>
    </chartFormat>
    <chartFormat chart="8" format="37">
      <pivotArea type="data" outline="0" fieldPosition="0">
        <references count="2">
          <reference field="4294967294" count="1" selected="0">
            <x v="0"/>
          </reference>
          <reference field="2" count="1" selected="0">
            <x v="3"/>
          </reference>
        </references>
      </pivotArea>
    </chartFormat>
    <chartFormat chart="8" format="38">
      <pivotArea type="data" outline="0" fieldPosition="0">
        <references count="2">
          <reference field="4294967294" count="1" selected="0">
            <x v="0"/>
          </reference>
          <reference field="2" count="1" selected="0">
            <x v="4"/>
          </reference>
        </references>
      </pivotArea>
    </chartFormat>
    <chartFormat chart="8" format="39">
      <pivotArea type="data" outline="0" fieldPosition="0">
        <references count="2">
          <reference field="4294967294" count="1" selected="0">
            <x v="0"/>
          </reference>
          <reference field="2" count="1" selected="0">
            <x v="5"/>
          </reference>
        </references>
      </pivotArea>
    </chartFormat>
    <chartFormat chart="8" format="40" series="1">
      <pivotArea type="data" outline="0" fieldPosition="0">
        <references count="1">
          <reference field="4294967294" count="1" selected="0">
            <x v="1"/>
          </reference>
        </references>
      </pivotArea>
    </chartFormat>
    <chartFormat chart="8" format="41">
      <pivotArea type="data" outline="0" fieldPosition="0">
        <references count="2">
          <reference field="4294967294" count="1" selected="0">
            <x v="1"/>
          </reference>
          <reference field="2" count="1" selected="0">
            <x v="0"/>
          </reference>
        </references>
      </pivotArea>
    </chartFormat>
    <chartFormat chart="8" format="42">
      <pivotArea type="data" outline="0" fieldPosition="0">
        <references count="2">
          <reference field="4294967294" count="1" selected="0">
            <x v="1"/>
          </reference>
          <reference field="2" count="1" selected="0">
            <x v="1"/>
          </reference>
        </references>
      </pivotArea>
    </chartFormat>
    <chartFormat chart="8" format="43">
      <pivotArea type="data" outline="0" fieldPosition="0">
        <references count="2">
          <reference field="4294967294" count="1" selected="0">
            <x v="1"/>
          </reference>
          <reference field="2" count="1" selected="0">
            <x v="2"/>
          </reference>
        </references>
      </pivotArea>
    </chartFormat>
    <chartFormat chart="8" format="44">
      <pivotArea type="data" outline="0" fieldPosition="0">
        <references count="2">
          <reference field="4294967294" count="1" selected="0">
            <x v="1"/>
          </reference>
          <reference field="2" count="1" selected="0">
            <x v="3"/>
          </reference>
        </references>
      </pivotArea>
    </chartFormat>
    <chartFormat chart="8" format="45">
      <pivotArea type="data" outline="0" fieldPosition="0">
        <references count="2">
          <reference field="4294967294" count="1" selected="0">
            <x v="1"/>
          </reference>
          <reference field="2" count="1" selected="0">
            <x v="4"/>
          </reference>
        </references>
      </pivotArea>
    </chartFormat>
    <chartFormat chart="8" format="46">
      <pivotArea type="data" outline="0" fieldPosition="0">
        <references count="2">
          <reference field="4294967294" count="1" selected="0">
            <x v="1"/>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D432E2-F05C-436D-854A-302D29496031}" name="PivotTable12" cacheId="4" applyNumberFormats="0" applyBorderFormats="0" applyFontFormats="0" applyPatternFormats="0" applyAlignmentFormats="0" applyWidthHeightFormats="1" dataCaption="Values" grandTotalCaption="i" updatedVersion="6" minRefreshableVersion="3" useAutoFormatting="1" rowGrandTotals="0" colGrandTotals="0" itemPrintTitles="1" createdVersion="6" indent="0" outline="1" outlineData="1" multipleFieldFilters="0" chartFormat="11">
  <location ref="BQ10:BR28" firstHeaderRow="1" firstDataRow="1" firstDataCol="1"/>
  <pivotFields count="14">
    <pivotField showAll="0">
      <items count="53">
        <item x="10"/>
        <item x="1"/>
        <item x="23"/>
        <item x="8"/>
        <item x="27"/>
        <item x="36"/>
        <item x="12"/>
        <item x="25"/>
        <item x="17"/>
        <item x="35"/>
        <item x="26"/>
        <item x="19"/>
        <item x="31"/>
        <item x="33"/>
        <item x="30"/>
        <item x="46"/>
        <item x="21"/>
        <item x="22"/>
        <item x="37"/>
        <item x="50"/>
        <item x="5"/>
        <item x="42"/>
        <item x="34"/>
        <item x="45"/>
        <item x="48"/>
        <item x="11"/>
        <item x="15"/>
        <item x="16"/>
        <item x="9"/>
        <item x="14"/>
        <item x="20"/>
        <item x="47"/>
        <item x="28"/>
        <item x="29"/>
        <item x="39"/>
        <item x="49"/>
        <item x="51"/>
        <item x="7"/>
        <item x="32"/>
        <item x="41"/>
        <item x="40"/>
        <item x="38"/>
        <item x="2"/>
        <item x="13"/>
        <item x="18"/>
        <item x="4"/>
        <item x="6"/>
        <item x="43"/>
        <item x="24"/>
        <item x="44"/>
        <item x="0"/>
        <item x="3"/>
        <item t="default"/>
      </items>
    </pivotField>
    <pivotField showAll="0"/>
    <pivotField showAll="0">
      <items count="7">
        <item x="1"/>
        <item x="4"/>
        <item x="2"/>
        <item x="3"/>
        <item x="5"/>
        <item x="0"/>
        <item t="default"/>
      </items>
    </pivotField>
    <pivotField showAll="0">
      <items count="12">
        <item x="0"/>
        <item x="1"/>
        <item x="4"/>
        <item x="10"/>
        <item x="2"/>
        <item x="9"/>
        <item x="7"/>
        <item x="8"/>
        <item x="6"/>
        <item x="5"/>
        <item x="3"/>
        <item t="default"/>
      </items>
    </pivotField>
    <pivotField showAll="0">
      <items count="12">
        <item x="10"/>
        <item x="0"/>
        <item x="1"/>
        <item x="4"/>
        <item x="2"/>
        <item x="9"/>
        <item x="7"/>
        <item x="8"/>
        <item x="6"/>
        <item x="5"/>
        <item x="3"/>
        <item t="default"/>
      </items>
    </pivotField>
    <pivotField axis="axisRow" dataField="1" showAll="0">
      <items count="19">
        <item x="2"/>
        <item x="10"/>
        <item x="8"/>
        <item x="4"/>
        <item x="1"/>
        <item x="7"/>
        <item x="11"/>
        <item x="9"/>
        <item x="12"/>
        <item x="5"/>
        <item x="15"/>
        <item x="16"/>
        <item x="14"/>
        <item x="13"/>
        <item x="17"/>
        <item x="0"/>
        <item x="3"/>
        <item x="6"/>
        <item t="default"/>
      </items>
    </pivotField>
    <pivotField showAll="0"/>
    <pivotField numFmtId="43" showAll="0"/>
    <pivotField showAll="0"/>
    <pivotField showAll="0">
      <items count="6">
        <item x="2"/>
        <item x="3"/>
        <item x="0"/>
        <item x="4"/>
        <item x="1"/>
        <item t="default"/>
      </items>
    </pivotField>
    <pivotField showAll="0">
      <items count="18">
        <item x="1"/>
        <item x="0"/>
        <item x="2"/>
        <item x="4"/>
        <item x="6"/>
        <item x="11"/>
        <item x="9"/>
        <item x="12"/>
        <item x="14"/>
        <item x="13"/>
        <item x="7"/>
        <item x="10"/>
        <item x="8"/>
        <item x="3"/>
        <item x="15"/>
        <item x="5"/>
        <item x="16"/>
        <item t="default"/>
      </items>
    </pivotField>
    <pivotField showAll="0"/>
    <pivotField showAll="0"/>
    <pivotField showAll="0"/>
  </pivotFields>
  <rowFields count="1">
    <field x="5"/>
  </rowFields>
  <rowItems count="18">
    <i>
      <x/>
    </i>
    <i>
      <x v="1"/>
    </i>
    <i>
      <x v="2"/>
    </i>
    <i>
      <x v="3"/>
    </i>
    <i>
      <x v="4"/>
    </i>
    <i>
      <x v="5"/>
    </i>
    <i>
      <x v="6"/>
    </i>
    <i>
      <x v="7"/>
    </i>
    <i>
      <x v="8"/>
    </i>
    <i>
      <x v="9"/>
    </i>
    <i>
      <x v="10"/>
    </i>
    <i>
      <x v="11"/>
    </i>
    <i>
      <x v="12"/>
    </i>
    <i>
      <x v="13"/>
    </i>
    <i>
      <x v="14"/>
    </i>
    <i>
      <x v="15"/>
    </i>
    <i>
      <x v="16"/>
    </i>
    <i>
      <x v="17"/>
    </i>
  </rowItems>
  <colItems count="1">
    <i/>
  </colItems>
  <dataFields count="1">
    <dataField name="Count of Manufacture Year" fld="5" subtotal="count" baseField="0" baseItem="0"/>
  </dataFields>
  <formats count="6">
    <format dxfId="36">
      <pivotArea field="2" type="button" dataOnly="0" labelOnly="1" outline="0"/>
    </format>
    <format dxfId="37">
      <pivotArea dataOnly="0" labelOnly="1" outline="0" axis="axisValues" fieldPosition="0"/>
    </format>
    <format dxfId="38">
      <pivotArea dataOnly="0" grandRow="1" fieldPosition="0"/>
    </format>
    <format dxfId="39">
      <pivotArea field="2" type="button" dataOnly="0" labelOnly="1" outline="0"/>
    </format>
    <format dxfId="40">
      <pivotArea dataOnly="0" labelOnly="1" outline="0" axis="axisValues" fieldPosition="0"/>
    </format>
    <format dxfId="41">
      <pivotArea dataOnly="0" grandRow="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51D56D-1988-4C7D-A529-2DBE24A09139}" name="PivotTable1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BN15:BN16" firstHeaderRow="1" firstDataRow="1" firstDataCol="0"/>
  <pivotFields count="14">
    <pivotField showAll="0">
      <items count="53">
        <item x="10"/>
        <item x="1"/>
        <item x="23"/>
        <item x="8"/>
        <item x="27"/>
        <item x="36"/>
        <item x="12"/>
        <item x="25"/>
        <item x="17"/>
        <item x="35"/>
        <item x="26"/>
        <item x="19"/>
        <item x="31"/>
        <item x="33"/>
        <item x="30"/>
        <item x="46"/>
        <item x="21"/>
        <item x="22"/>
        <item x="37"/>
        <item x="50"/>
        <item x="5"/>
        <item x="42"/>
        <item x="34"/>
        <item x="45"/>
        <item x="48"/>
        <item x="11"/>
        <item x="15"/>
        <item x="16"/>
        <item x="9"/>
        <item x="14"/>
        <item x="20"/>
        <item x="47"/>
        <item x="28"/>
        <item x="29"/>
        <item x="39"/>
        <item x="49"/>
        <item x="51"/>
        <item x="7"/>
        <item x="32"/>
        <item x="41"/>
        <item x="40"/>
        <item x="38"/>
        <item x="2"/>
        <item x="13"/>
        <item x="18"/>
        <item x="4"/>
        <item x="6"/>
        <item x="43"/>
        <item x="24"/>
        <item x="44"/>
        <item x="0"/>
        <item x="3"/>
        <item t="default"/>
      </items>
    </pivotField>
    <pivotField showAll="0"/>
    <pivotField showAll="0">
      <items count="7">
        <item x="1"/>
        <item x="4"/>
        <item x="2"/>
        <item x="3"/>
        <item x="5"/>
        <item x="0"/>
        <item t="default"/>
      </items>
    </pivotField>
    <pivotField showAll="0">
      <items count="12">
        <item x="0"/>
        <item x="1"/>
        <item x="4"/>
        <item x="10"/>
        <item x="2"/>
        <item x="9"/>
        <item x="7"/>
        <item x="8"/>
        <item x="6"/>
        <item x="5"/>
        <item x="3"/>
        <item t="default"/>
      </items>
    </pivotField>
    <pivotField showAll="0">
      <items count="12">
        <item x="10"/>
        <item x="0"/>
        <item x="1"/>
        <item x="4"/>
        <item x="2"/>
        <item x="9"/>
        <item x="7"/>
        <item x="8"/>
        <item x="6"/>
        <item x="5"/>
        <item x="3"/>
        <item t="default"/>
      </items>
    </pivotField>
    <pivotField showAll="0">
      <items count="19">
        <item x="2"/>
        <item x="10"/>
        <item x="8"/>
        <item x="4"/>
        <item x="1"/>
        <item x="7"/>
        <item x="11"/>
        <item x="9"/>
        <item x="12"/>
        <item x="5"/>
        <item x="15"/>
        <item x="16"/>
        <item x="14"/>
        <item x="13"/>
        <item x="17"/>
        <item x="0"/>
        <item x="3"/>
        <item x="6"/>
        <item t="default"/>
      </items>
    </pivotField>
    <pivotField dataField="1" showAll="0">
      <items count="19">
        <item x="17"/>
        <item x="13"/>
        <item x="14"/>
        <item x="16"/>
        <item x="15"/>
        <item x="5"/>
        <item x="12"/>
        <item x="9"/>
        <item x="11"/>
        <item x="7"/>
        <item x="1"/>
        <item x="4"/>
        <item x="8"/>
        <item x="10"/>
        <item x="2"/>
        <item x="6"/>
        <item x="3"/>
        <item x="0"/>
        <item t="default"/>
      </items>
    </pivotField>
    <pivotField numFmtId="43" showAll="0"/>
    <pivotField showAll="0"/>
    <pivotField showAll="0">
      <items count="6">
        <item x="2"/>
        <item x="3"/>
        <item x="0"/>
        <item x="4"/>
        <item x="1"/>
        <item t="default"/>
      </items>
    </pivotField>
    <pivotField showAll="0">
      <items count="18">
        <item x="1"/>
        <item x="0"/>
        <item x="2"/>
        <item x="4"/>
        <item x="6"/>
        <item x="11"/>
        <item x="9"/>
        <item x="12"/>
        <item x="14"/>
        <item x="13"/>
        <item x="7"/>
        <item x="10"/>
        <item x="8"/>
        <item x="3"/>
        <item x="15"/>
        <item x="5"/>
        <item x="16"/>
        <item t="default"/>
      </items>
    </pivotField>
    <pivotField showAll="0"/>
    <pivotField showAll="0"/>
    <pivotField showAll="0"/>
  </pivotFields>
  <rowItems count="1">
    <i/>
  </rowItems>
  <colItems count="1">
    <i/>
  </colItems>
  <dataFields count="1">
    <dataField name="Average of Age" fld="6" subtotal="average" baseField="6" baseItem="2" numFmtId="2"/>
  </dataFields>
  <formats count="7">
    <format dxfId="44">
      <pivotArea field="2" type="button" dataOnly="0" labelOnly="1" outline="0"/>
    </format>
    <format dxfId="45">
      <pivotArea dataOnly="0" labelOnly="1" outline="0" axis="axisValues" fieldPosition="0"/>
    </format>
    <format dxfId="46">
      <pivotArea dataOnly="0" grandRow="1" fieldPosition="0"/>
    </format>
    <format dxfId="47">
      <pivotArea field="2" type="button" dataOnly="0" labelOnly="1" outline="0"/>
    </format>
    <format dxfId="48">
      <pivotArea dataOnly="0" labelOnly="1" outline="0" axis="axisValues" fieldPosition="0"/>
    </format>
    <format dxfId="49">
      <pivotArea dataOnly="0" grandRow="1" fieldPosition="0"/>
    </format>
    <format dxfId="4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9F88DF-502D-4A2A-9395-432E3FF71F22}" name="PivotTable10"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BO11:BO12" firstHeaderRow="1" firstDataRow="1" firstDataCol="0"/>
  <pivotFields count="14">
    <pivotField showAll="0">
      <items count="53">
        <item x="10"/>
        <item x="1"/>
        <item x="23"/>
        <item x="8"/>
        <item x="27"/>
        <item x="36"/>
        <item x="12"/>
        <item x="25"/>
        <item x="17"/>
        <item x="35"/>
        <item x="26"/>
        <item x="19"/>
        <item x="31"/>
        <item x="33"/>
        <item x="30"/>
        <item x="46"/>
        <item x="21"/>
        <item x="22"/>
        <item x="37"/>
        <item x="50"/>
        <item x="5"/>
        <item x="42"/>
        <item x="34"/>
        <item x="45"/>
        <item x="48"/>
        <item x="11"/>
        <item x="15"/>
        <item x="16"/>
        <item x="9"/>
        <item x="14"/>
        <item x="20"/>
        <item x="47"/>
        <item x="28"/>
        <item x="29"/>
        <item x="39"/>
        <item x="49"/>
        <item x="51"/>
        <item x="7"/>
        <item x="32"/>
        <item x="41"/>
        <item x="40"/>
        <item x="38"/>
        <item x="2"/>
        <item x="13"/>
        <item x="18"/>
        <item x="4"/>
        <item x="6"/>
        <item x="43"/>
        <item x="24"/>
        <item x="44"/>
        <item x="0"/>
        <item x="3"/>
        <item t="default"/>
      </items>
    </pivotField>
    <pivotField showAll="0"/>
    <pivotField showAll="0">
      <items count="7">
        <item x="1"/>
        <item x="4"/>
        <item x="2"/>
        <item x="3"/>
        <item x="5"/>
        <item x="0"/>
        <item t="default"/>
      </items>
    </pivotField>
    <pivotField showAll="0">
      <items count="12">
        <item x="0"/>
        <item x="1"/>
        <item x="4"/>
        <item x="10"/>
        <item x="2"/>
        <item x="9"/>
        <item x="7"/>
        <item x="8"/>
        <item x="6"/>
        <item x="5"/>
        <item x="3"/>
        <item t="default"/>
      </items>
    </pivotField>
    <pivotField dataField="1" showAll="0">
      <items count="12">
        <item x="10"/>
        <item x="0"/>
        <item x="1"/>
        <item x="4"/>
        <item x="2"/>
        <item x="9"/>
        <item x="7"/>
        <item x="8"/>
        <item x="6"/>
        <item x="5"/>
        <item x="3"/>
        <item t="default"/>
      </items>
    </pivotField>
    <pivotField showAll="0">
      <items count="19">
        <item x="2"/>
        <item x="10"/>
        <item x="8"/>
        <item x="4"/>
        <item x="1"/>
        <item x="7"/>
        <item x="11"/>
        <item x="9"/>
        <item x="12"/>
        <item x="5"/>
        <item x="15"/>
        <item x="16"/>
        <item x="14"/>
        <item x="13"/>
        <item x="17"/>
        <item x="0"/>
        <item x="3"/>
        <item x="6"/>
        <item t="default"/>
      </items>
    </pivotField>
    <pivotField showAll="0">
      <items count="19">
        <item x="17"/>
        <item x="13"/>
        <item x="14"/>
        <item x="16"/>
        <item x="15"/>
        <item x="5"/>
        <item x="12"/>
        <item x="9"/>
        <item x="11"/>
        <item x="7"/>
        <item x="1"/>
        <item x="4"/>
        <item x="8"/>
        <item x="10"/>
        <item x="2"/>
        <item x="6"/>
        <item x="3"/>
        <item x="0"/>
        <item t="default"/>
      </items>
    </pivotField>
    <pivotField numFmtId="43" showAll="0"/>
    <pivotField showAll="0"/>
    <pivotField showAll="0">
      <items count="6">
        <item x="2"/>
        <item x="3"/>
        <item x="0"/>
        <item x="4"/>
        <item x="1"/>
        <item t="default"/>
      </items>
    </pivotField>
    <pivotField showAll="0">
      <items count="18">
        <item x="1"/>
        <item x="0"/>
        <item x="2"/>
        <item x="4"/>
        <item x="6"/>
        <item x="11"/>
        <item x="9"/>
        <item x="12"/>
        <item x="14"/>
        <item x="13"/>
        <item x="7"/>
        <item x="10"/>
        <item x="8"/>
        <item x="3"/>
        <item x="15"/>
        <item x="5"/>
        <item x="16"/>
        <item t="default"/>
      </items>
    </pivotField>
    <pivotField showAll="0"/>
    <pivotField showAll="0"/>
    <pivotField showAll="0"/>
  </pivotFields>
  <rowItems count="1">
    <i/>
  </rowItems>
  <colItems count="1">
    <i/>
  </colItems>
  <dataFields count="1">
    <dataField name="Count of Model (Full Name)" fld="4" subtotal="count" baseField="0" baseItem="0" numFmtId="1"/>
  </dataFields>
  <formats count="10">
    <format dxfId="50">
      <pivotArea field="2" type="button" dataOnly="0" labelOnly="1" outline="0"/>
    </format>
    <format dxfId="51">
      <pivotArea dataOnly="0" labelOnly="1" outline="0" axis="axisValues" fieldPosition="0"/>
    </format>
    <format dxfId="52">
      <pivotArea dataOnly="0" grandRow="1" fieldPosition="0"/>
    </format>
    <format dxfId="53">
      <pivotArea field="2" type="button" dataOnly="0" labelOnly="1" outline="0"/>
    </format>
    <format dxfId="54">
      <pivotArea dataOnly="0" labelOnly="1" outline="0" axis="axisValues" fieldPosition="0"/>
    </format>
    <format dxfId="55">
      <pivotArea dataOnly="0" grandRow="1" fieldPosition="0"/>
    </format>
    <format dxfId="56">
      <pivotArea outline="0" collapsedLevelsAreSubtotals="1" fieldPosition="0"/>
    </format>
    <format dxfId="57">
      <pivotArea outline="0" collapsedLevelsAreSubtotals="1" fieldPosition="0"/>
    </format>
    <format dxfId="58">
      <pivotArea outline="0" collapsedLevelsAreSubtotals="1" fieldPosition="0"/>
    </format>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FFEB79-00B7-4F01-B4F6-633C0FA32285}" name="PivotTable9"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BM11:BM12" firstHeaderRow="1" firstDataRow="1" firstDataCol="0"/>
  <pivotFields count="14">
    <pivotField showAll="0">
      <items count="53">
        <item x="10"/>
        <item x="1"/>
        <item x="23"/>
        <item x="8"/>
        <item x="27"/>
        <item x="36"/>
        <item x="12"/>
        <item x="25"/>
        <item x="17"/>
        <item x="35"/>
        <item x="26"/>
        <item x="19"/>
        <item x="31"/>
        <item x="33"/>
        <item x="30"/>
        <item x="46"/>
        <item x="21"/>
        <item x="22"/>
        <item x="37"/>
        <item x="50"/>
        <item x="5"/>
        <item x="42"/>
        <item x="34"/>
        <item x="45"/>
        <item x="48"/>
        <item x="11"/>
        <item x="15"/>
        <item x="16"/>
        <item x="9"/>
        <item x="14"/>
        <item x="20"/>
        <item x="47"/>
        <item x="28"/>
        <item x="29"/>
        <item x="39"/>
        <item x="49"/>
        <item x="51"/>
        <item x="7"/>
        <item x="32"/>
        <item x="41"/>
        <item x="40"/>
        <item x="38"/>
        <item x="2"/>
        <item x="13"/>
        <item x="18"/>
        <item x="4"/>
        <item x="6"/>
        <item x="43"/>
        <item x="24"/>
        <item x="44"/>
        <item x="0"/>
        <item x="3"/>
        <item t="default"/>
      </items>
    </pivotField>
    <pivotField showAll="0"/>
    <pivotField showAll="0">
      <items count="7">
        <item x="1"/>
        <item x="4"/>
        <item x="2"/>
        <item x="3"/>
        <item x="5"/>
        <item x="0"/>
        <item t="default"/>
      </items>
    </pivotField>
    <pivotField showAll="0">
      <items count="12">
        <item x="0"/>
        <item x="1"/>
        <item x="4"/>
        <item x="10"/>
        <item x="2"/>
        <item x="9"/>
        <item x="7"/>
        <item x="8"/>
        <item x="6"/>
        <item x="5"/>
        <item x="3"/>
        <item t="default"/>
      </items>
    </pivotField>
    <pivotField showAll="0">
      <items count="12">
        <item x="10"/>
        <item x="0"/>
        <item x="1"/>
        <item x="4"/>
        <item x="2"/>
        <item x="9"/>
        <item x="7"/>
        <item x="8"/>
        <item x="6"/>
        <item x="5"/>
        <item x="3"/>
        <item t="default"/>
      </items>
    </pivotField>
    <pivotField showAll="0">
      <items count="19">
        <item x="2"/>
        <item x="10"/>
        <item x="8"/>
        <item x="4"/>
        <item x="1"/>
        <item x="7"/>
        <item x="11"/>
        <item x="9"/>
        <item x="12"/>
        <item x="5"/>
        <item x="15"/>
        <item x="16"/>
        <item x="14"/>
        <item x="13"/>
        <item x="17"/>
        <item x="0"/>
        <item x="3"/>
        <item x="6"/>
        <item t="default"/>
      </items>
    </pivotField>
    <pivotField dataField="1" showAll="0">
      <items count="19">
        <item x="17"/>
        <item x="13"/>
        <item x="14"/>
        <item x="16"/>
        <item x="15"/>
        <item x="5"/>
        <item x="12"/>
        <item x="9"/>
        <item x="11"/>
        <item x="7"/>
        <item x="1"/>
        <item x="4"/>
        <item x="8"/>
        <item x="10"/>
        <item x="2"/>
        <item x="6"/>
        <item x="3"/>
        <item x="0"/>
        <item t="default"/>
      </items>
    </pivotField>
    <pivotField numFmtId="43" showAll="0"/>
    <pivotField showAll="0"/>
    <pivotField showAll="0">
      <items count="6">
        <item x="2"/>
        <item x="3"/>
        <item x="0"/>
        <item x="4"/>
        <item x="1"/>
        <item t="default"/>
      </items>
    </pivotField>
    <pivotField showAll="0">
      <items count="18">
        <item x="1"/>
        <item x="0"/>
        <item x="2"/>
        <item x="4"/>
        <item x="6"/>
        <item x="11"/>
        <item x="9"/>
        <item x="12"/>
        <item x="14"/>
        <item x="13"/>
        <item x="7"/>
        <item x="10"/>
        <item x="8"/>
        <item x="3"/>
        <item x="15"/>
        <item x="5"/>
        <item x="16"/>
        <item t="default"/>
      </items>
    </pivotField>
    <pivotField showAll="0"/>
    <pivotField showAll="0"/>
    <pivotField showAll="0"/>
  </pivotFields>
  <rowItems count="1">
    <i/>
  </rowItems>
  <colItems count="1">
    <i/>
  </colItems>
  <dataFields count="1">
    <dataField name="Average of Age" fld="6" subtotal="average" baseField="6" baseItem="0" numFmtId="170"/>
  </dataFields>
  <formats count="9">
    <format dxfId="62">
      <pivotArea field="2" type="button" dataOnly="0" labelOnly="1" outline="0"/>
    </format>
    <format dxfId="63">
      <pivotArea dataOnly="0" labelOnly="1" outline="0" axis="axisValues" fieldPosition="0"/>
    </format>
    <format dxfId="64">
      <pivotArea dataOnly="0" grandRow="1" fieldPosition="0"/>
    </format>
    <format dxfId="65">
      <pivotArea field="2" type="button" dataOnly="0" labelOnly="1" outline="0"/>
    </format>
    <format dxfId="66">
      <pivotArea dataOnly="0" labelOnly="1" outline="0" axis="axisValues" fieldPosition="0"/>
    </format>
    <format dxfId="67">
      <pivotArea dataOnly="0" grandRow="1" fieldPosition="0"/>
    </format>
    <format dxfId="61">
      <pivotArea outline="0" collapsedLevelsAreSubtotals="1" fieldPosition="0"/>
    </format>
    <format dxfId="60">
      <pivotArea outline="0" collapsedLevelsAreSubtotals="1" fieldPosition="0"/>
    </format>
    <format dxfId="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35545B-6E6D-4B00-A1C4-79B1B1368A8F}" name="PivotTable8"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BJ11:BK30" firstHeaderRow="1" firstDataRow="1" firstDataCol="1"/>
  <pivotFields count="14">
    <pivotField showAll="0">
      <items count="53">
        <item x="10"/>
        <item x="1"/>
        <item x="23"/>
        <item x="8"/>
        <item x="27"/>
        <item x="36"/>
        <item x="12"/>
        <item x="25"/>
        <item x="17"/>
        <item x="35"/>
        <item x="26"/>
        <item x="19"/>
        <item x="31"/>
        <item x="33"/>
        <item x="30"/>
        <item x="46"/>
        <item x="21"/>
        <item x="22"/>
        <item x="37"/>
        <item x="50"/>
        <item x="5"/>
        <item x="42"/>
        <item x="34"/>
        <item x="45"/>
        <item x="48"/>
        <item x="11"/>
        <item x="15"/>
        <item x="16"/>
        <item x="9"/>
        <item x="14"/>
        <item x="20"/>
        <item x="47"/>
        <item x="28"/>
        <item x="29"/>
        <item x="39"/>
        <item x="49"/>
        <item x="51"/>
        <item x="7"/>
        <item x="32"/>
        <item x="41"/>
        <item x="40"/>
        <item x="38"/>
        <item x="2"/>
        <item x="13"/>
        <item x="18"/>
        <item x="4"/>
        <item x="6"/>
        <item x="43"/>
        <item x="24"/>
        <item x="44"/>
        <item x="0"/>
        <item x="3"/>
        <item t="default"/>
      </items>
    </pivotField>
    <pivotField showAll="0"/>
    <pivotField showAll="0">
      <items count="7">
        <item x="1"/>
        <item x="4"/>
        <item x="2"/>
        <item x="3"/>
        <item x="5"/>
        <item x="0"/>
        <item t="default"/>
      </items>
    </pivotField>
    <pivotField showAll="0">
      <items count="12">
        <item x="0"/>
        <item x="1"/>
        <item x="4"/>
        <item x="10"/>
        <item x="2"/>
        <item x="9"/>
        <item x="7"/>
        <item x="8"/>
        <item x="6"/>
        <item x="5"/>
        <item x="3"/>
        <item t="default"/>
      </items>
    </pivotField>
    <pivotField dataField="1" showAll="0">
      <items count="12">
        <item x="10"/>
        <item x="0"/>
        <item x="1"/>
        <item x="4"/>
        <item x="2"/>
        <item x="9"/>
        <item x="7"/>
        <item x="8"/>
        <item x="6"/>
        <item x="5"/>
        <item x="3"/>
        <item t="default"/>
      </items>
    </pivotField>
    <pivotField showAll="0">
      <items count="19">
        <item x="2"/>
        <item x="10"/>
        <item x="8"/>
        <item x="4"/>
        <item x="1"/>
        <item x="7"/>
        <item x="11"/>
        <item x="9"/>
        <item x="12"/>
        <item x="5"/>
        <item x="15"/>
        <item x="16"/>
        <item x="14"/>
        <item x="13"/>
        <item x="17"/>
        <item x="0"/>
        <item x="3"/>
        <item x="6"/>
        <item t="default"/>
      </items>
    </pivotField>
    <pivotField axis="axisRow" showAll="0">
      <items count="19">
        <item x="17"/>
        <item x="13"/>
        <item x="14"/>
        <item x="16"/>
        <item x="15"/>
        <item x="5"/>
        <item x="12"/>
        <item x="9"/>
        <item x="11"/>
        <item x="7"/>
        <item x="1"/>
        <item x="4"/>
        <item x="8"/>
        <item x="10"/>
        <item x="2"/>
        <item x="6"/>
        <item x="3"/>
        <item x="0"/>
        <item t="default"/>
      </items>
    </pivotField>
    <pivotField numFmtId="43" showAll="0"/>
    <pivotField showAll="0"/>
    <pivotField showAll="0">
      <items count="6">
        <item x="2"/>
        <item x="3"/>
        <item x="0"/>
        <item x="4"/>
        <item x="1"/>
        <item t="default"/>
      </items>
    </pivotField>
    <pivotField showAll="0">
      <items count="18">
        <item x="1"/>
        <item x="0"/>
        <item x="2"/>
        <item x="4"/>
        <item x="6"/>
        <item x="11"/>
        <item x="9"/>
        <item x="12"/>
        <item x="14"/>
        <item x="13"/>
        <item x="7"/>
        <item x="10"/>
        <item x="8"/>
        <item x="3"/>
        <item x="15"/>
        <item x="5"/>
        <item x="16"/>
        <item t="default"/>
      </items>
    </pivotField>
    <pivotField showAll="0"/>
    <pivotField showAll="0"/>
    <pivotField showAll="0"/>
  </pivotFields>
  <rowFields count="1">
    <field x="6"/>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Model (Full Name)" fld="4" subtotal="count" baseField="0" baseItem="0"/>
  </dataFields>
  <formats count="6">
    <format dxfId="68">
      <pivotArea field="2" type="button" dataOnly="0" labelOnly="1" outline="0"/>
    </format>
    <format dxfId="69">
      <pivotArea dataOnly="0" labelOnly="1" outline="0" axis="axisValues" fieldPosition="0"/>
    </format>
    <format dxfId="70">
      <pivotArea dataOnly="0" grandRow="1" fieldPosition="0"/>
    </format>
    <format dxfId="71">
      <pivotArea field="2" type="button" dataOnly="0" labelOnly="1" outline="0"/>
    </format>
    <format dxfId="72">
      <pivotArea dataOnly="0" labelOnly="1" outline="0" axis="axisValues" fieldPosition="0"/>
    </format>
    <format dxfId="73">
      <pivotArea dataOnly="0" grandRow="1" fieldPosition="0"/>
    </format>
  </format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FE6D5A-4F7D-429A-86FF-E2C4FFB5B402}" name="PivotTable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BC10:BD16" firstHeaderRow="1" firstDataRow="1" firstDataCol="1"/>
  <pivotFields count="14">
    <pivotField showAll="0">
      <items count="53">
        <item x="10"/>
        <item x="1"/>
        <item x="23"/>
        <item x="8"/>
        <item x="27"/>
        <item x="36"/>
        <item x="12"/>
        <item x="25"/>
        <item x="17"/>
        <item x="35"/>
        <item x="26"/>
        <item x="19"/>
        <item x="31"/>
        <item x="33"/>
        <item x="30"/>
        <item x="46"/>
        <item x="21"/>
        <item x="22"/>
        <item x="37"/>
        <item x="50"/>
        <item x="5"/>
        <item x="42"/>
        <item x="34"/>
        <item x="45"/>
        <item x="48"/>
        <item x="11"/>
        <item x="15"/>
        <item x="16"/>
        <item x="9"/>
        <item x="14"/>
        <item x="20"/>
        <item x="47"/>
        <item x="28"/>
        <item x="29"/>
        <item x="39"/>
        <item x="49"/>
        <item x="51"/>
        <item x="7"/>
        <item x="32"/>
        <item x="41"/>
        <item x="40"/>
        <item x="38"/>
        <item x="2"/>
        <item x="13"/>
        <item x="18"/>
        <item x="4"/>
        <item x="6"/>
        <item x="43"/>
        <item x="24"/>
        <item x="44"/>
        <item x="0"/>
        <item x="3"/>
        <item t="default"/>
      </items>
    </pivotField>
    <pivotField showAll="0"/>
    <pivotField showAll="0">
      <items count="7">
        <item x="1"/>
        <item x="4"/>
        <item x="2"/>
        <item x="3"/>
        <item x="5"/>
        <item x="0"/>
        <item t="default"/>
      </items>
    </pivotField>
    <pivotField showAll="0"/>
    <pivotField showAll="0">
      <items count="12">
        <item x="10"/>
        <item x="0"/>
        <item x="1"/>
        <item x="4"/>
        <item x="2"/>
        <item x="9"/>
        <item x="7"/>
        <item x="8"/>
        <item x="6"/>
        <item x="5"/>
        <item x="3"/>
        <item t="default"/>
      </items>
    </pivotField>
    <pivotField showAll="0">
      <items count="19">
        <item x="2"/>
        <item x="10"/>
        <item x="8"/>
        <item x="4"/>
        <item x="1"/>
        <item x="7"/>
        <item x="11"/>
        <item x="9"/>
        <item x="12"/>
        <item x="5"/>
        <item x="15"/>
        <item x="16"/>
        <item x="14"/>
        <item x="13"/>
        <item x="17"/>
        <item x="0"/>
        <item x="3"/>
        <item x="6"/>
        <item t="default"/>
      </items>
    </pivotField>
    <pivotField showAll="0"/>
    <pivotField numFmtId="43" showAll="0"/>
    <pivotField showAll="0"/>
    <pivotField axis="axisRow" dataField="1" showAll="0">
      <items count="6">
        <item x="2"/>
        <item x="3"/>
        <item x="0"/>
        <item x="4"/>
        <item x="1"/>
        <item t="default"/>
      </items>
    </pivotField>
    <pivotField showAll="0">
      <items count="18">
        <item x="1"/>
        <item x="0"/>
        <item x="2"/>
        <item x="4"/>
        <item x="6"/>
        <item x="11"/>
        <item x="9"/>
        <item x="12"/>
        <item x="14"/>
        <item x="13"/>
        <item x="7"/>
        <item x="10"/>
        <item x="8"/>
        <item x="3"/>
        <item x="15"/>
        <item x="5"/>
        <item x="16"/>
        <item t="default"/>
      </items>
    </pivotField>
    <pivotField showAll="0"/>
    <pivotField showAll="0"/>
    <pivotField showAll="0"/>
  </pivotFields>
  <rowFields count="1">
    <field x="9"/>
  </rowFields>
  <rowItems count="6">
    <i>
      <x/>
    </i>
    <i>
      <x v="1"/>
    </i>
    <i>
      <x v="2"/>
    </i>
    <i>
      <x v="3"/>
    </i>
    <i>
      <x v="4"/>
    </i>
    <i t="grand">
      <x/>
    </i>
  </rowItems>
  <colItems count="1">
    <i/>
  </colItems>
  <dataFields count="1">
    <dataField name="Count of Color" fld="9" subtotal="count" baseField="0" baseItem="0"/>
  </dataFields>
  <formats count="7">
    <format dxfId="74">
      <pivotArea field="2" type="button" dataOnly="0" labelOnly="1" outline="0"/>
    </format>
    <format dxfId="75">
      <pivotArea dataOnly="0" labelOnly="1" outline="0" axis="axisValues" fieldPosition="0"/>
    </format>
    <format dxfId="76">
      <pivotArea dataOnly="0" grandRow="1" fieldPosition="0"/>
    </format>
    <format dxfId="77">
      <pivotArea field="2" type="button" dataOnly="0" labelOnly="1" outline="0"/>
    </format>
    <format dxfId="78">
      <pivotArea dataOnly="0" labelOnly="1" outline="0" axis="axisValues" fieldPosition="0"/>
    </format>
    <format dxfId="79">
      <pivotArea dataOnly="0" grandRow="1" fieldPosition="0"/>
    </format>
    <format dxfId="6">
      <pivotArea field="9" type="button" dataOnly="0" labelOnly="1" outline="0" axis="axisRow" fieldPosition="0"/>
    </format>
  </formats>
  <chartFormats count="12">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9" count="1" selected="0">
            <x v="0"/>
          </reference>
        </references>
      </pivotArea>
    </chartFormat>
    <chartFormat chart="8" format="2">
      <pivotArea type="data" outline="0" fieldPosition="0">
        <references count="2">
          <reference field="4294967294" count="1" selected="0">
            <x v="0"/>
          </reference>
          <reference field="9" count="1" selected="0">
            <x v="4"/>
          </reference>
        </references>
      </pivotArea>
    </chartFormat>
    <chartFormat chart="8" format="3">
      <pivotArea type="data" outline="0" fieldPosition="0">
        <references count="2">
          <reference field="4294967294" count="1" selected="0">
            <x v="0"/>
          </reference>
          <reference field="9" count="1" selected="0">
            <x v="3"/>
          </reference>
        </references>
      </pivotArea>
    </chartFormat>
    <chartFormat chart="8" format="4">
      <pivotArea type="data" outline="0" fieldPosition="0">
        <references count="2">
          <reference field="4294967294" count="1" selected="0">
            <x v="0"/>
          </reference>
          <reference field="9" count="1" selected="0">
            <x v="2"/>
          </reference>
        </references>
      </pivotArea>
    </chartFormat>
    <chartFormat chart="8" format="5">
      <pivotArea type="data" outline="0" fieldPosition="0">
        <references count="2">
          <reference field="4294967294" count="1" selected="0">
            <x v="0"/>
          </reference>
          <reference field="9" count="1" selected="0">
            <x v="1"/>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9" count="1" selected="0">
            <x v="0"/>
          </reference>
        </references>
      </pivotArea>
    </chartFormat>
    <chartFormat chart="10" format="14">
      <pivotArea type="data" outline="0" fieldPosition="0">
        <references count="2">
          <reference field="4294967294" count="1" selected="0">
            <x v="0"/>
          </reference>
          <reference field="9" count="1" selected="0">
            <x v="1"/>
          </reference>
        </references>
      </pivotArea>
    </chartFormat>
    <chartFormat chart="10" format="15">
      <pivotArea type="data" outline="0" fieldPosition="0">
        <references count="2">
          <reference field="4294967294" count="1" selected="0">
            <x v="0"/>
          </reference>
          <reference field="9" count="1" selected="0">
            <x v="2"/>
          </reference>
        </references>
      </pivotArea>
    </chartFormat>
    <chartFormat chart="10" format="16">
      <pivotArea type="data" outline="0" fieldPosition="0">
        <references count="2">
          <reference field="4294967294" count="1" selected="0">
            <x v="0"/>
          </reference>
          <reference field="9" count="1" selected="0">
            <x v="3"/>
          </reference>
        </references>
      </pivotArea>
    </chartFormat>
    <chartFormat chart="10" format="17">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28E9D5-5520-4A99-B7AB-1C5081DA0057}"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T7:AU25" firstHeaderRow="1" firstDataRow="1" firstDataCol="1"/>
  <pivotFields count="14">
    <pivotField showAll="0">
      <items count="53">
        <item x="10"/>
        <item x="1"/>
        <item x="23"/>
        <item x="8"/>
        <item x="27"/>
        <item x="36"/>
        <item x="12"/>
        <item x="25"/>
        <item x="17"/>
        <item x="35"/>
        <item x="26"/>
        <item x="19"/>
        <item x="31"/>
        <item x="33"/>
        <item x="30"/>
        <item x="46"/>
        <item x="21"/>
        <item x="22"/>
        <item x="37"/>
        <item x="50"/>
        <item x="5"/>
        <item x="42"/>
        <item x="34"/>
        <item x="45"/>
        <item x="48"/>
        <item x="11"/>
        <item x="15"/>
        <item x="16"/>
        <item x="9"/>
        <item x="14"/>
        <item x="20"/>
        <item x="47"/>
        <item x="28"/>
        <item x="29"/>
        <item x="39"/>
        <item x="49"/>
        <item x="51"/>
        <item x="7"/>
        <item x="32"/>
        <item x="41"/>
        <item x="40"/>
        <item x="38"/>
        <item x="2"/>
        <item x="13"/>
        <item x="18"/>
        <item x="4"/>
        <item x="6"/>
        <item x="43"/>
        <item x="24"/>
        <item x="44"/>
        <item x="0"/>
        <item x="3"/>
        <item t="default"/>
      </items>
    </pivotField>
    <pivotField showAll="0"/>
    <pivotField showAll="0">
      <items count="7">
        <item x="1"/>
        <item x="4"/>
        <item x="2"/>
        <item x="3"/>
        <item x="5"/>
        <item x="0"/>
        <item t="default"/>
      </items>
    </pivotField>
    <pivotField showAll="0"/>
    <pivotField showAll="0">
      <items count="12">
        <item x="10"/>
        <item x="0"/>
        <item x="1"/>
        <item x="4"/>
        <item x="2"/>
        <item x="9"/>
        <item x="7"/>
        <item x="8"/>
        <item x="6"/>
        <item x="5"/>
        <item x="3"/>
        <item t="default"/>
      </items>
    </pivotField>
    <pivotField showAll="0">
      <items count="19">
        <item x="2"/>
        <item x="10"/>
        <item x="8"/>
        <item x="4"/>
        <item x="1"/>
        <item x="7"/>
        <item x="11"/>
        <item x="9"/>
        <item x="12"/>
        <item x="5"/>
        <item x="15"/>
        <item x="16"/>
        <item x="14"/>
        <item x="13"/>
        <item x="17"/>
        <item x="0"/>
        <item x="3"/>
        <item x="6"/>
        <item t="default"/>
      </items>
    </pivotField>
    <pivotField showAll="0"/>
    <pivotField dataField="1" numFmtId="43" showAll="0"/>
    <pivotField showAll="0"/>
    <pivotField showAll="0"/>
    <pivotField axis="axisRow" showAll="0">
      <items count="18">
        <item x="1"/>
        <item x="0"/>
        <item x="2"/>
        <item x="4"/>
        <item x="6"/>
        <item x="11"/>
        <item x="9"/>
        <item x="12"/>
        <item x="14"/>
        <item x="13"/>
        <item x="7"/>
        <item x="10"/>
        <item x="8"/>
        <item x="3"/>
        <item x="15"/>
        <item x="5"/>
        <item x="16"/>
        <item t="default"/>
      </items>
    </pivotField>
    <pivotField showAll="0"/>
    <pivotField showAll="0"/>
    <pivotField showAll="0"/>
  </pivotFields>
  <rowFields count="1">
    <field x="10"/>
  </rowFields>
  <rowItems count="18">
    <i>
      <x/>
    </i>
    <i>
      <x v="1"/>
    </i>
    <i>
      <x v="2"/>
    </i>
    <i>
      <x v="3"/>
    </i>
    <i>
      <x v="4"/>
    </i>
    <i>
      <x v="5"/>
    </i>
    <i>
      <x v="6"/>
    </i>
    <i>
      <x v="7"/>
    </i>
    <i>
      <x v="8"/>
    </i>
    <i>
      <x v="9"/>
    </i>
    <i>
      <x v="10"/>
    </i>
    <i>
      <x v="11"/>
    </i>
    <i>
      <x v="12"/>
    </i>
    <i>
      <x v="13"/>
    </i>
    <i>
      <x v="14"/>
    </i>
    <i>
      <x v="15"/>
    </i>
    <i>
      <x v="16"/>
    </i>
    <i t="grand">
      <x/>
    </i>
  </rowItems>
  <colItems count="1">
    <i/>
  </colItems>
  <dataFields count="1">
    <dataField name="Sum of Miles" fld="7" baseField="0" baseItem="0"/>
  </dataFields>
  <formats count="8">
    <format dxfId="87">
      <pivotArea field="2" type="button" dataOnly="0" labelOnly="1" outline="0"/>
    </format>
    <format dxfId="88">
      <pivotArea dataOnly="0" labelOnly="1" outline="0" axis="axisValues" fieldPosition="0"/>
    </format>
    <format dxfId="89">
      <pivotArea dataOnly="0" grandRow="1" fieldPosition="0"/>
    </format>
    <format dxfId="90">
      <pivotArea field="2" type="button" dataOnly="0" labelOnly="1" outline="0"/>
    </format>
    <format dxfId="91">
      <pivotArea dataOnly="0" labelOnly="1" outline="0" axis="axisValues" fieldPosition="0"/>
    </format>
    <format dxfId="92">
      <pivotArea dataOnly="0" grandRow="1" fieldPosition="0"/>
    </format>
    <format dxfId="5">
      <pivotArea field="10" type="button" dataOnly="0" labelOnly="1" outline="0" axis="axisRow" fieldPosition="0"/>
    </format>
    <format dxfId="4">
      <pivotArea field="10" type="button" dataOnly="0" labelOnly="1" outline="0" axis="axisRow"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__Full_Name" xr10:uid="{2774E87F-A7F1-4BD2-AF96-E73EF8F011E5}" sourceName="Make (Full Name)">
  <pivotTables>
    <pivotTable tabId="2" name="PivotTable5"/>
    <pivotTable tabId="2" name="PivotTable1"/>
    <pivotTable tabId="2" name="PivotTable10"/>
    <pivotTable tabId="2" name="PivotTable11"/>
    <pivotTable tabId="2" name="PivotTable12"/>
    <pivotTable tabId="2" name="PivotTable13"/>
    <pivotTable tabId="2" name="PivotTable14"/>
    <pivotTable tabId="2" name="PivotTable2"/>
    <pivotTable tabId="2" name="PivotTable3"/>
    <pivotTable tabId="2" name="PivotTable4"/>
    <pivotTable tabId="2" name="PivotTable6"/>
    <pivotTable tabId="2" name="PivotTable7"/>
    <pivotTable tabId="2" name="PivotTable8"/>
    <pivotTable tabId="2" name="PivotTable9"/>
  </pivotTables>
  <data>
    <tabular pivotCacheId="725299739">
      <items count="6">
        <i x="1" s="1"/>
        <i x="4" s="1"/>
        <i x="2" s="1"/>
        <i x="3" s="1"/>
        <i x="5"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_Year" xr10:uid="{D7E4E6BA-349C-4A06-9376-997916724B7B}" sourceName="Manufacture Year">
  <pivotTables>
    <pivotTable tabId="2" name="PivotTable14"/>
    <pivotTable tabId="2" name="PivotTable1"/>
    <pivotTable tabId="2" name="PivotTable10"/>
    <pivotTable tabId="2" name="PivotTable11"/>
    <pivotTable tabId="2" name="PivotTable12"/>
    <pivotTable tabId="2" name="PivotTable13"/>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725299739">
      <items count="18">
        <i x="2" s="1"/>
        <i x="10" s="1"/>
        <i x="8" s="1"/>
        <i x="4" s="1"/>
        <i x="1" s="1"/>
        <i x="7" s="1"/>
        <i x="11" s="1"/>
        <i x="9" s="1"/>
        <i x="12" s="1"/>
        <i x="5" s="1"/>
        <i x="15" s="1"/>
        <i x="16" s="1"/>
        <i x="14" s="1"/>
        <i x="13" s="1"/>
        <i x="17" s="1"/>
        <i x="0" s="1"/>
        <i x="3" s="1"/>
        <i x="6"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 (Full Name)" xr10:uid="{E97827CF-8126-4530-878F-E5CE20CA4A2D}" cache="Slicer_Make__Full_Name" caption="Make (Full Name)" showCaption="0" style="Slicer Style 4 2 2" rowHeight="257175"/>
  <slicer name="Manufacture Year" xr10:uid="{6E56DA5D-2D7F-422F-9E05-AD9F3C127AF1}" cache="Slicer_Manufacture_Year" caption="Manufacture Year" columnCount="3" style="Slicer Style 4 2 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 (Full Name) 1" xr10:uid="{5595AA53-B7B7-4737-9223-02B91FA49EF7}" cache="Slicer_Make__Full_Name" caption="Car Make " style="Slicer Style 5" rowHeight="257175"/>
  <slicer name="Manufacture Year 1" xr10:uid="{C019EF8B-A1B8-4DD5-A7B2-C5A31C296729}" cache="Slicer_Manufacture_Year" caption="Years" columnCount="3" style="Slicer Style 5"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437CB3-C1F3-4F4D-8B99-E20810927583}" name="Table2" displayName="Table2" ref="B2:O54" totalsRowShown="0" headerRowDxfId="137" dataDxfId="136">
  <autoFilter ref="B2:O54" xr:uid="{04E65230-5D30-4ADA-B3CF-4A10400DF92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1F5430CB-6ADA-4A88-BA8B-CBCFCF7357B4}" name="Car ID" dataDxfId="135"/>
    <tableColumn id="2" xr3:uid="{DF89AA61-7279-4C87-9E9F-4B99065126B1}" name="Make" dataDxfId="134">
      <calculatedColumnFormula>LEFT(B3,2)</calculatedColumnFormula>
    </tableColumn>
    <tableColumn id="3" xr3:uid="{C40629F0-FFB1-4809-BB73-A63D53CA4A8D}" name="Make (Full Name)" dataDxfId="133">
      <calculatedColumnFormula>VLOOKUP(C3,C$56:D$61,2)</calculatedColumnFormula>
    </tableColumn>
    <tableColumn id="4" xr3:uid="{AD4EAFAA-F8CA-40E1-9716-8229A23B7BA9}" name="Model" dataDxfId="132">
      <calculatedColumnFormula>MID(B3,5,3)</calculatedColumnFormula>
    </tableColumn>
    <tableColumn id="5" xr3:uid="{F685BB89-C608-4D03-ABB4-C094642B382F}" name="Model (Full Name)" dataDxfId="131">
      <calculatedColumnFormula>VLOOKUP(E3,E$56:F$66,2)</calculatedColumnFormula>
    </tableColumn>
    <tableColumn id="6" xr3:uid="{06405790-6986-4C0C-A39D-E7BEF770130C}" name="Manufacture Year" dataDxfId="130">
      <calculatedColumnFormula>MID(B3,3,2)</calculatedColumnFormula>
    </tableColumn>
    <tableColumn id="7" xr3:uid="{5DD522BD-99A0-4854-B4AF-72AF90F5B768}" name="Age" dataDxfId="129">
      <calculatedColumnFormula>IF(22-G3&lt;0, 100-G3+22, 22-G3)</calculatedColumnFormula>
    </tableColumn>
    <tableColumn id="8" xr3:uid="{3527AC37-577E-4E9F-AA78-4C4149495DC3}" name="Miles" dataDxfId="128" dataCellStyle="Comma"/>
    <tableColumn id="9" xr3:uid="{80B7C71B-E7AB-43D9-9590-90A2C293D9A6}" name="Miles / Year" dataDxfId="127">
      <calculatedColumnFormula>I3/(H3+0.5)</calculatedColumnFormula>
    </tableColumn>
    <tableColumn id="10" xr3:uid="{426C3D3A-67A7-49E6-B7E4-7D9E843B4D76}" name="Color" dataDxfId="126"/>
    <tableColumn id="11" xr3:uid="{C6B203F1-2A43-49BD-BD95-A7982B9C7DA3}" name="Driver" dataDxfId="125"/>
    <tableColumn id="12" xr3:uid="{ECB11636-8D4C-4104-8B8D-3584CF9F1D38}" name="Warantee Miles" dataDxfId="124"/>
    <tableColumn id="13" xr3:uid="{70D59B3B-4FDE-4837-A3B0-D5B1FFE60224}" name="Covered?" dataDxfId="123">
      <calculatedColumnFormula>IF(I3&lt;=M3,"Covered", "Not Covered")</calculatedColumnFormula>
    </tableColumn>
    <tableColumn id="14" xr3:uid="{08E183A2-8D89-49EE-BDEB-CF11BE12C72A}" name="New Car ID" dataDxfId="122">
      <calculatedColumnFormula>CONCATENATE(C3,G3,E3,UPPER(LEFT(K3,3)),RIGHT(B3,3))</calculatedColumnFormula>
    </tableColumn>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2.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8F5ED-66E6-49FE-A975-17F91283C8D5}">
  <dimension ref="A1:Q67"/>
  <sheetViews>
    <sheetView topLeftCell="J1" zoomScale="70" zoomScaleNormal="70" workbookViewId="0">
      <selection activeCell="J1" sqref="J1"/>
    </sheetView>
  </sheetViews>
  <sheetFormatPr defaultColWidth="21.875" defaultRowHeight="18"/>
  <cols>
    <col min="1" max="1" width="13" style="2" customWidth="1"/>
    <col min="2" max="3" width="20.25" style="3" customWidth="1"/>
    <col min="4" max="16384" width="21.875" style="3"/>
  </cols>
  <sheetData>
    <row r="1" spans="1:17" ht="36.950000000000003" customHeight="1">
      <c r="Q1" s="10" t="s">
        <v>122</v>
      </c>
    </row>
    <row r="2" spans="1:17" s="6" customFormat="1" ht="33" customHeight="1">
      <c r="A2" s="4"/>
      <c r="B2" s="5" t="s">
        <v>0</v>
      </c>
      <c r="C2" s="5" t="s">
        <v>1</v>
      </c>
      <c r="D2" s="5" t="s">
        <v>2</v>
      </c>
      <c r="E2" s="5" t="s">
        <v>3</v>
      </c>
      <c r="F2" s="5" t="s">
        <v>4</v>
      </c>
      <c r="G2" s="5" t="s">
        <v>5</v>
      </c>
      <c r="H2" s="5" t="s">
        <v>6</v>
      </c>
      <c r="I2" s="5" t="s">
        <v>7</v>
      </c>
      <c r="J2" s="5" t="s">
        <v>8</v>
      </c>
      <c r="K2" s="5" t="s">
        <v>9</v>
      </c>
      <c r="L2" s="5" t="s">
        <v>10</v>
      </c>
      <c r="M2" s="5" t="s">
        <v>11</v>
      </c>
      <c r="N2" s="5" t="s">
        <v>12</v>
      </c>
      <c r="O2" s="5" t="s">
        <v>13</v>
      </c>
    </row>
    <row r="3" spans="1:17" ht="24.95" customHeight="1">
      <c r="B3" s="3" t="s">
        <v>14</v>
      </c>
      <c r="C3" s="3" t="str">
        <f t="shared" ref="C3:C66" si="0">LEFT(B3,2)</f>
        <v>TY</v>
      </c>
      <c r="D3" s="3" t="str">
        <f t="shared" ref="D3:D54" si="1">VLOOKUP(C3,C$56:D$61,2)</f>
        <v>Toyota</v>
      </c>
      <c r="E3" s="3" t="str">
        <f t="shared" ref="E3:E54" si="2">MID(B3,5,3)</f>
        <v>CAM</v>
      </c>
      <c r="F3" s="3" t="str">
        <f t="shared" ref="F3:F54" si="3">VLOOKUP(E3,E$56:F$66,2)</f>
        <v>Camry</v>
      </c>
      <c r="G3" s="3" t="str">
        <f t="shared" ref="G3:G54" si="4">MID(B3,3,2)</f>
        <v>96</v>
      </c>
      <c r="H3" s="3">
        <f t="shared" ref="H3:H54" si="5">IF(22-G3&lt;0, 100-G3+22, 22-G3)</f>
        <v>26</v>
      </c>
      <c r="I3" s="7">
        <v>114660.6</v>
      </c>
      <c r="J3" s="3">
        <f t="shared" ref="J3:J54" si="6">I3/(H3+0.5)</f>
        <v>4326.8150943396231</v>
      </c>
      <c r="K3" s="3" t="s">
        <v>15</v>
      </c>
      <c r="L3" s="3" t="s">
        <v>16</v>
      </c>
      <c r="M3" s="3">
        <v>100000</v>
      </c>
      <c r="N3" s="3" t="str">
        <f t="shared" ref="N3:N54" si="7">IF(I3&lt;=M3,"Covered", "Not Covered")</f>
        <v>Not Covered</v>
      </c>
      <c r="O3" s="3" t="str">
        <f t="shared" ref="O3:O54" si="8">CONCATENATE(C3,G3,E3,UPPER(LEFT(K3,3)),RIGHT(B3,3))</f>
        <v>TY96CAMGRE020</v>
      </c>
    </row>
    <row r="4" spans="1:17" ht="24.95" customHeight="1">
      <c r="B4" s="8" t="s">
        <v>17</v>
      </c>
      <c r="C4" s="8" t="str">
        <f>LEFT(B4,2)</f>
        <v>CR</v>
      </c>
      <c r="D4" s="8" t="str">
        <f t="shared" si="1"/>
        <v>Chrysler</v>
      </c>
      <c r="E4" s="8" t="str">
        <f t="shared" si="2"/>
        <v>CAR</v>
      </c>
      <c r="F4" s="8" t="str">
        <f t="shared" si="3"/>
        <v>Caravan</v>
      </c>
      <c r="G4" s="8" t="str">
        <f t="shared" si="4"/>
        <v>04</v>
      </c>
      <c r="H4" s="8">
        <f t="shared" si="5"/>
        <v>18</v>
      </c>
      <c r="I4" s="9">
        <v>72527.199999999997</v>
      </c>
      <c r="J4" s="8">
        <f t="shared" si="6"/>
        <v>3920.389189189189</v>
      </c>
      <c r="K4" s="8" t="s">
        <v>18</v>
      </c>
      <c r="L4" s="8" t="s">
        <v>19</v>
      </c>
      <c r="M4" s="8">
        <v>75000</v>
      </c>
      <c r="N4" s="8" t="str">
        <f t="shared" si="7"/>
        <v>Covered</v>
      </c>
      <c r="O4" s="8" t="str">
        <f t="shared" si="8"/>
        <v>CR04CARWHI047</v>
      </c>
    </row>
    <row r="5" spans="1:17" ht="24.95" customHeight="1">
      <c r="B5" s="3" t="s">
        <v>20</v>
      </c>
      <c r="C5" s="3" t="str">
        <f t="shared" si="0"/>
        <v>TY</v>
      </c>
      <c r="D5" s="3" t="str">
        <f t="shared" si="1"/>
        <v>Toyota</v>
      </c>
      <c r="E5" s="3" t="str">
        <f t="shared" si="2"/>
        <v>CAM</v>
      </c>
      <c r="F5" s="3" t="str">
        <f t="shared" si="3"/>
        <v>Camry</v>
      </c>
      <c r="G5" s="3" t="str">
        <f t="shared" si="4"/>
        <v>00</v>
      </c>
      <c r="H5" s="3">
        <f t="shared" si="5"/>
        <v>22</v>
      </c>
      <c r="I5" s="7">
        <v>85928</v>
      </c>
      <c r="J5" s="3">
        <f t="shared" si="6"/>
        <v>3819.0222222222224</v>
      </c>
      <c r="K5" s="3" t="s">
        <v>15</v>
      </c>
      <c r="L5" s="3" t="s">
        <v>21</v>
      </c>
      <c r="M5" s="3">
        <v>100000</v>
      </c>
      <c r="N5" s="3" t="str">
        <f t="shared" si="7"/>
        <v>Covered</v>
      </c>
      <c r="O5" s="3" t="str">
        <f t="shared" si="8"/>
        <v>TY00CAMGRE022</v>
      </c>
    </row>
    <row r="6" spans="1:17" ht="24.95" customHeight="1">
      <c r="B6" s="8" t="s">
        <v>22</v>
      </c>
      <c r="C6" s="8" t="str">
        <f t="shared" si="0"/>
        <v>TY</v>
      </c>
      <c r="D6" s="8" t="str">
        <f t="shared" si="1"/>
        <v>Toyota</v>
      </c>
      <c r="E6" s="8" t="str">
        <f t="shared" si="2"/>
        <v>CAM</v>
      </c>
      <c r="F6" s="8" t="str">
        <f t="shared" si="3"/>
        <v>Camry</v>
      </c>
      <c r="G6" s="8" t="str">
        <f t="shared" si="4"/>
        <v>98</v>
      </c>
      <c r="H6" s="8">
        <f t="shared" si="5"/>
        <v>24</v>
      </c>
      <c r="I6" s="9">
        <v>93382.6</v>
      </c>
      <c r="J6" s="8">
        <f t="shared" si="6"/>
        <v>3811.534693877551</v>
      </c>
      <c r="K6" s="8" t="s">
        <v>23</v>
      </c>
      <c r="L6" s="8" t="s">
        <v>24</v>
      </c>
      <c r="M6" s="8">
        <v>100000</v>
      </c>
      <c r="N6" s="8" t="str">
        <f t="shared" si="7"/>
        <v>Covered</v>
      </c>
      <c r="O6" s="8" t="str">
        <f t="shared" si="8"/>
        <v>TY98CAMBLA021</v>
      </c>
    </row>
    <row r="7" spans="1:17" ht="24.95" customHeight="1">
      <c r="B7" s="3" t="s">
        <v>25</v>
      </c>
      <c r="C7" s="3" t="str">
        <f>LEFT(B7,2)</f>
        <v>TY</v>
      </c>
      <c r="D7" s="3" t="str">
        <f t="shared" si="1"/>
        <v>Toyota</v>
      </c>
      <c r="E7" s="3" t="str">
        <f t="shared" si="2"/>
        <v>COR</v>
      </c>
      <c r="F7" s="3" t="str">
        <f t="shared" si="3"/>
        <v>Corolla</v>
      </c>
      <c r="G7" s="3" t="str">
        <f t="shared" si="4"/>
        <v>03</v>
      </c>
      <c r="H7" s="3">
        <f t="shared" si="5"/>
        <v>19</v>
      </c>
      <c r="I7" s="7">
        <v>73444.399999999994</v>
      </c>
      <c r="J7" s="3">
        <f t="shared" si="6"/>
        <v>3766.3794871794867</v>
      </c>
      <c r="K7" s="3" t="s">
        <v>23</v>
      </c>
      <c r="L7" s="3" t="s">
        <v>26</v>
      </c>
      <c r="M7" s="3">
        <v>100000</v>
      </c>
      <c r="N7" s="3" t="str">
        <f t="shared" si="7"/>
        <v>Covered</v>
      </c>
      <c r="O7" s="3" t="str">
        <f t="shared" si="8"/>
        <v>TY03CORBLA026</v>
      </c>
    </row>
    <row r="8" spans="1:17" ht="24.95" customHeight="1">
      <c r="B8" s="8" t="s">
        <v>27</v>
      </c>
      <c r="C8" s="8" t="str">
        <f t="shared" si="0"/>
        <v>GM</v>
      </c>
      <c r="D8" s="8" t="str">
        <f t="shared" si="1"/>
        <v>General Motors</v>
      </c>
      <c r="E8" s="8" t="str">
        <f t="shared" si="2"/>
        <v>SLV</v>
      </c>
      <c r="F8" s="8" t="str">
        <f t="shared" si="3"/>
        <v>Silverado</v>
      </c>
      <c r="G8" s="8" t="str">
        <f t="shared" si="4"/>
        <v>00</v>
      </c>
      <c r="H8" s="8">
        <f t="shared" si="5"/>
        <v>22</v>
      </c>
      <c r="I8" s="9">
        <v>80685.8</v>
      </c>
      <c r="J8" s="8">
        <f t="shared" si="6"/>
        <v>3586.0355555555557</v>
      </c>
      <c r="K8" s="8" t="s">
        <v>28</v>
      </c>
      <c r="L8" s="8" t="s">
        <v>29</v>
      </c>
      <c r="M8" s="8">
        <v>100000</v>
      </c>
      <c r="N8" s="8" t="str">
        <f t="shared" si="7"/>
        <v>Covered</v>
      </c>
      <c r="O8" s="8" t="str">
        <f t="shared" si="8"/>
        <v>GM00SLVBLU019</v>
      </c>
    </row>
    <row r="9" spans="1:17" ht="24.95" customHeight="1">
      <c r="B9" s="3" t="s">
        <v>30</v>
      </c>
      <c r="C9" s="3" t="str">
        <f t="shared" si="0"/>
        <v>TY</v>
      </c>
      <c r="D9" s="3" t="str">
        <f t="shared" si="1"/>
        <v>Toyota</v>
      </c>
      <c r="E9" s="3" t="str">
        <f t="shared" si="2"/>
        <v>CAM</v>
      </c>
      <c r="F9" s="3" t="str">
        <f t="shared" si="3"/>
        <v>Camry</v>
      </c>
      <c r="G9" s="3" t="str">
        <f t="shared" si="4"/>
        <v>09</v>
      </c>
      <c r="H9" s="3">
        <f t="shared" si="5"/>
        <v>13</v>
      </c>
      <c r="I9" s="7">
        <v>48114.2</v>
      </c>
      <c r="J9" s="3">
        <f t="shared" si="6"/>
        <v>3564.0148148148146</v>
      </c>
      <c r="K9" s="3" t="s">
        <v>18</v>
      </c>
      <c r="L9" s="3" t="s">
        <v>31</v>
      </c>
      <c r="M9" s="3">
        <v>100000</v>
      </c>
      <c r="N9" s="3" t="str">
        <f t="shared" si="7"/>
        <v>Covered</v>
      </c>
      <c r="O9" s="3" t="str">
        <f t="shared" si="8"/>
        <v>TY09CAMWHI024</v>
      </c>
    </row>
    <row r="10" spans="1:17" ht="24.95" customHeight="1">
      <c r="B10" s="8" t="s">
        <v>32</v>
      </c>
      <c r="C10" s="8" t="str">
        <f t="shared" si="0"/>
        <v>HO</v>
      </c>
      <c r="D10" s="8" t="str">
        <f t="shared" si="1"/>
        <v>Honda</v>
      </c>
      <c r="E10" s="8" t="str">
        <f t="shared" si="2"/>
        <v>CIV</v>
      </c>
      <c r="F10" s="8" t="str">
        <f t="shared" si="3"/>
        <v>Civic</v>
      </c>
      <c r="G10" s="8" t="str">
        <f t="shared" si="4"/>
        <v>99</v>
      </c>
      <c r="H10" s="8">
        <f t="shared" si="5"/>
        <v>23</v>
      </c>
      <c r="I10" s="9">
        <v>82374</v>
      </c>
      <c r="J10" s="8">
        <f t="shared" si="6"/>
        <v>3505.2765957446809</v>
      </c>
      <c r="K10" s="8" t="s">
        <v>18</v>
      </c>
      <c r="L10" s="8" t="s">
        <v>33</v>
      </c>
      <c r="M10" s="8">
        <v>75000</v>
      </c>
      <c r="N10" s="8" t="str">
        <f t="shared" si="7"/>
        <v>Not Covered</v>
      </c>
      <c r="O10" s="8" t="str">
        <f t="shared" si="8"/>
        <v>HO99CIVWHI030</v>
      </c>
    </row>
    <row r="11" spans="1:17" ht="24.95" customHeight="1">
      <c r="B11" s="3" t="s">
        <v>34</v>
      </c>
      <c r="C11" s="3" t="str">
        <f t="shared" si="0"/>
        <v>CR</v>
      </c>
      <c r="D11" s="3" t="str">
        <f t="shared" si="1"/>
        <v>Chrysler</v>
      </c>
      <c r="E11" s="3" t="str">
        <f t="shared" si="2"/>
        <v>PTC</v>
      </c>
      <c r="F11" s="3" t="str">
        <f t="shared" si="3"/>
        <v>PT Cruiser</v>
      </c>
      <c r="G11" s="3" t="str">
        <f t="shared" si="4"/>
        <v>04</v>
      </c>
      <c r="H11" s="3">
        <f t="shared" si="5"/>
        <v>18</v>
      </c>
      <c r="I11" s="7">
        <v>64542</v>
      </c>
      <c r="J11" s="3">
        <f t="shared" si="6"/>
        <v>3488.7567567567567</v>
      </c>
      <c r="K11" s="3" t="s">
        <v>28</v>
      </c>
      <c r="L11" s="3" t="s">
        <v>35</v>
      </c>
      <c r="M11" s="3">
        <v>75000</v>
      </c>
      <c r="N11" s="3" t="str">
        <f t="shared" si="7"/>
        <v>Covered</v>
      </c>
      <c r="O11" s="3" t="str">
        <f t="shared" si="8"/>
        <v>CR04PTCBLU042</v>
      </c>
    </row>
    <row r="12" spans="1:17" ht="24.95" customHeight="1">
      <c r="B12" s="8" t="s">
        <v>36</v>
      </c>
      <c r="C12" s="8" t="str">
        <f t="shared" si="0"/>
        <v>HO</v>
      </c>
      <c r="D12" s="8" t="str">
        <f t="shared" si="1"/>
        <v>Honda</v>
      </c>
      <c r="E12" s="8" t="str">
        <f t="shared" si="2"/>
        <v>ODY</v>
      </c>
      <c r="F12" s="8" t="str">
        <f t="shared" si="3"/>
        <v>Odyssey</v>
      </c>
      <c r="G12" s="8" t="str">
        <f t="shared" si="4"/>
        <v>05</v>
      </c>
      <c r="H12" s="8">
        <f t="shared" si="5"/>
        <v>17</v>
      </c>
      <c r="I12" s="9">
        <v>60389.5</v>
      </c>
      <c r="J12" s="8">
        <f t="shared" si="6"/>
        <v>3450.8285714285716</v>
      </c>
      <c r="K12" s="8" t="s">
        <v>18</v>
      </c>
      <c r="L12" s="8" t="s">
        <v>31</v>
      </c>
      <c r="M12" s="8">
        <v>100000</v>
      </c>
      <c r="N12" s="8" t="str">
        <f t="shared" si="7"/>
        <v>Covered</v>
      </c>
      <c r="O12" s="8" t="str">
        <f t="shared" si="8"/>
        <v>HO05ODYWHI037</v>
      </c>
    </row>
    <row r="13" spans="1:17" ht="24.95" customHeight="1">
      <c r="B13" s="3" t="s">
        <v>37</v>
      </c>
      <c r="C13" s="3" t="str">
        <f t="shared" si="0"/>
        <v>CR</v>
      </c>
      <c r="D13" s="3" t="str">
        <f t="shared" si="1"/>
        <v>Chrysler</v>
      </c>
      <c r="E13" s="3" t="str">
        <f t="shared" si="2"/>
        <v>CAR</v>
      </c>
      <c r="F13" s="3" t="str">
        <f t="shared" si="3"/>
        <v>Caravan</v>
      </c>
      <c r="G13" s="3" t="str">
        <f t="shared" si="4"/>
        <v>00</v>
      </c>
      <c r="H13" s="3">
        <f t="shared" si="5"/>
        <v>22</v>
      </c>
      <c r="I13" s="7">
        <v>77243.100000000006</v>
      </c>
      <c r="J13" s="3">
        <f t="shared" si="6"/>
        <v>3433.0266666666671</v>
      </c>
      <c r="K13" s="3" t="s">
        <v>23</v>
      </c>
      <c r="L13" s="3" t="s">
        <v>38</v>
      </c>
      <c r="M13" s="3">
        <v>75000</v>
      </c>
      <c r="N13" s="3" t="str">
        <f t="shared" si="7"/>
        <v>Not Covered</v>
      </c>
      <c r="O13" s="3" t="str">
        <f t="shared" si="8"/>
        <v>CR00CARBLA046</v>
      </c>
    </row>
    <row r="14" spans="1:17" ht="24.95" customHeight="1">
      <c r="B14" s="8" t="s">
        <v>39</v>
      </c>
      <c r="C14" s="8" t="str">
        <f t="shared" si="0"/>
        <v>GM</v>
      </c>
      <c r="D14" s="8" t="str">
        <f t="shared" si="1"/>
        <v>General Motors</v>
      </c>
      <c r="E14" s="8" t="str">
        <f t="shared" si="2"/>
        <v>SLV</v>
      </c>
      <c r="F14" s="8" t="str">
        <f t="shared" si="3"/>
        <v>Silverado</v>
      </c>
      <c r="G14" s="8" t="str">
        <f t="shared" si="4"/>
        <v>98</v>
      </c>
      <c r="H14" s="8">
        <f t="shared" si="5"/>
        <v>24</v>
      </c>
      <c r="I14" s="9">
        <v>83162.7</v>
      </c>
      <c r="J14" s="8">
        <f t="shared" si="6"/>
        <v>3394.3959183673469</v>
      </c>
      <c r="K14" s="8" t="s">
        <v>23</v>
      </c>
      <c r="L14" s="8" t="s">
        <v>40</v>
      </c>
      <c r="M14" s="8">
        <v>100000</v>
      </c>
      <c r="N14" s="8" t="str">
        <f t="shared" si="7"/>
        <v>Covered</v>
      </c>
      <c r="O14" s="8" t="str">
        <f t="shared" si="8"/>
        <v>GM98SLVBLA018</v>
      </c>
    </row>
    <row r="15" spans="1:17" ht="24.95" customHeight="1">
      <c r="B15" s="3" t="s">
        <v>41</v>
      </c>
      <c r="C15" s="3" t="str">
        <f t="shared" si="0"/>
        <v>CR</v>
      </c>
      <c r="D15" s="3" t="str">
        <f t="shared" si="1"/>
        <v>Chrysler</v>
      </c>
      <c r="E15" s="3" t="str">
        <f t="shared" si="2"/>
        <v>CAR</v>
      </c>
      <c r="F15" s="3" t="str">
        <f t="shared" si="3"/>
        <v>Caravan</v>
      </c>
      <c r="G15" s="3" t="str">
        <f t="shared" si="4"/>
        <v>99</v>
      </c>
      <c r="H15" s="3">
        <f t="shared" si="5"/>
        <v>23</v>
      </c>
      <c r="I15" s="7">
        <v>79420.600000000006</v>
      </c>
      <c r="J15" s="3">
        <f t="shared" si="6"/>
        <v>3379.6000000000004</v>
      </c>
      <c r="K15" s="3" t="s">
        <v>15</v>
      </c>
      <c r="L15" s="3" t="s">
        <v>42</v>
      </c>
      <c r="M15" s="3">
        <v>75000</v>
      </c>
      <c r="N15" s="3" t="str">
        <f t="shared" si="7"/>
        <v>Not Covered</v>
      </c>
      <c r="O15" s="3" t="str">
        <f t="shared" si="8"/>
        <v>CR99CARGRE045</v>
      </c>
    </row>
    <row r="16" spans="1:17" ht="24.95" customHeight="1">
      <c r="B16" s="8" t="s">
        <v>43</v>
      </c>
      <c r="C16" s="8" t="str">
        <f t="shared" si="0"/>
        <v>TY</v>
      </c>
      <c r="D16" s="8" t="str">
        <f t="shared" si="1"/>
        <v>Toyota</v>
      </c>
      <c r="E16" s="8" t="str">
        <f t="shared" si="2"/>
        <v>CAM</v>
      </c>
      <c r="F16" s="8" t="str">
        <f t="shared" si="3"/>
        <v>Camry</v>
      </c>
      <c r="G16" s="8" t="str">
        <f t="shared" si="4"/>
        <v>02</v>
      </c>
      <c r="H16" s="8">
        <f t="shared" si="5"/>
        <v>20</v>
      </c>
      <c r="I16" s="9">
        <v>67829.100000000006</v>
      </c>
      <c r="J16" s="8">
        <f t="shared" si="6"/>
        <v>3308.7365853658539</v>
      </c>
      <c r="K16" s="8" t="s">
        <v>23</v>
      </c>
      <c r="L16" s="8" t="s">
        <v>35</v>
      </c>
      <c r="M16" s="8">
        <v>100000</v>
      </c>
      <c r="N16" s="8" t="str">
        <f t="shared" si="7"/>
        <v>Covered</v>
      </c>
      <c r="O16" s="8" t="str">
        <f t="shared" si="8"/>
        <v>TY02CAMBLA023</v>
      </c>
    </row>
    <row r="17" spans="2:15" ht="24.95" customHeight="1">
      <c r="B17" s="3" t="s">
        <v>44</v>
      </c>
      <c r="C17" s="3" t="str">
        <f t="shared" si="0"/>
        <v>HO</v>
      </c>
      <c r="D17" s="3" t="str">
        <f t="shared" si="1"/>
        <v>Honda</v>
      </c>
      <c r="E17" s="3" t="str">
        <f t="shared" si="2"/>
        <v>ODY</v>
      </c>
      <c r="F17" s="3" t="str">
        <f t="shared" si="3"/>
        <v>Odyssey</v>
      </c>
      <c r="G17" s="3" t="str">
        <f t="shared" si="4"/>
        <v>07</v>
      </c>
      <c r="H17" s="3">
        <f t="shared" si="5"/>
        <v>15</v>
      </c>
      <c r="I17" s="7">
        <v>50854.1</v>
      </c>
      <c r="J17" s="3">
        <f t="shared" si="6"/>
        <v>3280.9096774193549</v>
      </c>
      <c r="K17" s="3" t="s">
        <v>23</v>
      </c>
      <c r="L17" s="3" t="s">
        <v>24</v>
      </c>
      <c r="M17" s="3">
        <v>100000</v>
      </c>
      <c r="N17" s="3" t="str">
        <f t="shared" si="7"/>
        <v>Covered</v>
      </c>
      <c r="O17" s="3" t="str">
        <f t="shared" si="8"/>
        <v>HO07ODYBLA038</v>
      </c>
    </row>
    <row r="18" spans="2:15" ht="24.95" customHeight="1">
      <c r="B18" s="8" t="s">
        <v>45</v>
      </c>
      <c r="C18" s="8" t="str">
        <f t="shared" si="0"/>
        <v>HO</v>
      </c>
      <c r="D18" s="8" t="str">
        <f t="shared" si="1"/>
        <v>Honda</v>
      </c>
      <c r="E18" s="8" t="str">
        <f t="shared" si="2"/>
        <v>CIV</v>
      </c>
      <c r="F18" s="8" t="str">
        <f t="shared" si="3"/>
        <v>Civic</v>
      </c>
      <c r="G18" s="8" t="str">
        <f t="shared" si="4"/>
        <v>01</v>
      </c>
      <c r="H18" s="8">
        <f t="shared" si="5"/>
        <v>21</v>
      </c>
      <c r="I18" s="9">
        <v>69891.899999999994</v>
      </c>
      <c r="J18" s="8">
        <f t="shared" si="6"/>
        <v>3250.7860465116278</v>
      </c>
      <c r="K18" s="8" t="s">
        <v>28</v>
      </c>
      <c r="L18" s="8" t="s">
        <v>38</v>
      </c>
      <c r="M18" s="8">
        <v>75000</v>
      </c>
      <c r="N18" s="8" t="str">
        <f t="shared" si="7"/>
        <v>Covered</v>
      </c>
      <c r="O18" s="8" t="str">
        <f t="shared" si="8"/>
        <v>HO01CIVBLU031</v>
      </c>
    </row>
    <row r="19" spans="2:15" ht="24.95" customHeight="1">
      <c r="B19" s="3" t="s">
        <v>46</v>
      </c>
      <c r="C19" s="3" t="str">
        <f t="shared" si="0"/>
        <v>HO</v>
      </c>
      <c r="D19" s="3" t="str">
        <f t="shared" si="1"/>
        <v>Honda</v>
      </c>
      <c r="E19" s="3" t="str">
        <f t="shared" si="2"/>
        <v>ODY</v>
      </c>
      <c r="F19" s="3" t="str">
        <f t="shared" si="3"/>
        <v>Odyssey</v>
      </c>
      <c r="G19" s="3" t="str">
        <f t="shared" si="4"/>
        <v>01</v>
      </c>
      <c r="H19" s="3">
        <f t="shared" si="5"/>
        <v>21</v>
      </c>
      <c r="I19" s="7">
        <v>68658.899999999994</v>
      </c>
      <c r="J19" s="3">
        <f t="shared" si="6"/>
        <v>3193.4372093023253</v>
      </c>
      <c r="K19" s="3" t="s">
        <v>23</v>
      </c>
      <c r="L19" s="3" t="s">
        <v>35</v>
      </c>
      <c r="M19" s="3">
        <v>100000</v>
      </c>
      <c r="N19" s="3" t="str">
        <f t="shared" si="7"/>
        <v>Covered</v>
      </c>
      <c r="O19" s="3" t="str">
        <f t="shared" si="8"/>
        <v>HO01ODYBLA040</v>
      </c>
    </row>
    <row r="20" spans="2:15" ht="24.95" customHeight="1">
      <c r="B20" s="8" t="s">
        <v>47</v>
      </c>
      <c r="C20" s="8" t="str">
        <f t="shared" si="0"/>
        <v>FD</v>
      </c>
      <c r="D20" s="8" t="str">
        <f t="shared" si="1"/>
        <v>Ford</v>
      </c>
      <c r="E20" s="8" t="str">
        <f t="shared" si="2"/>
        <v>FCS</v>
      </c>
      <c r="F20" s="8" t="str">
        <f t="shared" si="3"/>
        <v>Focus</v>
      </c>
      <c r="G20" s="8" t="str">
        <f t="shared" si="4"/>
        <v>06</v>
      </c>
      <c r="H20" s="8">
        <f t="shared" si="5"/>
        <v>16</v>
      </c>
      <c r="I20" s="9">
        <v>52229.5</v>
      </c>
      <c r="J20" s="8">
        <f t="shared" si="6"/>
        <v>3165.4242424242425</v>
      </c>
      <c r="K20" s="8" t="s">
        <v>15</v>
      </c>
      <c r="L20" s="8" t="s">
        <v>48</v>
      </c>
      <c r="M20" s="8">
        <v>75000</v>
      </c>
      <c r="N20" s="8" t="str">
        <f t="shared" si="7"/>
        <v>Covered</v>
      </c>
      <c r="O20" s="8" t="str">
        <f t="shared" si="8"/>
        <v>FD06FCSGRE007</v>
      </c>
    </row>
    <row r="21" spans="2:15" ht="24.95" customHeight="1">
      <c r="B21" s="3" t="s">
        <v>49</v>
      </c>
      <c r="C21" s="3" t="str">
        <f t="shared" si="0"/>
        <v>TY</v>
      </c>
      <c r="D21" s="3" t="str">
        <f t="shared" si="1"/>
        <v>Toyota</v>
      </c>
      <c r="E21" s="3" t="str">
        <f t="shared" si="2"/>
        <v>COR</v>
      </c>
      <c r="F21" s="3" t="str">
        <f t="shared" si="3"/>
        <v>Corolla</v>
      </c>
      <c r="G21" s="3" t="str">
        <f t="shared" si="4"/>
        <v>02</v>
      </c>
      <c r="H21" s="3">
        <f t="shared" si="5"/>
        <v>20</v>
      </c>
      <c r="I21" s="7">
        <v>64467.4</v>
      </c>
      <c r="J21" s="3">
        <f t="shared" si="6"/>
        <v>3144.7512195121953</v>
      </c>
      <c r="K21" s="3" t="s">
        <v>50</v>
      </c>
      <c r="L21" s="3" t="s">
        <v>26</v>
      </c>
      <c r="M21" s="3">
        <v>100000</v>
      </c>
      <c r="N21" s="3" t="str">
        <f t="shared" si="7"/>
        <v>Covered</v>
      </c>
      <c r="O21" s="3" t="str">
        <f t="shared" si="8"/>
        <v>TY02CORRED025</v>
      </c>
    </row>
    <row r="22" spans="2:15" ht="24.95" customHeight="1">
      <c r="B22" s="8" t="s">
        <v>51</v>
      </c>
      <c r="C22" s="8" t="str">
        <f t="shared" si="0"/>
        <v>FD</v>
      </c>
      <c r="D22" s="8" t="str">
        <f t="shared" si="1"/>
        <v>Ford</v>
      </c>
      <c r="E22" s="8" t="str">
        <f t="shared" si="2"/>
        <v>MTG</v>
      </c>
      <c r="F22" s="8" t="str">
        <f t="shared" si="3"/>
        <v>Mustang</v>
      </c>
      <c r="G22" s="8" t="str">
        <f t="shared" si="4"/>
        <v>08</v>
      </c>
      <c r="H22" s="8">
        <f t="shared" si="5"/>
        <v>14</v>
      </c>
      <c r="I22" s="9">
        <v>44946.5</v>
      </c>
      <c r="J22" s="8">
        <f t="shared" si="6"/>
        <v>3099.7586206896553</v>
      </c>
      <c r="K22" s="8" t="s">
        <v>15</v>
      </c>
      <c r="L22" s="8" t="s">
        <v>48</v>
      </c>
      <c r="M22" s="8">
        <v>50000</v>
      </c>
      <c r="N22" s="8" t="str">
        <f t="shared" si="7"/>
        <v>Covered</v>
      </c>
      <c r="O22" s="8" t="str">
        <f t="shared" si="8"/>
        <v>FD08MTGGRE003</v>
      </c>
    </row>
    <row r="23" spans="2:15" ht="24.95" customHeight="1">
      <c r="B23" s="3" t="s">
        <v>52</v>
      </c>
      <c r="C23" s="3" t="str">
        <f t="shared" si="0"/>
        <v>HO</v>
      </c>
      <c r="D23" s="3" t="str">
        <f t="shared" si="1"/>
        <v>Honda</v>
      </c>
      <c r="E23" s="3" t="str">
        <f t="shared" si="2"/>
        <v>ODY</v>
      </c>
      <c r="F23" s="3" t="str">
        <f t="shared" si="3"/>
        <v>Odyssey</v>
      </c>
      <c r="G23" s="3" t="str">
        <f t="shared" si="4"/>
        <v>08</v>
      </c>
      <c r="H23" s="3">
        <f t="shared" si="5"/>
        <v>14</v>
      </c>
      <c r="I23" s="7">
        <v>42504.6</v>
      </c>
      <c r="J23" s="3">
        <f t="shared" si="6"/>
        <v>2931.3517241379309</v>
      </c>
      <c r="K23" s="3" t="s">
        <v>18</v>
      </c>
      <c r="L23" s="3" t="s">
        <v>33</v>
      </c>
      <c r="M23" s="3">
        <v>100000</v>
      </c>
      <c r="N23" s="3" t="str">
        <f t="shared" si="7"/>
        <v>Covered</v>
      </c>
      <c r="O23" s="3" t="str">
        <f t="shared" si="8"/>
        <v>HO08ODYWHI039</v>
      </c>
    </row>
    <row r="24" spans="2:15" ht="24.95" customHeight="1">
      <c r="B24" s="8" t="s">
        <v>53</v>
      </c>
      <c r="C24" s="8" t="str">
        <f t="shared" si="0"/>
        <v>FD</v>
      </c>
      <c r="D24" s="8" t="str">
        <f t="shared" si="1"/>
        <v>Ford</v>
      </c>
      <c r="E24" s="8" t="str">
        <f t="shared" si="2"/>
        <v>FCS</v>
      </c>
      <c r="F24" s="8" t="str">
        <f t="shared" si="3"/>
        <v>Focus</v>
      </c>
      <c r="G24" s="8" t="str">
        <f t="shared" si="4"/>
        <v>13</v>
      </c>
      <c r="H24" s="8">
        <f t="shared" si="5"/>
        <v>9</v>
      </c>
      <c r="I24" s="9">
        <v>27637.1</v>
      </c>
      <c r="J24" s="8">
        <f t="shared" si="6"/>
        <v>2909.1684210526314</v>
      </c>
      <c r="K24" s="8" t="s">
        <v>23</v>
      </c>
      <c r="L24" s="8" t="s">
        <v>35</v>
      </c>
      <c r="M24" s="8">
        <v>75000</v>
      </c>
      <c r="N24" s="8" t="str">
        <f t="shared" si="7"/>
        <v>Covered</v>
      </c>
      <c r="O24" s="8" t="str">
        <f t="shared" si="8"/>
        <v>FD13FCSBLA009</v>
      </c>
    </row>
    <row r="25" spans="2:15" ht="24.95" customHeight="1">
      <c r="B25" s="3" t="s">
        <v>54</v>
      </c>
      <c r="C25" s="3" t="str">
        <f t="shared" si="0"/>
        <v>FD</v>
      </c>
      <c r="D25" s="3" t="str">
        <f t="shared" si="1"/>
        <v>Ford</v>
      </c>
      <c r="E25" s="3" t="str">
        <f t="shared" si="2"/>
        <v>FCS</v>
      </c>
      <c r="F25" s="3" t="str">
        <f t="shared" si="3"/>
        <v>Focus</v>
      </c>
      <c r="G25" s="3" t="str">
        <f t="shared" si="4"/>
        <v>13</v>
      </c>
      <c r="H25" s="3">
        <f t="shared" si="5"/>
        <v>9</v>
      </c>
      <c r="I25" s="7">
        <v>27534.799999999999</v>
      </c>
      <c r="J25" s="3">
        <f t="shared" si="6"/>
        <v>2898.4</v>
      </c>
      <c r="K25" s="3" t="s">
        <v>18</v>
      </c>
      <c r="L25" s="3" t="s">
        <v>55</v>
      </c>
      <c r="M25" s="3">
        <v>75000</v>
      </c>
      <c r="N25" s="3" t="str">
        <f t="shared" si="7"/>
        <v>Covered</v>
      </c>
      <c r="O25" s="3" t="str">
        <f t="shared" si="8"/>
        <v>FD13FCSWHI010</v>
      </c>
    </row>
    <row r="26" spans="2:15" ht="24.95" customHeight="1">
      <c r="B26" s="8" t="s">
        <v>56</v>
      </c>
      <c r="C26" s="8" t="str">
        <f t="shared" si="0"/>
        <v>CR</v>
      </c>
      <c r="D26" s="8" t="str">
        <f t="shared" si="1"/>
        <v>Chrysler</v>
      </c>
      <c r="E26" s="8" t="str">
        <f t="shared" si="2"/>
        <v>CAR</v>
      </c>
      <c r="F26" s="8" t="str">
        <f t="shared" si="3"/>
        <v>Caravan</v>
      </c>
      <c r="G26" s="8" t="str">
        <f t="shared" si="4"/>
        <v>04</v>
      </c>
      <c r="H26" s="8">
        <f t="shared" si="5"/>
        <v>18</v>
      </c>
      <c r="I26" s="9">
        <v>52699.4</v>
      </c>
      <c r="J26" s="8">
        <f t="shared" si="6"/>
        <v>2848.6162162162163</v>
      </c>
      <c r="K26" s="8" t="s">
        <v>50</v>
      </c>
      <c r="L26" s="8" t="s">
        <v>19</v>
      </c>
      <c r="M26" s="8">
        <v>75000</v>
      </c>
      <c r="N26" s="8" t="str">
        <f t="shared" si="7"/>
        <v>Covered</v>
      </c>
      <c r="O26" s="8" t="str">
        <f t="shared" si="8"/>
        <v>CR04CARRED048</v>
      </c>
    </row>
    <row r="27" spans="2:15" ht="24.95" customHeight="1">
      <c r="B27" s="3" t="s">
        <v>57</v>
      </c>
      <c r="C27" s="3" t="str">
        <f t="shared" si="0"/>
        <v>TY</v>
      </c>
      <c r="D27" s="3" t="str">
        <f t="shared" si="1"/>
        <v>Toyota</v>
      </c>
      <c r="E27" s="3" t="str">
        <f t="shared" si="2"/>
        <v>COR</v>
      </c>
      <c r="F27" s="3" t="str">
        <f t="shared" si="3"/>
        <v>Corolla</v>
      </c>
      <c r="G27" s="3" t="str">
        <f t="shared" si="4"/>
        <v>12</v>
      </c>
      <c r="H27" s="3">
        <f t="shared" si="5"/>
        <v>10</v>
      </c>
      <c r="I27" s="7">
        <v>29601.9</v>
      </c>
      <c r="J27" s="3">
        <f t="shared" si="6"/>
        <v>2819.2285714285717</v>
      </c>
      <c r="K27" s="3" t="s">
        <v>23</v>
      </c>
      <c r="L27" s="3" t="s">
        <v>40</v>
      </c>
      <c r="M27" s="3">
        <v>100000</v>
      </c>
      <c r="N27" s="3" t="str">
        <f t="shared" si="7"/>
        <v>Covered</v>
      </c>
      <c r="O27" s="3" t="str">
        <f t="shared" si="8"/>
        <v>TY12CORBLA028</v>
      </c>
    </row>
    <row r="28" spans="2:15" ht="24.95" customHeight="1">
      <c r="B28" s="8" t="s">
        <v>58</v>
      </c>
      <c r="C28" s="8" t="str">
        <f t="shared" si="0"/>
        <v>FD</v>
      </c>
      <c r="D28" s="8" t="str">
        <f t="shared" si="1"/>
        <v>Ford</v>
      </c>
      <c r="E28" s="8" t="str">
        <f t="shared" si="2"/>
        <v>FCS</v>
      </c>
      <c r="F28" s="8" t="str">
        <f t="shared" si="3"/>
        <v>Focus</v>
      </c>
      <c r="G28" s="8" t="str">
        <f t="shared" si="4"/>
        <v>06</v>
      </c>
      <c r="H28" s="8">
        <f t="shared" si="5"/>
        <v>16</v>
      </c>
      <c r="I28" s="9">
        <v>46311.4</v>
      </c>
      <c r="J28" s="8">
        <f t="shared" si="6"/>
        <v>2806.7515151515154</v>
      </c>
      <c r="K28" s="8" t="s">
        <v>15</v>
      </c>
      <c r="L28" s="8" t="s">
        <v>21</v>
      </c>
      <c r="M28" s="8">
        <v>75000</v>
      </c>
      <c r="N28" s="8" t="str">
        <f t="shared" si="7"/>
        <v>Covered</v>
      </c>
      <c r="O28" s="8" t="str">
        <f t="shared" si="8"/>
        <v>FD06FCSGRE006</v>
      </c>
    </row>
    <row r="29" spans="2:15" ht="24.95" customHeight="1">
      <c r="B29" s="3" t="s">
        <v>59</v>
      </c>
      <c r="C29" s="3" t="str">
        <f t="shared" si="0"/>
        <v>FD</v>
      </c>
      <c r="D29" s="3" t="str">
        <f t="shared" si="1"/>
        <v>Ford</v>
      </c>
      <c r="E29" s="3" t="str">
        <f t="shared" si="2"/>
        <v>MTG</v>
      </c>
      <c r="F29" s="3" t="str">
        <f t="shared" si="3"/>
        <v>Mustang</v>
      </c>
      <c r="G29" s="3" t="str">
        <f t="shared" si="4"/>
        <v>06</v>
      </c>
      <c r="H29" s="3">
        <f t="shared" si="5"/>
        <v>16</v>
      </c>
      <c r="I29" s="7">
        <v>44974.8</v>
      </c>
      <c r="J29" s="3">
        <f t="shared" si="6"/>
        <v>2725.7454545454548</v>
      </c>
      <c r="K29" s="3" t="s">
        <v>18</v>
      </c>
      <c r="L29" s="3" t="s">
        <v>60</v>
      </c>
      <c r="M29" s="3">
        <v>50000</v>
      </c>
      <c r="N29" s="3" t="str">
        <f t="shared" si="7"/>
        <v>Covered</v>
      </c>
      <c r="O29" s="3" t="str">
        <f t="shared" si="8"/>
        <v>FD06MTGWHI002</v>
      </c>
    </row>
    <row r="30" spans="2:15" ht="24.95" customHeight="1">
      <c r="B30" s="8" t="s">
        <v>61</v>
      </c>
      <c r="C30" s="8" t="str">
        <f t="shared" si="0"/>
        <v>CR</v>
      </c>
      <c r="D30" s="8" t="str">
        <f t="shared" si="1"/>
        <v>Chrysler</v>
      </c>
      <c r="E30" s="8" t="str">
        <f t="shared" si="2"/>
        <v>PTC</v>
      </c>
      <c r="F30" s="8" t="str">
        <f t="shared" si="3"/>
        <v>PT Cruiser</v>
      </c>
      <c r="G30" s="8" t="str">
        <f t="shared" si="4"/>
        <v>07</v>
      </c>
      <c r="H30" s="8">
        <f t="shared" si="5"/>
        <v>15</v>
      </c>
      <c r="I30" s="9">
        <v>42074.2</v>
      </c>
      <c r="J30" s="8">
        <f t="shared" si="6"/>
        <v>2714.4645161290323</v>
      </c>
      <c r="K30" s="8" t="s">
        <v>15</v>
      </c>
      <c r="L30" s="8" t="s">
        <v>26</v>
      </c>
      <c r="M30" s="8">
        <v>75000</v>
      </c>
      <c r="N30" s="8" t="str">
        <f t="shared" si="7"/>
        <v>Covered</v>
      </c>
      <c r="O30" s="8" t="str">
        <f t="shared" si="8"/>
        <v>CR07PTCGRE043</v>
      </c>
    </row>
    <row r="31" spans="2:15" ht="24.95" customHeight="1">
      <c r="B31" s="3" t="s">
        <v>62</v>
      </c>
      <c r="C31" s="3" t="str">
        <f t="shared" si="0"/>
        <v>HO</v>
      </c>
      <c r="D31" s="3" t="str">
        <f t="shared" si="1"/>
        <v>Honda</v>
      </c>
      <c r="E31" s="3" t="str">
        <f t="shared" si="2"/>
        <v>CIV</v>
      </c>
      <c r="F31" s="3" t="str">
        <f t="shared" si="3"/>
        <v>Civic</v>
      </c>
      <c r="G31" s="3" t="str">
        <f t="shared" si="4"/>
        <v>10</v>
      </c>
      <c r="H31" s="3">
        <f t="shared" si="5"/>
        <v>12</v>
      </c>
      <c r="I31" s="7">
        <v>33477.199999999997</v>
      </c>
      <c r="J31" s="3">
        <f t="shared" si="6"/>
        <v>2678.1759999999999</v>
      </c>
      <c r="K31" s="3" t="s">
        <v>23</v>
      </c>
      <c r="L31" s="3" t="s">
        <v>24</v>
      </c>
      <c r="M31" s="3">
        <v>75000</v>
      </c>
      <c r="N31" s="3" t="str">
        <f t="shared" si="7"/>
        <v>Covered</v>
      </c>
      <c r="O31" s="3" t="str">
        <f t="shared" si="8"/>
        <v>HO10CIVBLA033</v>
      </c>
    </row>
    <row r="32" spans="2:15" ht="24.95" customHeight="1">
      <c r="B32" s="8" t="s">
        <v>63</v>
      </c>
      <c r="C32" s="8" t="str">
        <f t="shared" si="0"/>
        <v>HO</v>
      </c>
      <c r="D32" s="8" t="str">
        <f t="shared" si="1"/>
        <v>Honda</v>
      </c>
      <c r="E32" s="8" t="str">
        <f t="shared" si="2"/>
        <v>CIV</v>
      </c>
      <c r="F32" s="8" t="str">
        <f t="shared" si="3"/>
        <v>Civic</v>
      </c>
      <c r="G32" s="8" t="str">
        <f t="shared" si="4"/>
        <v>11</v>
      </c>
      <c r="H32" s="8">
        <f t="shared" si="5"/>
        <v>11</v>
      </c>
      <c r="I32" s="9">
        <v>30555.3</v>
      </c>
      <c r="J32" s="8">
        <f t="shared" si="6"/>
        <v>2656.9826086956523</v>
      </c>
      <c r="K32" s="8" t="s">
        <v>23</v>
      </c>
      <c r="L32" s="8" t="s">
        <v>48</v>
      </c>
      <c r="M32" s="8">
        <v>75000</v>
      </c>
      <c r="N32" s="8" t="str">
        <f t="shared" si="7"/>
        <v>Covered</v>
      </c>
      <c r="O32" s="8" t="str">
        <f t="shared" si="8"/>
        <v>HO11CIVBLA034</v>
      </c>
    </row>
    <row r="33" spans="2:15" ht="24.95" customHeight="1">
      <c r="B33" s="3" t="s">
        <v>64</v>
      </c>
      <c r="C33" s="3" t="str">
        <f t="shared" si="0"/>
        <v>FD</v>
      </c>
      <c r="D33" s="3" t="str">
        <f t="shared" si="1"/>
        <v>Ford</v>
      </c>
      <c r="E33" s="3" t="str">
        <f t="shared" si="2"/>
        <v>FCS</v>
      </c>
      <c r="F33" s="3" t="str">
        <f t="shared" si="3"/>
        <v>Focus</v>
      </c>
      <c r="G33" s="3" t="str">
        <f t="shared" si="4"/>
        <v>09</v>
      </c>
      <c r="H33" s="3">
        <f t="shared" si="5"/>
        <v>13</v>
      </c>
      <c r="I33" s="7">
        <v>35137</v>
      </c>
      <c r="J33" s="3">
        <f t="shared" si="6"/>
        <v>2602.7407407407409</v>
      </c>
      <c r="K33" s="3" t="s">
        <v>23</v>
      </c>
      <c r="L33" s="3" t="s">
        <v>31</v>
      </c>
      <c r="M33" s="3">
        <v>75000</v>
      </c>
      <c r="N33" s="3" t="str">
        <f t="shared" si="7"/>
        <v>Covered</v>
      </c>
      <c r="O33" s="3" t="str">
        <f t="shared" si="8"/>
        <v>FD09FCSBLA008</v>
      </c>
    </row>
    <row r="34" spans="2:15" ht="24.95" customHeight="1">
      <c r="B34" s="8" t="s">
        <v>65</v>
      </c>
      <c r="C34" s="8" t="str">
        <f t="shared" si="0"/>
        <v>FD</v>
      </c>
      <c r="D34" s="8" t="str">
        <f t="shared" si="1"/>
        <v>Ford</v>
      </c>
      <c r="E34" s="8" t="str">
        <f t="shared" si="2"/>
        <v>MTG</v>
      </c>
      <c r="F34" s="8" t="str">
        <f t="shared" si="3"/>
        <v>Mustang</v>
      </c>
      <c r="G34" s="8" t="str">
        <f t="shared" si="4"/>
        <v>08</v>
      </c>
      <c r="H34" s="8">
        <f t="shared" si="5"/>
        <v>14</v>
      </c>
      <c r="I34" s="9">
        <v>37558.800000000003</v>
      </c>
      <c r="J34" s="8">
        <f t="shared" si="6"/>
        <v>2590.2620689655173</v>
      </c>
      <c r="K34" s="8" t="s">
        <v>23</v>
      </c>
      <c r="L34" s="8" t="s">
        <v>38</v>
      </c>
      <c r="M34" s="8">
        <v>50000</v>
      </c>
      <c r="N34" s="8" t="str">
        <f t="shared" si="7"/>
        <v>Covered</v>
      </c>
      <c r="O34" s="8" t="str">
        <f t="shared" si="8"/>
        <v>FD08MTGBLA004</v>
      </c>
    </row>
    <row r="35" spans="2:15" ht="24.95" customHeight="1">
      <c r="B35" s="3" t="s">
        <v>66</v>
      </c>
      <c r="C35" s="3" t="str">
        <f t="shared" si="0"/>
        <v>HY</v>
      </c>
      <c r="D35" s="3" t="str">
        <f t="shared" si="1"/>
        <v>Hyundai</v>
      </c>
      <c r="E35" s="3" t="str">
        <f t="shared" si="2"/>
        <v>ELA</v>
      </c>
      <c r="F35" s="3" t="str">
        <f t="shared" si="3"/>
        <v>Elantra</v>
      </c>
      <c r="G35" s="3" t="str">
        <f t="shared" si="4"/>
        <v>11</v>
      </c>
      <c r="H35" s="3">
        <f t="shared" si="5"/>
        <v>11</v>
      </c>
      <c r="I35" s="7">
        <v>29102.3</v>
      </c>
      <c r="J35" s="3">
        <f t="shared" si="6"/>
        <v>2530.6347826086958</v>
      </c>
      <c r="K35" s="3" t="s">
        <v>23</v>
      </c>
      <c r="L35" s="3" t="s">
        <v>67</v>
      </c>
      <c r="M35" s="3">
        <v>100000</v>
      </c>
      <c r="N35" s="3" t="str">
        <f t="shared" si="7"/>
        <v>Covered</v>
      </c>
      <c r="O35" s="3" t="str">
        <f t="shared" si="8"/>
        <v>HY11ELABLA049</v>
      </c>
    </row>
    <row r="36" spans="2:15" ht="24.95" customHeight="1">
      <c r="B36" s="8" t="s">
        <v>68</v>
      </c>
      <c r="C36" s="8" t="str">
        <f t="shared" si="0"/>
        <v>FD</v>
      </c>
      <c r="D36" s="8" t="str">
        <f t="shared" si="1"/>
        <v>Ford</v>
      </c>
      <c r="E36" s="8" t="str">
        <f t="shared" si="2"/>
        <v>MTG</v>
      </c>
      <c r="F36" s="8" t="str">
        <f t="shared" si="3"/>
        <v>Mustang</v>
      </c>
      <c r="G36" s="8" t="str">
        <f t="shared" si="4"/>
        <v>08</v>
      </c>
      <c r="H36" s="8">
        <f t="shared" si="5"/>
        <v>14</v>
      </c>
      <c r="I36" s="9">
        <v>36438.5</v>
      </c>
      <c r="J36" s="8">
        <f t="shared" si="6"/>
        <v>2513</v>
      </c>
      <c r="K36" s="8" t="s">
        <v>18</v>
      </c>
      <c r="L36" s="8" t="s">
        <v>35</v>
      </c>
      <c r="M36" s="8">
        <v>50000</v>
      </c>
      <c r="N36" s="8" t="str">
        <f t="shared" si="7"/>
        <v>Covered</v>
      </c>
      <c r="O36" s="8" t="str">
        <f t="shared" si="8"/>
        <v>FD08MTGWHI005</v>
      </c>
    </row>
    <row r="37" spans="2:15" ht="24.95" customHeight="1">
      <c r="B37" s="3" t="s">
        <v>69</v>
      </c>
      <c r="C37" s="3" t="str">
        <f t="shared" si="0"/>
        <v>GM</v>
      </c>
      <c r="D37" s="3" t="str">
        <f t="shared" si="1"/>
        <v>General Motors</v>
      </c>
      <c r="E37" s="3" t="str">
        <f t="shared" si="2"/>
        <v>SLV</v>
      </c>
      <c r="F37" s="3" t="str">
        <f t="shared" si="3"/>
        <v>Silverado</v>
      </c>
      <c r="G37" s="3" t="str">
        <f t="shared" si="4"/>
        <v>10</v>
      </c>
      <c r="H37" s="3">
        <f t="shared" si="5"/>
        <v>12</v>
      </c>
      <c r="I37" s="7">
        <v>31144.400000000001</v>
      </c>
      <c r="J37" s="3">
        <f t="shared" si="6"/>
        <v>2491.5520000000001</v>
      </c>
      <c r="K37" s="3" t="s">
        <v>23</v>
      </c>
      <c r="L37" s="3" t="s">
        <v>42</v>
      </c>
      <c r="M37" s="3">
        <v>100000</v>
      </c>
      <c r="N37" s="3" t="str">
        <f t="shared" si="7"/>
        <v>Covered</v>
      </c>
      <c r="O37" s="3" t="str">
        <f t="shared" si="8"/>
        <v>GM10SLVBLA017</v>
      </c>
    </row>
    <row r="38" spans="2:15" ht="24.95" customHeight="1">
      <c r="B38" s="8" t="s">
        <v>70</v>
      </c>
      <c r="C38" s="8" t="str">
        <f t="shared" si="0"/>
        <v>FD</v>
      </c>
      <c r="D38" s="8" t="str">
        <f t="shared" si="1"/>
        <v>Ford</v>
      </c>
      <c r="E38" s="8" t="str">
        <f t="shared" si="2"/>
        <v>MTG</v>
      </c>
      <c r="F38" s="8" t="str">
        <f t="shared" si="3"/>
        <v>Mustang</v>
      </c>
      <c r="G38" s="8" t="str">
        <f t="shared" si="4"/>
        <v>06</v>
      </c>
      <c r="H38" s="8">
        <f t="shared" si="5"/>
        <v>16</v>
      </c>
      <c r="I38" s="9">
        <v>40326.800000000003</v>
      </c>
      <c r="J38" s="8">
        <f t="shared" si="6"/>
        <v>2444.0484848484848</v>
      </c>
      <c r="K38" s="8" t="s">
        <v>23</v>
      </c>
      <c r="L38" s="8" t="s">
        <v>35</v>
      </c>
      <c r="M38" s="8">
        <v>50000</v>
      </c>
      <c r="N38" s="8" t="str">
        <f t="shared" si="7"/>
        <v>Covered</v>
      </c>
      <c r="O38" s="8" t="str">
        <f t="shared" si="8"/>
        <v>FD06MTGBLA001</v>
      </c>
    </row>
    <row r="39" spans="2:15" ht="24.95" customHeight="1">
      <c r="B39" s="3" t="s">
        <v>71</v>
      </c>
      <c r="C39" s="3" t="str">
        <f t="shared" si="0"/>
        <v>CR</v>
      </c>
      <c r="D39" s="3" t="str">
        <f t="shared" si="1"/>
        <v>Chrysler</v>
      </c>
      <c r="E39" s="3" t="str">
        <f t="shared" si="2"/>
        <v>PTC</v>
      </c>
      <c r="F39" s="3" t="str">
        <f t="shared" si="3"/>
        <v>PT Cruiser</v>
      </c>
      <c r="G39" s="3" t="str">
        <f t="shared" si="4"/>
        <v>11</v>
      </c>
      <c r="H39" s="3">
        <f t="shared" si="5"/>
        <v>11</v>
      </c>
      <c r="I39" s="7">
        <v>27394.2</v>
      </c>
      <c r="J39" s="3">
        <f t="shared" si="6"/>
        <v>2382.1043478260872</v>
      </c>
      <c r="K39" s="3" t="s">
        <v>23</v>
      </c>
      <c r="L39" s="3" t="s">
        <v>29</v>
      </c>
      <c r="M39" s="3">
        <v>75000</v>
      </c>
      <c r="N39" s="3" t="str">
        <f t="shared" si="7"/>
        <v>Covered</v>
      </c>
      <c r="O39" s="3" t="str">
        <f t="shared" si="8"/>
        <v>CR11PTCBLA044</v>
      </c>
    </row>
    <row r="40" spans="2:15" ht="24.95" customHeight="1">
      <c r="B40" s="8" t="s">
        <v>72</v>
      </c>
      <c r="C40" s="8" t="str">
        <f t="shared" si="0"/>
        <v>FD</v>
      </c>
      <c r="D40" s="8" t="str">
        <f t="shared" si="1"/>
        <v>Ford</v>
      </c>
      <c r="E40" s="8" t="str">
        <f t="shared" si="2"/>
        <v>FCS</v>
      </c>
      <c r="F40" s="8" t="str">
        <f t="shared" si="3"/>
        <v>Focus</v>
      </c>
      <c r="G40" s="8" t="str">
        <f t="shared" si="4"/>
        <v>13</v>
      </c>
      <c r="H40" s="8">
        <f t="shared" si="5"/>
        <v>9</v>
      </c>
      <c r="I40" s="9">
        <v>22521.599999999999</v>
      </c>
      <c r="J40" s="8">
        <f t="shared" si="6"/>
        <v>2370.6947368421052</v>
      </c>
      <c r="K40" s="8" t="s">
        <v>23</v>
      </c>
      <c r="L40" s="8" t="s">
        <v>29</v>
      </c>
      <c r="M40" s="8">
        <v>75000</v>
      </c>
      <c r="N40" s="8" t="str">
        <f t="shared" si="7"/>
        <v>Covered</v>
      </c>
      <c r="O40" s="8" t="str">
        <f t="shared" si="8"/>
        <v>FD13FCSBLA012</v>
      </c>
    </row>
    <row r="41" spans="2:15" ht="24.95" customHeight="1">
      <c r="B41" s="3" t="s">
        <v>73</v>
      </c>
      <c r="C41" s="3" t="str">
        <f t="shared" si="0"/>
        <v>HY</v>
      </c>
      <c r="D41" s="3" t="str">
        <f t="shared" si="1"/>
        <v>Hyundai</v>
      </c>
      <c r="E41" s="3" t="str">
        <f t="shared" si="2"/>
        <v>ELA</v>
      </c>
      <c r="F41" s="3" t="str">
        <f t="shared" si="3"/>
        <v>Elantra</v>
      </c>
      <c r="G41" s="3" t="str">
        <f t="shared" si="4"/>
        <v>13</v>
      </c>
      <c r="H41" s="3">
        <f t="shared" si="5"/>
        <v>9</v>
      </c>
      <c r="I41" s="7">
        <v>22188.5</v>
      </c>
      <c r="J41" s="3">
        <f t="shared" si="6"/>
        <v>2335.6315789473683</v>
      </c>
      <c r="K41" s="3" t="s">
        <v>28</v>
      </c>
      <c r="L41" s="3" t="s">
        <v>21</v>
      </c>
      <c r="M41" s="3">
        <v>100000</v>
      </c>
      <c r="N41" s="3" t="str">
        <f t="shared" si="7"/>
        <v>Covered</v>
      </c>
      <c r="O41" s="3" t="str">
        <f t="shared" si="8"/>
        <v>HY13ELABLU052</v>
      </c>
    </row>
    <row r="42" spans="2:15" ht="24.95" customHeight="1">
      <c r="B42" s="8" t="s">
        <v>74</v>
      </c>
      <c r="C42" s="8" t="str">
        <f t="shared" si="0"/>
        <v>HO</v>
      </c>
      <c r="D42" s="8" t="str">
        <f t="shared" si="1"/>
        <v>Honda</v>
      </c>
      <c r="E42" s="8" t="str">
        <f t="shared" si="2"/>
        <v>CIV</v>
      </c>
      <c r="F42" s="8" t="str">
        <f t="shared" si="3"/>
        <v>Civic</v>
      </c>
      <c r="G42" s="8" t="str">
        <f t="shared" si="4"/>
        <v>12</v>
      </c>
      <c r="H42" s="8">
        <f t="shared" si="5"/>
        <v>10</v>
      </c>
      <c r="I42" s="9">
        <v>24513.200000000001</v>
      </c>
      <c r="J42" s="8">
        <f t="shared" si="6"/>
        <v>2334.5904761904762</v>
      </c>
      <c r="K42" s="8" t="s">
        <v>23</v>
      </c>
      <c r="L42" s="8" t="s">
        <v>42</v>
      </c>
      <c r="M42" s="8">
        <v>75000</v>
      </c>
      <c r="N42" s="8" t="str">
        <f t="shared" si="7"/>
        <v>Covered</v>
      </c>
      <c r="O42" s="8" t="str">
        <f t="shared" si="8"/>
        <v>HO12CIVBLA035</v>
      </c>
    </row>
    <row r="43" spans="2:15" ht="24.95" customHeight="1">
      <c r="B43" s="3" t="s">
        <v>75</v>
      </c>
      <c r="C43" s="3" t="str">
        <f t="shared" si="0"/>
        <v>HY</v>
      </c>
      <c r="D43" s="3" t="str">
        <f t="shared" si="1"/>
        <v>Hyundai</v>
      </c>
      <c r="E43" s="3" t="str">
        <f t="shared" si="2"/>
        <v>ELA</v>
      </c>
      <c r="F43" s="3" t="str">
        <f t="shared" si="3"/>
        <v>Elantra</v>
      </c>
      <c r="G43" s="3" t="str">
        <f t="shared" si="4"/>
        <v>13</v>
      </c>
      <c r="H43" s="3">
        <f t="shared" si="5"/>
        <v>9</v>
      </c>
      <c r="I43" s="7">
        <v>20223.900000000001</v>
      </c>
      <c r="J43" s="3">
        <f t="shared" si="6"/>
        <v>2128.8315789473686</v>
      </c>
      <c r="K43" s="3" t="s">
        <v>23</v>
      </c>
      <c r="L43" s="3" t="s">
        <v>55</v>
      </c>
      <c r="M43" s="3">
        <v>100000</v>
      </c>
      <c r="N43" s="3" t="str">
        <f t="shared" si="7"/>
        <v>Covered</v>
      </c>
      <c r="O43" s="3" t="str">
        <f t="shared" si="8"/>
        <v>HY13ELABLA051</v>
      </c>
    </row>
    <row r="44" spans="2:15" ht="24.95" customHeight="1">
      <c r="B44" s="8" t="s">
        <v>76</v>
      </c>
      <c r="C44" s="8" t="str">
        <f t="shared" si="0"/>
        <v>HY</v>
      </c>
      <c r="D44" s="8" t="str">
        <f t="shared" si="1"/>
        <v>Hyundai</v>
      </c>
      <c r="E44" s="8" t="str">
        <f t="shared" si="2"/>
        <v>ELA</v>
      </c>
      <c r="F44" s="8" t="str">
        <f t="shared" si="3"/>
        <v>Elantra</v>
      </c>
      <c r="G44" s="8" t="str">
        <f t="shared" si="4"/>
        <v>12</v>
      </c>
      <c r="H44" s="8">
        <f t="shared" si="5"/>
        <v>10</v>
      </c>
      <c r="I44" s="9">
        <v>22282</v>
      </c>
      <c r="J44" s="8">
        <f t="shared" si="6"/>
        <v>2122.0952380952381</v>
      </c>
      <c r="K44" s="8" t="s">
        <v>28</v>
      </c>
      <c r="L44" s="8" t="s">
        <v>60</v>
      </c>
      <c r="M44" s="8">
        <v>100000</v>
      </c>
      <c r="N44" s="8" t="str">
        <f t="shared" si="7"/>
        <v>Covered</v>
      </c>
      <c r="O44" s="8" t="str">
        <f t="shared" si="8"/>
        <v>HY12ELABLU050</v>
      </c>
    </row>
    <row r="45" spans="2:15" ht="24.95" customHeight="1">
      <c r="B45" s="3" t="s">
        <v>77</v>
      </c>
      <c r="C45" s="3" t="str">
        <f t="shared" si="0"/>
        <v>GM</v>
      </c>
      <c r="D45" s="3" t="str">
        <f t="shared" si="1"/>
        <v>General Motors</v>
      </c>
      <c r="E45" s="3" t="str">
        <f t="shared" si="2"/>
        <v>CMR</v>
      </c>
      <c r="F45" s="3" t="str">
        <f t="shared" si="3"/>
        <v>Camero</v>
      </c>
      <c r="G45" s="3" t="str">
        <f t="shared" si="4"/>
        <v>09</v>
      </c>
      <c r="H45" s="3">
        <f t="shared" si="5"/>
        <v>13</v>
      </c>
      <c r="I45" s="7">
        <v>28464.799999999999</v>
      </c>
      <c r="J45" s="3">
        <f t="shared" si="6"/>
        <v>2108.5037037037036</v>
      </c>
      <c r="K45" s="3" t="s">
        <v>18</v>
      </c>
      <c r="L45" s="3" t="s">
        <v>40</v>
      </c>
      <c r="M45" s="3">
        <v>100000</v>
      </c>
      <c r="N45" s="3" t="str">
        <f t="shared" si="7"/>
        <v>Covered</v>
      </c>
      <c r="O45" s="3" t="str">
        <f t="shared" si="8"/>
        <v>GM09CMRWHI014</v>
      </c>
    </row>
    <row r="46" spans="2:15" ht="24.95" customHeight="1">
      <c r="B46" s="8" t="s">
        <v>78</v>
      </c>
      <c r="C46" s="8" t="str">
        <f t="shared" si="0"/>
        <v>TY</v>
      </c>
      <c r="D46" s="8" t="str">
        <f t="shared" si="1"/>
        <v>Toyota</v>
      </c>
      <c r="E46" s="8" t="str">
        <f t="shared" si="2"/>
        <v>CAM</v>
      </c>
      <c r="F46" s="8" t="str">
        <f t="shared" si="3"/>
        <v>Camry</v>
      </c>
      <c r="G46" s="8" t="str">
        <f t="shared" si="4"/>
        <v>12</v>
      </c>
      <c r="H46" s="8">
        <f t="shared" si="5"/>
        <v>10</v>
      </c>
      <c r="I46" s="9">
        <v>22128.2</v>
      </c>
      <c r="J46" s="8">
        <f t="shared" si="6"/>
        <v>2107.4476190476189</v>
      </c>
      <c r="K46" s="8" t="s">
        <v>28</v>
      </c>
      <c r="L46" s="8" t="s">
        <v>16</v>
      </c>
      <c r="M46" s="8">
        <v>100000</v>
      </c>
      <c r="N46" s="8" t="str">
        <f t="shared" si="7"/>
        <v>Covered</v>
      </c>
      <c r="O46" s="8" t="str">
        <f t="shared" si="8"/>
        <v>TY12CAMBLU029</v>
      </c>
    </row>
    <row r="47" spans="2:15" ht="24.95" customHeight="1">
      <c r="B47" s="3" t="s">
        <v>79</v>
      </c>
      <c r="C47" s="3" t="str">
        <f t="shared" si="0"/>
        <v>TY</v>
      </c>
      <c r="D47" s="3" t="str">
        <f t="shared" si="1"/>
        <v>Toyota</v>
      </c>
      <c r="E47" s="3" t="str">
        <f t="shared" si="2"/>
        <v>COR</v>
      </c>
      <c r="F47" s="3" t="str">
        <f t="shared" si="3"/>
        <v>Corolla</v>
      </c>
      <c r="G47" s="3" t="str">
        <f t="shared" si="4"/>
        <v>14</v>
      </c>
      <c r="H47" s="3">
        <f t="shared" si="5"/>
        <v>8</v>
      </c>
      <c r="I47" s="7">
        <v>17556.3</v>
      </c>
      <c r="J47" s="3">
        <f t="shared" si="6"/>
        <v>2065.4470588235295</v>
      </c>
      <c r="K47" s="3" t="s">
        <v>28</v>
      </c>
      <c r="L47" s="3" t="s">
        <v>55</v>
      </c>
      <c r="M47" s="3">
        <v>100000</v>
      </c>
      <c r="N47" s="3" t="str">
        <f t="shared" si="7"/>
        <v>Covered</v>
      </c>
      <c r="O47" s="3" t="str">
        <f t="shared" si="8"/>
        <v>TY14CORBLU027</v>
      </c>
    </row>
    <row r="48" spans="2:15" ht="24.95" customHeight="1">
      <c r="B48" s="8" t="s">
        <v>80</v>
      </c>
      <c r="C48" s="8" t="str">
        <f t="shared" si="0"/>
        <v>GM</v>
      </c>
      <c r="D48" s="8" t="str">
        <f t="shared" si="1"/>
        <v>General Motors</v>
      </c>
      <c r="E48" s="8" t="str">
        <f t="shared" si="2"/>
        <v>CMR</v>
      </c>
      <c r="F48" s="8" t="str">
        <f t="shared" si="3"/>
        <v>Camero</v>
      </c>
      <c r="G48" s="8" t="str">
        <f t="shared" si="4"/>
        <v>12</v>
      </c>
      <c r="H48" s="8">
        <f t="shared" si="5"/>
        <v>10</v>
      </c>
      <c r="I48" s="9">
        <v>19421.099999999999</v>
      </c>
      <c r="J48" s="8">
        <f t="shared" si="6"/>
        <v>1849.6285714285714</v>
      </c>
      <c r="K48" s="8" t="s">
        <v>23</v>
      </c>
      <c r="L48" s="8" t="s">
        <v>19</v>
      </c>
      <c r="M48" s="8">
        <v>100000</v>
      </c>
      <c r="N48" s="8" t="str">
        <f t="shared" si="7"/>
        <v>Covered</v>
      </c>
      <c r="O48" s="8" t="str">
        <f t="shared" si="8"/>
        <v>GM12CMRBLA015</v>
      </c>
    </row>
    <row r="49" spans="2:15" ht="24.95" customHeight="1">
      <c r="B49" s="3" t="s">
        <v>81</v>
      </c>
      <c r="C49" s="3" t="str">
        <f t="shared" si="0"/>
        <v>FD</v>
      </c>
      <c r="D49" s="3" t="str">
        <f t="shared" si="1"/>
        <v>Ford</v>
      </c>
      <c r="E49" s="3" t="str">
        <f t="shared" si="2"/>
        <v>FCS</v>
      </c>
      <c r="F49" s="3" t="str">
        <f t="shared" si="3"/>
        <v>Focus</v>
      </c>
      <c r="G49" s="3" t="str">
        <f t="shared" si="4"/>
        <v>12</v>
      </c>
      <c r="H49" s="3">
        <f t="shared" si="5"/>
        <v>10</v>
      </c>
      <c r="I49" s="7">
        <v>19341.7</v>
      </c>
      <c r="J49" s="3">
        <f t="shared" si="6"/>
        <v>1842.0666666666668</v>
      </c>
      <c r="K49" s="3" t="s">
        <v>18</v>
      </c>
      <c r="L49" s="3" t="s">
        <v>82</v>
      </c>
      <c r="M49" s="3">
        <v>75000</v>
      </c>
      <c r="N49" s="3" t="str">
        <f t="shared" si="7"/>
        <v>Covered</v>
      </c>
      <c r="O49" s="3" t="str">
        <f t="shared" si="8"/>
        <v>FD12FCSWHI011</v>
      </c>
    </row>
    <row r="50" spans="2:15" ht="24.95" customHeight="1">
      <c r="B50" s="8" t="s">
        <v>83</v>
      </c>
      <c r="C50" s="8" t="str">
        <f t="shared" si="0"/>
        <v>HO</v>
      </c>
      <c r="D50" s="8" t="str">
        <f t="shared" si="1"/>
        <v>Honda</v>
      </c>
      <c r="E50" s="8" t="str">
        <f t="shared" si="2"/>
        <v>CIV</v>
      </c>
      <c r="F50" s="8" t="str">
        <f t="shared" si="3"/>
        <v>Civic</v>
      </c>
      <c r="G50" s="8" t="str">
        <f t="shared" si="4"/>
        <v>10</v>
      </c>
      <c r="H50" s="8">
        <f t="shared" si="5"/>
        <v>12</v>
      </c>
      <c r="I50" s="9">
        <v>22573</v>
      </c>
      <c r="J50" s="8">
        <f t="shared" si="6"/>
        <v>1805.84</v>
      </c>
      <c r="K50" s="8" t="s">
        <v>28</v>
      </c>
      <c r="L50" s="8" t="s">
        <v>67</v>
      </c>
      <c r="M50" s="8">
        <v>75000</v>
      </c>
      <c r="N50" s="8" t="str">
        <f t="shared" si="7"/>
        <v>Covered</v>
      </c>
      <c r="O50" s="8" t="str">
        <f t="shared" si="8"/>
        <v>HO10CIVBLU032</v>
      </c>
    </row>
    <row r="51" spans="2:15" ht="24.95" customHeight="1">
      <c r="B51" s="3" t="s">
        <v>84</v>
      </c>
      <c r="C51" s="3" t="str">
        <f t="shared" si="0"/>
        <v>GM</v>
      </c>
      <c r="D51" s="3" t="str">
        <f t="shared" si="1"/>
        <v>General Motors</v>
      </c>
      <c r="E51" s="3" t="str">
        <f t="shared" si="2"/>
        <v>CMR</v>
      </c>
      <c r="F51" s="3" t="str">
        <f t="shared" si="3"/>
        <v>Camero</v>
      </c>
      <c r="G51" s="3" t="str">
        <f t="shared" si="4"/>
        <v>14</v>
      </c>
      <c r="H51" s="3">
        <f t="shared" si="5"/>
        <v>8</v>
      </c>
      <c r="I51" s="7">
        <v>14289.6</v>
      </c>
      <c r="J51" s="3">
        <f t="shared" si="6"/>
        <v>1681.129411764706</v>
      </c>
      <c r="K51" s="3" t="s">
        <v>18</v>
      </c>
      <c r="L51" s="3" t="s">
        <v>67</v>
      </c>
      <c r="M51" s="3">
        <v>100000</v>
      </c>
      <c r="N51" s="3" t="str">
        <f t="shared" si="7"/>
        <v>Covered</v>
      </c>
      <c r="O51" s="3" t="str">
        <f t="shared" si="8"/>
        <v>GM14CMRWHI016</v>
      </c>
    </row>
    <row r="52" spans="2:15" ht="24.95" customHeight="1">
      <c r="B52" s="8" t="s">
        <v>85</v>
      </c>
      <c r="C52" s="8" t="str">
        <f t="shared" si="0"/>
        <v>HO</v>
      </c>
      <c r="D52" s="8" t="str">
        <f t="shared" si="1"/>
        <v>Honda</v>
      </c>
      <c r="E52" s="8" t="str">
        <f t="shared" si="2"/>
        <v>CIV</v>
      </c>
      <c r="F52" s="8" t="str">
        <f t="shared" si="3"/>
        <v>Civic</v>
      </c>
      <c r="G52" s="8" t="str">
        <f t="shared" si="4"/>
        <v>13</v>
      </c>
      <c r="H52" s="8">
        <f t="shared" si="5"/>
        <v>9</v>
      </c>
      <c r="I52" s="9">
        <v>13867.6</v>
      </c>
      <c r="J52" s="8">
        <f t="shared" si="6"/>
        <v>1459.7473684210527</v>
      </c>
      <c r="K52" s="8" t="s">
        <v>23</v>
      </c>
      <c r="L52" s="8" t="s">
        <v>16</v>
      </c>
      <c r="M52" s="8">
        <v>75000</v>
      </c>
      <c r="N52" s="8" t="str">
        <f t="shared" si="7"/>
        <v>Covered</v>
      </c>
      <c r="O52" s="8" t="str">
        <f t="shared" si="8"/>
        <v>HO13CIVBLA036</v>
      </c>
    </row>
    <row r="53" spans="2:15" ht="24.95" customHeight="1">
      <c r="B53" s="3" t="s">
        <v>86</v>
      </c>
      <c r="C53" s="3" t="str">
        <f t="shared" si="0"/>
        <v>FD</v>
      </c>
      <c r="D53" s="3" t="str">
        <f t="shared" si="1"/>
        <v>Ford</v>
      </c>
      <c r="E53" s="3" t="str">
        <f t="shared" si="2"/>
        <v>FCS</v>
      </c>
      <c r="F53" s="3" t="str">
        <f t="shared" si="3"/>
        <v>Focus</v>
      </c>
      <c r="G53" s="3" t="str">
        <f t="shared" si="4"/>
        <v>13</v>
      </c>
      <c r="H53" s="3">
        <f t="shared" si="5"/>
        <v>9</v>
      </c>
      <c r="I53" s="7">
        <v>13682.9</v>
      </c>
      <c r="J53" s="3">
        <f t="shared" si="6"/>
        <v>1440.3052631578946</v>
      </c>
      <c r="K53" s="3" t="s">
        <v>23</v>
      </c>
      <c r="L53" s="3" t="s">
        <v>33</v>
      </c>
      <c r="M53" s="3">
        <v>75000</v>
      </c>
      <c r="N53" s="3" t="str">
        <f t="shared" si="7"/>
        <v>Covered</v>
      </c>
      <c r="O53" s="3" t="str">
        <f t="shared" si="8"/>
        <v>FD13FCSBLA013</v>
      </c>
    </row>
    <row r="54" spans="2:15" ht="24.95" customHeight="1">
      <c r="B54" s="8" t="s">
        <v>87</v>
      </c>
      <c r="C54" s="8" t="str">
        <f t="shared" si="0"/>
        <v>HO</v>
      </c>
      <c r="D54" s="8" t="str">
        <f t="shared" si="1"/>
        <v>Honda</v>
      </c>
      <c r="E54" s="8" t="str">
        <f t="shared" si="2"/>
        <v>ODY</v>
      </c>
      <c r="F54" s="8" t="str">
        <f t="shared" si="3"/>
        <v>Odyssey</v>
      </c>
      <c r="G54" s="8" t="str">
        <f t="shared" si="4"/>
        <v>14</v>
      </c>
      <c r="H54" s="8">
        <f t="shared" si="5"/>
        <v>8</v>
      </c>
      <c r="I54" s="9">
        <v>3708.1</v>
      </c>
      <c r="J54" s="8">
        <f t="shared" si="6"/>
        <v>436.24705882352941</v>
      </c>
      <c r="K54" s="8" t="s">
        <v>23</v>
      </c>
      <c r="L54" s="8" t="s">
        <v>60</v>
      </c>
      <c r="M54" s="8">
        <v>100000</v>
      </c>
      <c r="N54" s="8" t="str">
        <f t="shared" si="7"/>
        <v>Covered</v>
      </c>
      <c r="O54" s="8" t="str">
        <f t="shared" si="8"/>
        <v>HO14ODYBLA041</v>
      </c>
    </row>
    <row r="55" spans="2:15">
      <c r="C55" s="3" t="str">
        <f t="shared" si="0"/>
        <v/>
      </c>
      <c r="I55" s="7"/>
    </row>
    <row r="56" spans="2:15">
      <c r="B56" s="8"/>
      <c r="C56" s="8" t="s">
        <v>88</v>
      </c>
      <c r="D56" s="8" t="s">
        <v>89</v>
      </c>
      <c r="E56" s="8" t="s">
        <v>90</v>
      </c>
      <c r="F56" s="8" t="s">
        <v>91</v>
      </c>
      <c r="G56" s="8"/>
      <c r="H56" s="8"/>
      <c r="I56" s="9"/>
      <c r="J56" s="8"/>
      <c r="K56" s="8"/>
      <c r="L56" s="8"/>
      <c r="M56" s="8"/>
      <c r="N56" s="8"/>
      <c r="O56" s="8"/>
    </row>
    <row r="57" spans="2:15">
      <c r="C57" s="3" t="s">
        <v>92</v>
      </c>
      <c r="D57" s="3" t="s">
        <v>93</v>
      </c>
      <c r="E57" s="3" t="s">
        <v>94</v>
      </c>
      <c r="F57" s="3" t="s">
        <v>95</v>
      </c>
      <c r="I57" s="7"/>
    </row>
    <row r="58" spans="2:15">
      <c r="B58" s="8"/>
      <c r="C58" s="8" t="s">
        <v>96</v>
      </c>
      <c r="D58" s="8" t="s">
        <v>97</v>
      </c>
      <c r="E58" s="8" t="s">
        <v>98</v>
      </c>
      <c r="F58" s="8" t="s">
        <v>99</v>
      </c>
      <c r="G58" s="8"/>
      <c r="H58" s="8"/>
      <c r="I58" s="9"/>
      <c r="J58" s="8"/>
      <c r="K58" s="8"/>
      <c r="L58" s="8"/>
      <c r="M58" s="8"/>
      <c r="N58" s="8"/>
      <c r="O58" s="8"/>
    </row>
    <row r="59" spans="2:15">
      <c r="C59" s="3" t="s">
        <v>100</v>
      </c>
      <c r="D59" s="3" t="s">
        <v>101</v>
      </c>
      <c r="E59" s="3" t="s">
        <v>102</v>
      </c>
      <c r="F59" s="3" t="s">
        <v>103</v>
      </c>
      <c r="I59" s="7"/>
    </row>
    <row r="60" spans="2:15">
      <c r="B60" s="8"/>
      <c r="C60" s="8" t="s">
        <v>104</v>
      </c>
      <c r="D60" s="8" t="s">
        <v>105</v>
      </c>
      <c r="E60" s="8" t="s">
        <v>106</v>
      </c>
      <c r="F60" s="8" t="s">
        <v>107</v>
      </c>
      <c r="G60" s="8"/>
      <c r="H60" s="8"/>
      <c r="I60" s="9"/>
      <c r="J60" s="8"/>
      <c r="K60" s="8"/>
      <c r="L60" s="8"/>
      <c r="M60" s="8"/>
      <c r="N60" s="8"/>
      <c r="O60" s="8"/>
    </row>
    <row r="61" spans="2:15">
      <c r="C61" s="3" t="s">
        <v>108</v>
      </c>
      <c r="D61" s="3" t="s">
        <v>109</v>
      </c>
      <c r="E61" s="3" t="s">
        <v>110</v>
      </c>
      <c r="F61" s="3" t="s">
        <v>111</v>
      </c>
      <c r="I61" s="7"/>
    </row>
    <row r="62" spans="2:15">
      <c r="C62" s="3" t="str">
        <f t="shared" si="0"/>
        <v/>
      </c>
      <c r="E62" s="8" t="s">
        <v>112</v>
      </c>
      <c r="F62" s="8" t="s">
        <v>113</v>
      </c>
    </row>
    <row r="63" spans="2:15">
      <c r="C63" s="3" t="str">
        <f t="shared" si="0"/>
        <v/>
      </c>
      <c r="E63" s="3" t="s">
        <v>114</v>
      </c>
      <c r="F63" s="3" t="s">
        <v>115</v>
      </c>
    </row>
    <row r="64" spans="2:15">
      <c r="C64" s="3" t="str">
        <f t="shared" si="0"/>
        <v/>
      </c>
      <c r="E64" s="8" t="s">
        <v>116</v>
      </c>
      <c r="F64" s="8" t="s">
        <v>117</v>
      </c>
    </row>
    <row r="65" spans="3:6">
      <c r="C65" s="3" t="str">
        <f t="shared" si="0"/>
        <v/>
      </c>
      <c r="E65" s="3" t="s">
        <v>118</v>
      </c>
      <c r="F65" s="3" t="s">
        <v>119</v>
      </c>
    </row>
    <row r="66" spans="3:6">
      <c r="C66" s="3" t="str">
        <f t="shared" si="0"/>
        <v/>
      </c>
      <c r="E66" s="8" t="s">
        <v>120</v>
      </c>
      <c r="F66" s="8" t="s">
        <v>121</v>
      </c>
    </row>
    <row r="67" spans="3:6">
      <c r="C67" s="3" t="str">
        <f>LEFT(B67,2)</f>
        <v/>
      </c>
      <c r="E67" s="8"/>
      <c r="F67" s="8"/>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37B55-D576-4B6A-BBCB-9D697F893307}">
  <dimension ref="A2:CV30"/>
  <sheetViews>
    <sheetView showGridLines="0" zoomScale="55" zoomScaleNormal="55" workbookViewId="0">
      <selection activeCell="A9" sqref="A9"/>
    </sheetView>
  </sheetViews>
  <sheetFormatPr defaultRowHeight="15.75"/>
  <cols>
    <col min="1" max="1" width="14.25" bestFit="1" customWidth="1"/>
    <col min="2" max="2" width="14.375" bestFit="1" customWidth="1"/>
    <col min="3" max="6" width="15.25" bestFit="1" customWidth="1"/>
    <col min="7" max="7" width="11.125" style="14" customWidth="1"/>
    <col min="8" max="8" width="0.5" customWidth="1"/>
    <col min="9" max="9" width="10.25" customWidth="1"/>
    <col min="10" max="10" width="13.625" bestFit="1" customWidth="1"/>
    <col min="11" max="11" width="3" style="14" bestFit="1" customWidth="1"/>
    <col min="12" max="12" width="3.875" bestFit="1" customWidth="1"/>
    <col min="13" max="13" width="3.5" bestFit="1" customWidth="1"/>
    <col min="14" max="14" width="13.125" bestFit="1" customWidth="1"/>
    <col min="15" max="15" width="12" bestFit="1" customWidth="1"/>
    <col min="16" max="16" width="13.125" bestFit="1" customWidth="1"/>
    <col min="17" max="17" width="3.5" bestFit="1" customWidth="1"/>
    <col min="18" max="18" width="4.75" bestFit="1" customWidth="1"/>
    <col min="19" max="19" width="4.375" bestFit="1" customWidth="1"/>
    <col min="20" max="20" width="4" bestFit="1" customWidth="1"/>
    <col min="21" max="21" width="3.75" bestFit="1" customWidth="1"/>
    <col min="22" max="22" width="4.875" bestFit="1" customWidth="1"/>
    <col min="23" max="23" width="4.5" bestFit="1" customWidth="1"/>
    <col min="24" max="24" width="4" bestFit="1" customWidth="1"/>
    <col min="25" max="25" width="3.875" bestFit="1" customWidth="1"/>
    <col min="26" max="26" width="11" bestFit="1" customWidth="1"/>
    <col min="27" max="27" width="6.75" bestFit="1" customWidth="1"/>
    <col min="28" max="28" width="9.875" bestFit="1" customWidth="1"/>
    <col min="29" max="29" width="8.25" style="14" bestFit="1" customWidth="1"/>
    <col min="30" max="30" width="8.25" bestFit="1" customWidth="1"/>
    <col min="31" max="31" width="13.125" bestFit="1" customWidth="1"/>
    <col min="32" max="32" width="17.875" bestFit="1" customWidth="1"/>
    <col min="33" max="33" width="6.25" style="19" bestFit="1" customWidth="1"/>
    <col min="34" max="34" width="7.75" bestFit="1" customWidth="1"/>
    <col min="35" max="35" width="17.375" customWidth="1"/>
    <col min="36" max="36" width="6.875" style="14" bestFit="1" customWidth="1"/>
    <col min="37" max="37" width="7" bestFit="1" customWidth="1"/>
    <col min="38" max="38" width="13.125" bestFit="1" customWidth="1"/>
    <col min="39" max="39" width="17.125" bestFit="1" customWidth="1"/>
    <col min="40" max="40" width="17.875" bestFit="1" customWidth="1"/>
    <col min="41" max="41" width="14.125" customWidth="1"/>
    <col min="42" max="42" width="8.875" bestFit="1" customWidth="1"/>
    <col min="43" max="43" width="11" bestFit="1" customWidth="1"/>
    <col min="44" max="44" width="7.75" style="14" bestFit="1" customWidth="1"/>
    <col min="45" max="45" width="7.75" bestFit="1" customWidth="1"/>
    <col min="46" max="46" width="13.125" bestFit="1" customWidth="1"/>
    <col min="47" max="47" width="12" bestFit="1" customWidth="1"/>
    <col min="48" max="48" width="11.875" bestFit="1" customWidth="1"/>
    <col min="49" max="51" width="15.25" bestFit="1" customWidth="1"/>
    <col min="52" max="52" width="11" bestFit="1" customWidth="1"/>
    <col min="53" max="53" width="11" style="14" bestFit="1" customWidth="1"/>
    <col min="54" max="54" width="12.875" bestFit="1" customWidth="1"/>
    <col min="55" max="55" width="13.125" bestFit="1" customWidth="1"/>
    <col min="56" max="56" width="13.625" bestFit="1" customWidth="1"/>
    <col min="57" max="57" width="16.125" bestFit="1" customWidth="1"/>
    <col min="58" max="58" width="13.125" bestFit="1" customWidth="1"/>
    <col min="59" max="59" width="16.375" bestFit="1" customWidth="1"/>
    <col min="60" max="60" width="12.625" bestFit="1" customWidth="1"/>
    <col min="61" max="61" width="15.875" style="14" bestFit="1" customWidth="1"/>
    <col min="62" max="62" width="13.125" bestFit="1" customWidth="1"/>
    <col min="63" max="63" width="25" bestFit="1" customWidth="1"/>
    <col min="64" max="64" width="24.875" bestFit="1" customWidth="1"/>
    <col min="65" max="66" width="14.125" bestFit="1" customWidth="1"/>
    <col min="67" max="67" width="25" bestFit="1" customWidth="1"/>
    <col min="68" max="68" width="24.875" style="14" bestFit="1" customWidth="1"/>
    <col min="69" max="69" width="13.125" bestFit="1" customWidth="1"/>
    <col min="70" max="70" width="25" bestFit="1" customWidth="1"/>
    <col min="71" max="71" width="5" bestFit="1" customWidth="1"/>
    <col min="72" max="72" width="8.75" customWidth="1"/>
    <col min="73" max="73" width="11" customWidth="1"/>
    <col min="74" max="74" width="6.375" bestFit="1" customWidth="1"/>
    <col min="75" max="75" width="11" bestFit="1" customWidth="1"/>
    <col min="76" max="78" width="16" bestFit="1" customWidth="1"/>
    <col min="79" max="79" width="17.125" bestFit="1" customWidth="1"/>
    <col min="80" max="80" width="11" bestFit="1" customWidth="1"/>
    <col min="81" max="81" width="11" style="14" bestFit="1" customWidth="1"/>
    <col min="82" max="82" width="14.25" bestFit="1" customWidth="1"/>
    <col min="83" max="83" width="25" bestFit="1" customWidth="1"/>
    <col min="84" max="84" width="26" bestFit="1" customWidth="1"/>
    <col min="85" max="85" width="10.625" bestFit="1" customWidth="1"/>
    <col min="86" max="86" width="11.625" bestFit="1" customWidth="1"/>
    <col min="87" max="87" width="10.625" bestFit="1" customWidth="1"/>
    <col min="88" max="88" width="11.625" bestFit="1" customWidth="1"/>
    <col min="89" max="89" width="10.625" bestFit="1" customWidth="1"/>
    <col min="90" max="90" width="11.625" bestFit="1" customWidth="1"/>
    <col min="91" max="91" width="10.625" bestFit="1" customWidth="1"/>
    <col min="92" max="92" width="11.625" bestFit="1" customWidth="1"/>
    <col min="93" max="93" width="24.75" customWidth="1"/>
    <col min="94" max="94" width="11.625" bestFit="1" customWidth="1"/>
    <col min="95" max="95" width="10.625" bestFit="1" customWidth="1"/>
    <col min="96" max="96" width="11.625" bestFit="1" customWidth="1"/>
    <col min="97" max="97" width="10.625" bestFit="1" customWidth="1"/>
    <col min="98" max="98" width="11.625" style="14" bestFit="1" customWidth="1"/>
    <col min="99" max="99" width="13.125" bestFit="1" customWidth="1"/>
    <col min="100" max="100" width="14.25" bestFit="1" customWidth="1"/>
    <col min="101" max="101" width="7.75" bestFit="1" customWidth="1"/>
    <col min="102" max="102" width="7.125" bestFit="1" customWidth="1"/>
    <col min="103" max="103" width="7.75" bestFit="1" customWidth="1"/>
    <col min="104" max="105" width="7.125" bestFit="1" customWidth="1"/>
    <col min="106" max="106" width="7.75" bestFit="1" customWidth="1"/>
    <col min="107" max="108" width="7.875" bestFit="1" customWidth="1"/>
    <col min="109" max="109" width="7.75" bestFit="1" customWidth="1"/>
    <col min="110" max="112" width="8.875" bestFit="1" customWidth="1"/>
    <col min="113" max="116" width="7.75" bestFit="1" customWidth="1"/>
    <col min="117" max="118" width="8.875" bestFit="1" customWidth="1"/>
    <col min="119" max="119" width="7.75" bestFit="1" customWidth="1"/>
    <col min="120" max="120" width="6.375" bestFit="1" customWidth="1"/>
    <col min="121" max="121" width="7.75" bestFit="1" customWidth="1"/>
    <col min="122" max="122" width="11" bestFit="1" customWidth="1"/>
    <col min="123" max="123" width="16.25" bestFit="1" customWidth="1"/>
    <col min="124" max="124" width="13" bestFit="1" customWidth="1"/>
    <col min="125" max="125" width="16.25" bestFit="1" customWidth="1"/>
    <col min="126" max="126" width="13" bestFit="1" customWidth="1"/>
    <col min="127" max="127" width="16.25" bestFit="1" customWidth="1"/>
    <col min="128" max="128" width="13" bestFit="1" customWidth="1"/>
    <col min="129" max="129" width="16.25" bestFit="1" customWidth="1"/>
    <col min="130" max="130" width="13.625" bestFit="1" customWidth="1"/>
    <col min="131" max="131" width="16.875" bestFit="1" customWidth="1"/>
    <col min="132" max="132" width="13.625" bestFit="1" customWidth="1"/>
    <col min="133" max="133" width="16.875" bestFit="1" customWidth="1"/>
    <col min="134" max="134" width="13.125" bestFit="1" customWidth="1"/>
    <col min="135" max="135" width="16.375" bestFit="1" customWidth="1"/>
    <col min="136" max="136" width="13.125" bestFit="1" customWidth="1"/>
    <col min="137" max="137" width="16.375" bestFit="1" customWidth="1"/>
    <col min="138" max="138" width="13.625" bestFit="1" customWidth="1"/>
    <col min="139" max="139" width="16.875" bestFit="1" customWidth="1"/>
    <col min="140" max="140" width="13.625" bestFit="1" customWidth="1"/>
    <col min="141" max="141" width="16.875" bestFit="1" customWidth="1"/>
    <col min="142" max="142" width="13.125" bestFit="1" customWidth="1"/>
    <col min="143" max="143" width="16.375" bestFit="1" customWidth="1"/>
    <col min="144" max="144" width="13.125" bestFit="1" customWidth="1"/>
    <col min="145" max="145" width="16.375" bestFit="1" customWidth="1"/>
    <col min="146" max="146" width="13.625" bestFit="1" customWidth="1"/>
    <col min="147" max="147" width="16.875" bestFit="1" customWidth="1"/>
    <col min="148" max="148" width="13.625" bestFit="1" customWidth="1"/>
    <col min="149" max="149" width="16.875" bestFit="1" customWidth="1"/>
    <col min="150" max="150" width="11" bestFit="1" customWidth="1"/>
  </cols>
  <sheetData>
    <row r="2" spans="1:100" s="46" customFormat="1" ht="42" customHeight="1">
      <c r="B2" s="47" t="s">
        <v>173</v>
      </c>
      <c r="G2" s="48"/>
      <c r="K2" s="48"/>
      <c r="O2" s="46" t="s">
        <v>165</v>
      </c>
      <c r="AC2" s="48"/>
      <c r="AG2" s="49"/>
      <c r="AJ2" s="48"/>
      <c r="AL2" s="46" t="s">
        <v>166</v>
      </c>
      <c r="AR2" s="48"/>
      <c r="AT2" s="46" t="s">
        <v>167</v>
      </c>
      <c r="BA2" s="48"/>
      <c r="BC2" s="46" t="s">
        <v>168</v>
      </c>
      <c r="BI2" s="48"/>
      <c r="BJ2" s="46" t="s">
        <v>169</v>
      </c>
      <c r="BP2" s="48"/>
      <c r="BQ2" s="46" t="s">
        <v>170</v>
      </c>
      <c r="CC2" s="48"/>
      <c r="CD2" s="46" t="s">
        <v>171</v>
      </c>
      <c r="CT2" s="48"/>
      <c r="CU2" s="46" t="s">
        <v>172</v>
      </c>
    </row>
    <row r="3" spans="1:100">
      <c r="A3" s="16" t="s">
        <v>123</v>
      </c>
      <c r="B3" s="16" t="s">
        <v>125</v>
      </c>
    </row>
    <row r="4" spans="1:100">
      <c r="A4" s="12" t="s">
        <v>89</v>
      </c>
      <c r="B4" s="13">
        <v>7</v>
      </c>
      <c r="I4" s="23"/>
      <c r="J4" s="24"/>
      <c r="K4" s="25"/>
    </row>
    <row r="5" spans="1:100">
      <c r="A5" s="12" t="s">
        <v>93</v>
      </c>
      <c r="B5" s="13">
        <v>13</v>
      </c>
      <c r="I5" s="26"/>
      <c r="J5" s="27"/>
      <c r="K5" s="28"/>
    </row>
    <row r="6" spans="1:100">
      <c r="A6" s="12" t="s">
        <v>97</v>
      </c>
      <c r="B6" s="13">
        <v>6</v>
      </c>
      <c r="I6" s="26"/>
      <c r="J6" s="27"/>
      <c r="K6" s="28"/>
      <c r="N6" s="16" t="s">
        <v>123</v>
      </c>
      <c r="O6" s="16" t="s">
        <v>126</v>
      </c>
      <c r="P6" s="16" t="s">
        <v>127</v>
      </c>
    </row>
    <row r="7" spans="1:100">
      <c r="A7" s="12" t="s">
        <v>101</v>
      </c>
      <c r="B7" s="13">
        <v>12</v>
      </c>
      <c r="I7" s="26"/>
      <c r="J7" s="27"/>
      <c r="K7" s="28"/>
      <c r="N7" s="12" t="s">
        <v>103</v>
      </c>
      <c r="O7" s="13">
        <v>62175.499999999993</v>
      </c>
      <c r="P7" s="13">
        <v>62175.499999999993</v>
      </c>
      <c r="AT7" s="62" t="s">
        <v>123</v>
      </c>
      <c r="AU7" s="16" t="s">
        <v>126</v>
      </c>
    </row>
    <row r="8" spans="1:100">
      <c r="A8" s="12" t="s">
        <v>105</v>
      </c>
      <c r="B8" s="13">
        <v>4</v>
      </c>
      <c r="I8" s="26"/>
      <c r="J8" s="27"/>
      <c r="K8" s="28"/>
      <c r="N8" s="12" t="s">
        <v>91</v>
      </c>
      <c r="O8" s="13">
        <v>432042.7</v>
      </c>
      <c r="P8" s="13">
        <v>432042.7</v>
      </c>
      <c r="AT8" s="12" t="s">
        <v>19</v>
      </c>
      <c r="AU8" s="13">
        <v>144647.70000000001</v>
      </c>
    </row>
    <row r="9" spans="1:100">
      <c r="A9" s="12" t="s">
        <v>109</v>
      </c>
      <c r="B9" s="13">
        <v>10</v>
      </c>
      <c r="I9" s="26"/>
      <c r="J9" s="27"/>
      <c r="K9" s="28"/>
      <c r="N9" s="12" t="s">
        <v>95</v>
      </c>
      <c r="O9" s="13">
        <v>281890.3</v>
      </c>
      <c r="P9" s="13">
        <v>281890.3</v>
      </c>
      <c r="AE9" s="62" t="s">
        <v>123</v>
      </c>
      <c r="AF9" s="16" t="s">
        <v>131</v>
      </c>
      <c r="AT9" s="12" t="s">
        <v>16</v>
      </c>
      <c r="AU9" s="13">
        <v>150656.40000000002</v>
      </c>
    </row>
    <row r="10" spans="1:100">
      <c r="A10" s="17" t="s">
        <v>124</v>
      </c>
      <c r="B10" s="18">
        <v>52</v>
      </c>
      <c r="I10" s="26"/>
      <c r="J10" s="27"/>
      <c r="K10" s="28"/>
      <c r="N10" s="12" t="s">
        <v>99</v>
      </c>
      <c r="O10" s="13">
        <v>277252.19999999995</v>
      </c>
      <c r="P10" s="13">
        <v>277252.19999999995</v>
      </c>
      <c r="AE10" s="12" t="s">
        <v>35</v>
      </c>
      <c r="AF10" s="20">
        <v>17857.147457326049</v>
      </c>
      <c r="AH10" t="str">
        <f>IFERROR(AE10,",")</f>
        <v>Smith</v>
      </c>
      <c r="AI10" s="22">
        <f>IFERROR(AF10,",")</f>
        <v>17857.147457326049</v>
      </c>
      <c r="AT10" s="12" t="s">
        <v>21</v>
      </c>
      <c r="AU10" s="13">
        <v>154427.9</v>
      </c>
      <c r="BC10" s="60" t="s">
        <v>123</v>
      </c>
      <c r="BD10" s="16" t="s">
        <v>137</v>
      </c>
      <c r="BQ10" s="11" t="s">
        <v>123</v>
      </c>
      <c r="BR10" s="16" t="s">
        <v>157</v>
      </c>
      <c r="BT10" s="54" t="s">
        <v>161</v>
      </c>
      <c r="BU10" s="55" t="s">
        <v>160</v>
      </c>
      <c r="BV10" s="55"/>
      <c r="BW10" s="55" t="s">
        <v>158</v>
      </c>
      <c r="BX10" s="56" t="s">
        <v>159</v>
      </c>
    </row>
    <row r="11" spans="1:100">
      <c r="I11" s="26"/>
      <c r="J11" s="27"/>
      <c r="K11" s="28"/>
      <c r="N11" s="12" t="s">
        <v>107</v>
      </c>
      <c r="O11" s="13">
        <v>185069.99999999997</v>
      </c>
      <c r="P11" s="13">
        <v>185069.99999999997</v>
      </c>
      <c r="AE11" s="12" t="s">
        <v>24</v>
      </c>
      <c r="AF11" s="20">
        <v>9770.6203712969054</v>
      </c>
      <c r="AH11" t="str">
        <f t="shared" ref="AH11:AI14" si="0">IFERROR(AE11,",")</f>
        <v>Swartz</v>
      </c>
      <c r="AI11" s="22">
        <f t="shared" si="0"/>
        <v>9770.6203712969054</v>
      </c>
      <c r="AL11" s="62" t="s">
        <v>123</v>
      </c>
      <c r="AM11" s="16" t="s">
        <v>134</v>
      </c>
      <c r="AO11" s="32" t="s">
        <v>132</v>
      </c>
      <c r="AP11" s="33">
        <f>IFERROR(VLOOKUP(AO11,AL:AM,2,0), ",")</f>
        <v>48</v>
      </c>
      <c r="AQ11" s="36">
        <f>AP11/GETPIVOTDATA("Covered?",$AL$11)</f>
        <v>0.92307692307692313</v>
      </c>
      <c r="AT11" s="12" t="s">
        <v>26</v>
      </c>
      <c r="AU11" s="13">
        <v>179986</v>
      </c>
      <c r="BC11" s="12" t="s">
        <v>23</v>
      </c>
      <c r="BD11" s="13">
        <v>24</v>
      </c>
      <c r="BJ11" s="11" t="s">
        <v>123</v>
      </c>
      <c r="BK11" s="16" t="s">
        <v>136</v>
      </c>
      <c r="BM11" s="16" t="s">
        <v>138</v>
      </c>
      <c r="BO11" s="16" t="s">
        <v>136</v>
      </c>
      <c r="BQ11" s="12" t="s">
        <v>139</v>
      </c>
      <c r="BR11" s="13">
        <v>3</v>
      </c>
      <c r="BT11" s="51" t="str">
        <f>IFERROR(BQ11,0)</f>
        <v>00</v>
      </c>
      <c r="BU11" s="19">
        <f>IFERROR(BR11,0)</f>
        <v>3</v>
      </c>
      <c r="BV11" s="19"/>
      <c r="BW11" s="19"/>
      <c r="BX11" s="14" t="str">
        <f>IF(BU11=MIN(BU:BU),BU11,"")</f>
        <v/>
      </c>
      <c r="BZ11" s="50" t="s">
        <v>162</v>
      </c>
      <c r="CA11" s="33">
        <f>MAX(BR:BR)</f>
        <v>7</v>
      </c>
    </row>
    <row r="12" spans="1:100">
      <c r="I12" s="26"/>
      <c r="J12" s="27"/>
      <c r="K12" s="28"/>
      <c r="N12" s="12" t="s">
        <v>111</v>
      </c>
      <c r="O12" s="13">
        <v>93796.700000000012</v>
      </c>
      <c r="P12" s="13">
        <v>93796.700000000012</v>
      </c>
      <c r="AE12" s="12" t="s">
        <v>26</v>
      </c>
      <c r="AF12" s="20">
        <v>9625.5952228207134</v>
      </c>
      <c r="AH12" t="str">
        <f t="shared" si="0"/>
        <v>Gaul</v>
      </c>
      <c r="AI12" s="22">
        <f t="shared" si="0"/>
        <v>9625.5952228207134</v>
      </c>
      <c r="AL12" s="12" t="s">
        <v>132</v>
      </c>
      <c r="AM12" s="20">
        <v>48</v>
      </c>
      <c r="AO12" s="34" t="s">
        <v>133</v>
      </c>
      <c r="AP12" s="35">
        <f>IFERROR(VLOOKUP(AO12,AL:AM,2,0), ",")</f>
        <v>4</v>
      </c>
      <c r="AQ12" s="37">
        <f>AP12/GETPIVOTDATA("Covered?",$AL$11)</f>
        <v>7.6923076923076927E-2</v>
      </c>
      <c r="AT12" s="12" t="s">
        <v>31</v>
      </c>
      <c r="AU12" s="13">
        <v>143640.70000000001</v>
      </c>
      <c r="BC12" s="12" t="s">
        <v>28</v>
      </c>
      <c r="BD12" s="13">
        <v>8</v>
      </c>
      <c r="BJ12" s="12">
        <v>8</v>
      </c>
      <c r="BK12" s="13">
        <v>3</v>
      </c>
      <c r="BM12" s="39">
        <v>14.673076923076923</v>
      </c>
      <c r="BO12" s="40">
        <v>52</v>
      </c>
      <c r="BQ12" s="12" t="s">
        <v>140</v>
      </c>
      <c r="BR12" s="13">
        <v>2</v>
      </c>
      <c r="BT12" s="51" t="str">
        <f t="shared" ref="BT12:BU28" si="1">IFERROR(BQ12,0)</f>
        <v>01</v>
      </c>
      <c r="BU12" s="19">
        <f t="shared" si="1"/>
        <v>2</v>
      </c>
      <c r="BV12" s="19"/>
      <c r="BW12" s="19" t="str">
        <f t="shared" ref="BW12:BW28" si="2">IF(BU12=MAX(BU:BU),BU12,"")</f>
        <v/>
      </c>
      <c r="BX12" s="14" t="str">
        <f t="shared" ref="BX12:BX28" si="3">IF(BU12=MIN(BU:BU),BU12,"")</f>
        <v/>
      </c>
      <c r="BZ12" s="51" t="s">
        <v>163</v>
      </c>
      <c r="CA12" s="14">
        <f>MIN(BR:BR)</f>
        <v>1</v>
      </c>
      <c r="CD12" s="62" t="s">
        <v>123</v>
      </c>
      <c r="CE12" s="62" t="s">
        <v>136</v>
      </c>
      <c r="CF12" s="62" t="s">
        <v>164</v>
      </c>
      <c r="CN12" s="63" t="s">
        <v>123</v>
      </c>
      <c r="CO12" s="63" t="s">
        <v>136</v>
      </c>
      <c r="CP12" s="61"/>
      <c r="CR12" s="58" t="str">
        <f>IFERROR(CN14,"")</f>
        <v>Ford</v>
      </c>
      <c r="CS12" s="59">
        <f>IFERROR(CO14,"")</f>
        <v>13</v>
      </c>
    </row>
    <row r="13" spans="1:100">
      <c r="I13" s="26"/>
      <c r="J13" s="27"/>
      <c r="K13" s="28"/>
      <c r="N13" s="12" t="s">
        <v>113</v>
      </c>
      <c r="O13" s="13">
        <v>244396.00000000003</v>
      </c>
      <c r="P13" s="13">
        <v>244396.00000000003</v>
      </c>
      <c r="AE13" s="12" t="s">
        <v>31</v>
      </c>
      <c r="AF13" s="20">
        <v>9617.5841269841276</v>
      </c>
      <c r="AH13" t="str">
        <f t="shared" si="0"/>
        <v>Howard</v>
      </c>
      <c r="AI13" s="22">
        <f t="shared" si="0"/>
        <v>9617.5841269841276</v>
      </c>
      <c r="AL13" s="12" t="s">
        <v>133</v>
      </c>
      <c r="AM13" s="20">
        <v>4</v>
      </c>
      <c r="AT13" s="12" t="s">
        <v>42</v>
      </c>
      <c r="AU13" s="13">
        <v>135078.20000000001</v>
      </c>
      <c r="BC13" s="12" t="s">
        <v>15</v>
      </c>
      <c r="BD13" s="13">
        <v>7</v>
      </c>
      <c r="BJ13" s="12">
        <v>9</v>
      </c>
      <c r="BK13" s="13">
        <v>7</v>
      </c>
      <c r="BQ13" s="12" t="s">
        <v>141</v>
      </c>
      <c r="BR13" s="13">
        <v>2</v>
      </c>
      <c r="BT13" s="51" t="str">
        <f t="shared" si="1"/>
        <v>02</v>
      </c>
      <c r="BU13" s="19">
        <f t="shared" si="1"/>
        <v>2</v>
      </c>
      <c r="BV13" s="19"/>
      <c r="BW13" s="19" t="str">
        <f t="shared" si="2"/>
        <v/>
      </c>
      <c r="BX13" s="14" t="str">
        <f t="shared" si="3"/>
        <v/>
      </c>
      <c r="BZ13" s="52" t="s">
        <v>130</v>
      </c>
      <c r="CA13" s="53">
        <f>AVERAGE(BR:BR)</f>
        <v>2.8888888888888888</v>
      </c>
      <c r="CD13" s="12" t="s">
        <v>89</v>
      </c>
      <c r="CE13" s="20">
        <v>7</v>
      </c>
      <c r="CF13" s="20">
        <v>7</v>
      </c>
      <c r="CN13" s="12" t="s">
        <v>89</v>
      </c>
      <c r="CO13" s="20">
        <v>7</v>
      </c>
      <c r="CU13" s="62" t="s">
        <v>123</v>
      </c>
      <c r="CV13" s="62" t="s">
        <v>135</v>
      </c>
    </row>
    <row r="14" spans="1:100">
      <c r="I14" s="26"/>
      <c r="J14" s="27"/>
      <c r="K14" s="28"/>
      <c r="N14" s="12" t="s">
        <v>115</v>
      </c>
      <c r="O14" s="13">
        <v>204245.40000000002</v>
      </c>
      <c r="P14" s="13">
        <v>204245.40000000002</v>
      </c>
      <c r="AE14" s="12" t="s">
        <v>38</v>
      </c>
      <c r="AF14" s="20">
        <v>9274.0747821438126</v>
      </c>
      <c r="AH14" t="str">
        <f t="shared" si="0"/>
        <v>Jones</v>
      </c>
      <c r="AI14" s="22">
        <f t="shared" si="0"/>
        <v>9274.0747821438126</v>
      </c>
      <c r="AL14" s="17" t="s">
        <v>124</v>
      </c>
      <c r="AM14" s="21">
        <v>52</v>
      </c>
      <c r="AT14" s="12" t="s">
        <v>38</v>
      </c>
      <c r="AU14" s="13">
        <v>184693.8</v>
      </c>
      <c r="BC14" s="12" t="s">
        <v>50</v>
      </c>
      <c r="BD14" s="13">
        <v>2</v>
      </c>
      <c r="BJ14" s="12">
        <v>10</v>
      </c>
      <c r="BK14" s="13">
        <v>6</v>
      </c>
      <c r="BQ14" s="12" t="s">
        <v>142</v>
      </c>
      <c r="BR14" s="13">
        <v>1</v>
      </c>
      <c r="BT14" s="51" t="str">
        <f t="shared" si="1"/>
        <v>03</v>
      </c>
      <c r="BU14" s="19">
        <f t="shared" si="1"/>
        <v>1</v>
      </c>
      <c r="BV14" s="19"/>
      <c r="BW14" s="19" t="str">
        <f t="shared" si="2"/>
        <v/>
      </c>
      <c r="BX14" s="14">
        <f t="shared" si="3"/>
        <v>1</v>
      </c>
      <c r="CD14" s="12" t="s">
        <v>93</v>
      </c>
      <c r="CE14" s="20">
        <v>13</v>
      </c>
      <c r="CF14" s="20">
        <v>13</v>
      </c>
      <c r="CN14" s="12" t="s">
        <v>93</v>
      </c>
      <c r="CO14" s="20">
        <v>13</v>
      </c>
      <c r="CU14" s="12" t="s">
        <v>103</v>
      </c>
      <c r="CV14" s="13">
        <v>3</v>
      </c>
    </row>
    <row r="15" spans="1:100">
      <c r="I15" s="26"/>
      <c r="J15" s="27"/>
      <c r="K15" s="28"/>
      <c r="N15" s="12" t="s">
        <v>117</v>
      </c>
      <c r="O15" s="13">
        <v>226115.20000000001</v>
      </c>
      <c r="P15" s="13">
        <v>226115.20000000001</v>
      </c>
      <c r="AE15" s="12" t="s">
        <v>21</v>
      </c>
      <c r="AF15" s="20">
        <v>8961.4053163211065</v>
      </c>
      <c r="AT15" s="12" t="s">
        <v>48</v>
      </c>
      <c r="AU15" s="13">
        <v>127731.3</v>
      </c>
      <c r="BC15" s="12" t="s">
        <v>18</v>
      </c>
      <c r="BD15" s="13">
        <v>11</v>
      </c>
      <c r="BJ15" s="12">
        <v>11</v>
      </c>
      <c r="BK15" s="13">
        <v>3</v>
      </c>
      <c r="BN15" s="16" t="s">
        <v>138</v>
      </c>
      <c r="BQ15" s="12" t="s">
        <v>153</v>
      </c>
      <c r="BR15" s="13">
        <v>3</v>
      </c>
      <c r="BT15" s="51" t="str">
        <f t="shared" si="1"/>
        <v>04</v>
      </c>
      <c r="BU15" s="19">
        <f t="shared" si="1"/>
        <v>3</v>
      </c>
      <c r="BV15" s="19"/>
      <c r="BW15" s="19" t="str">
        <f t="shared" si="2"/>
        <v/>
      </c>
      <c r="BX15" s="14" t="str">
        <f t="shared" si="3"/>
        <v/>
      </c>
      <c r="CD15" s="12" t="s">
        <v>97</v>
      </c>
      <c r="CE15" s="20">
        <v>6</v>
      </c>
      <c r="CF15" s="20">
        <v>6</v>
      </c>
      <c r="CN15" s="12" t="s">
        <v>97</v>
      </c>
      <c r="CO15" s="20">
        <v>6</v>
      </c>
      <c r="CU15" s="12" t="s">
        <v>91</v>
      </c>
      <c r="CV15" s="13">
        <v>6</v>
      </c>
    </row>
    <row r="16" spans="1:100">
      <c r="I16" s="26"/>
      <c r="J16" s="27"/>
      <c r="K16" s="28"/>
      <c r="N16" s="12" t="s">
        <v>119</v>
      </c>
      <c r="O16" s="13">
        <v>134010.4</v>
      </c>
      <c r="P16" s="13">
        <v>134010.4</v>
      </c>
      <c r="AE16" s="12" t="s">
        <v>48</v>
      </c>
      <c r="AF16" s="20">
        <v>8922.1654718095506</v>
      </c>
      <c r="AT16" s="12" t="s">
        <v>60</v>
      </c>
      <c r="AU16" s="13">
        <v>70964.900000000009</v>
      </c>
      <c r="BC16" s="17" t="s">
        <v>124</v>
      </c>
      <c r="BD16" s="18">
        <v>52</v>
      </c>
      <c r="BJ16" s="12">
        <v>12</v>
      </c>
      <c r="BK16" s="13">
        <v>3</v>
      </c>
      <c r="BN16" s="38">
        <v>14.673076923076923</v>
      </c>
      <c r="BQ16" s="12" t="s">
        <v>156</v>
      </c>
      <c r="BR16" s="13">
        <v>1</v>
      </c>
      <c r="BT16" s="51" t="str">
        <f t="shared" si="1"/>
        <v>05</v>
      </c>
      <c r="BU16" s="19">
        <f t="shared" si="1"/>
        <v>1</v>
      </c>
      <c r="BV16" s="19"/>
      <c r="BW16" s="19" t="str">
        <f t="shared" si="2"/>
        <v/>
      </c>
      <c r="BX16" s="14">
        <f t="shared" si="3"/>
        <v>1</v>
      </c>
      <c r="CD16" s="12" t="s">
        <v>101</v>
      </c>
      <c r="CE16" s="20">
        <v>12</v>
      </c>
      <c r="CF16" s="20">
        <v>12</v>
      </c>
      <c r="CN16" s="12" t="s">
        <v>101</v>
      </c>
      <c r="CO16" s="20">
        <v>12</v>
      </c>
      <c r="CU16" s="12" t="s">
        <v>95</v>
      </c>
      <c r="CV16" s="13">
        <v>4</v>
      </c>
    </row>
    <row r="17" spans="9:100">
      <c r="I17" s="26"/>
      <c r="J17" s="27"/>
      <c r="K17" s="28"/>
      <c r="N17" s="12" t="s">
        <v>121</v>
      </c>
      <c r="O17" s="13">
        <v>194992.9</v>
      </c>
      <c r="P17" s="13">
        <v>194992.9</v>
      </c>
      <c r="AE17" s="12" t="s">
        <v>19</v>
      </c>
      <c r="AF17" s="20">
        <v>8618.6339768339767</v>
      </c>
      <c r="AT17" s="12" t="s">
        <v>55</v>
      </c>
      <c r="AU17" s="13">
        <v>65315</v>
      </c>
      <c r="BJ17" s="12">
        <v>13</v>
      </c>
      <c r="BK17" s="13">
        <v>3</v>
      </c>
      <c r="BQ17" s="12" t="s">
        <v>143</v>
      </c>
      <c r="BR17" s="13">
        <v>4</v>
      </c>
      <c r="BT17" s="51" t="str">
        <f t="shared" si="1"/>
        <v>06</v>
      </c>
      <c r="BU17" s="19">
        <f t="shared" si="1"/>
        <v>4</v>
      </c>
      <c r="BV17" s="19"/>
      <c r="BW17" s="19" t="str">
        <f t="shared" si="2"/>
        <v/>
      </c>
      <c r="BX17" s="14" t="str">
        <f t="shared" si="3"/>
        <v/>
      </c>
      <c r="CD17" s="12" t="s">
        <v>105</v>
      </c>
      <c r="CE17" s="20">
        <v>4</v>
      </c>
      <c r="CF17" s="20">
        <v>4</v>
      </c>
      <c r="CN17" s="12" t="s">
        <v>105</v>
      </c>
      <c r="CO17" s="20">
        <v>4</v>
      </c>
      <c r="CU17" s="12" t="s">
        <v>99</v>
      </c>
      <c r="CV17" s="13">
        <v>7</v>
      </c>
    </row>
    <row r="18" spans="9:100">
      <c r="I18" s="26"/>
      <c r="J18" s="27"/>
      <c r="K18" s="28"/>
      <c r="N18" s="17" t="s">
        <v>124</v>
      </c>
      <c r="O18" s="18">
        <v>2335987.2999999998</v>
      </c>
      <c r="P18" s="18">
        <v>2335987.2999999998</v>
      </c>
      <c r="AE18" s="12" t="s">
        <v>29</v>
      </c>
      <c r="AF18" s="20">
        <v>8338.8346402237476</v>
      </c>
      <c r="AT18" s="12" t="s">
        <v>33</v>
      </c>
      <c r="AU18" s="13">
        <v>138561.5</v>
      </c>
      <c r="BJ18" s="12">
        <v>14</v>
      </c>
      <c r="BK18" s="13">
        <v>4</v>
      </c>
      <c r="BQ18" s="12" t="s">
        <v>144</v>
      </c>
      <c r="BR18" s="13">
        <v>2</v>
      </c>
      <c r="BT18" s="51" t="str">
        <f t="shared" si="1"/>
        <v>07</v>
      </c>
      <c r="BU18" s="19">
        <f t="shared" si="1"/>
        <v>2</v>
      </c>
      <c r="BV18" s="19"/>
      <c r="BW18" s="19" t="str">
        <f t="shared" si="2"/>
        <v/>
      </c>
      <c r="BX18" s="14" t="str">
        <f t="shared" si="3"/>
        <v/>
      </c>
      <c r="CD18" s="12" t="s">
        <v>109</v>
      </c>
      <c r="CE18" s="20">
        <v>10</v>
      </c>
      <c r="CF18" s="20">
        <v>10</v>
      </c>
      <c r="CN18" s="12" t="s">
        <v>109</v>
      </c>
      <c r="CO18" s="20">
        <v>10</v>
      </c>
      <c r="CU18" s="12" t="s">
        <v>107</v>
      </c>
      <c r="CV18" s="13">
        <v>4</v>
      </c>
    </row>
    <row r="19" spans="9:100">
      <c r="I19" s="26"/>
      <c r="J19" s="27"/>
      <c r="K19" s="28"/>
      <c r="AE19" s="12" t="s">
        <v>40</v>
      </c>
      <c r="AF19" s="20">
        <v>8322.1281934996223</v>
      </c>
      <c r="AT19" s="12" t="s">
        <v>40</v>
      </c>
      <c r="AU19" s="13">
        <v>141229.4</v>
      </c>
      <c r="BJ19" s="12">
        <v>15</v>
      </c>
      <c r="BK19" s="13">
        <v>2</v>
      </c>
      <c r="BQ19" s="12" t="s">
        <v>145</v>
      </c>
      <c r="BR19" s="13">
        <v>4</v>
      </c>
      <c r="BT19" s="51" t="str">
        <f t="shared" si="1"/>
        <v>08</v>
      </c>
      <c r="BU19" s="19">
        <f t="shared" si="1"/>
        <v>4</v>
      </c>
      <c r="BV19" s="19"/>
      <c r="BW19" s="19" t="str">
        <f t="shared" si="2"/>
        <v/>
      </c>
      <c r="BX19" s="14" t="str">
        <f t="shared" si="3"/>
        <v/>
      </c>
      <c r="CD19" s="17" t="s">
        <v>124</v>
      </c>
      <c r="CE19" s="21">
        <v>52</v>
      </c>
      <c r="CF19" s="21">
        <v>52</v>
      </c>
      <c r="CN19" s="41" t="s">
        <v>124</v>
      </c>
      <c r="CO19" s="42">
        <v>52</v>
      </c>
      <c r="CU19" s="12" t="s">
        <v>111</v>
      </c>
      <c r="CV19" s="13">
        <v>4</v>
      </c>
    </row>
    <row r="20" spans="9:100">
      <c r="I20" s="26"/>
      <c r="J20" s="27"/>
      <c r="K20" s="28"/>
      <c r="N20" s="12" t="s">
        <v>128</v>
      </c>
      <c r="O20" s="15">
        <f>MAX(O7:O17)</f>
        <v>432042.7</v>
      </c>
      <c r="AE20" s="12" t="s">
        <v>42</v>
      </c>
      <c r="AF20" s="20">
        <v>8205.7424761904767</v>
      </c>
      <c r="AT20" s="12" t="s">
        <v>35</v>
      </c>
      <c r="AU20" s="13">
        <v>305432.39999999997</v>
      </c>
      <c r="BJ20" s="12">
        <v>16</v>
      </c>
      <c r="BK20" s="13">
        <v>4</v>
      </c>
      <c r="BQ20" s="12" t="s">
        <v>146</v>
      </c>
      <c r="BR20" s="13">
        <v>3</v>
      </c>
      <c r="BT20" s="51" t="str">
        <f t="shared" si="1"/>
        <v>09</v>
      </c>
      <c r="BU20" s="19">
        <f t="shared" si="1"/>
        <v>3</v>
      </c>
      <c r="BV20" s="19"/>
      <c r="BW20" s="19" t="str">
        <f t="shared" si="2"/>
        <v/>
      </c>
      <c r="BX20" s="14" t="str">
        <f t="shared" si="3"/>
        <v/>
      </c>
      <c r="CU20" s="12" t="s">
        <v>113</v>
      </c>
      <c r="CV20" s="13">
        <v>8</v>
      </c>
    </row>
    <row r="21" spans="9:100">
      <c r="I21" s="29"/>
      <c r="J21" s="30"/>
      <c r="K21" s="31"/>
      <c r="N21" s="12" t="s">
        <v>129</v>
      </c>
      <c r="O21" s="15">
        <f>MIN(O7:O17)</f>
        <v>62175.499999999993</v>
      </c>
      <c r="AE21" s="12" t="s">
        <v>16</v>
      </c>
      <c r="AF21" s="20">
        <v>7894.0100818082947</v>
      </c>
      <c r="AT21" s="12" t="s">
        <v>24</v>
      </c>
      <c r="AU21" s="13">
        <v>177713.90000000002</v>
      </c>
      <c r="BJ21" s="12">
        <v>17</v>
      </c>
      <c r="BK21" s="13">
        <v>1</v>
      </c>
      <c r="BQ21" s="12" t="s">
        <v>147</v>
      </c>
      <c r="BR21" s="13">
        <v>3</v>
      </c>
      <c r="BT21" s="51" t="str">
        <f t="shared" si="1"/>
        <v>10</v>
      </c>
      <c r="BU21" s="19">
        <f t="shared" si="1"/>
        <v>3</v>
      </c>
      <c r="BV21" s="19"/>
      <c r="BW21" s="19" t="str">
        <f t="shared" si="2"/>
        <v/>
      </c>
      <c r="BX21" s="14" t="str">
        <f t="shared" si="3"/>
        <v/>
      </c>
      <c r="CU21" s="12" t="s">
        <v>115</v>
      </c>
      <c r="CV21" s="13">
        <v>5</v>
      </c>
    </row>
    <row r="22" spans="9:100">
      <c r="N22" s="12" t="s">
        <v>130</v>
      </c>
      <c r="O22" s="15">
        <f>AVERAGE(O7:O17)</f>
        <v>212362.48181818181</v>
      </c>
      <c r="AE22" s="12" t="s">
        <v>33</v>
      </c>
      <c r="AF22" s="20">
        <v>7876.9335830405062</v>
      </c>
      <c r="AT22" s="12" t="s">
        <v>67</v>
      </c>
      <c r="AU22" s="13">
        <v>65964.900000000009</v>
      </c>
      <c r="BJ22" s="12">
        <v>18</v>
      </c>
      <c r="BK22" s="13">
        <v>3</v>
      </c>
      <c r="BQ22" s="12" t="s">
        <v>148</v>
      </c>
      <c r="BR22" s="13">
        <v>3</v>
      </c>
      <c r="BT22" s="51" t="str">
        <f t="shared" si="1"/>
        <v>11</v>
      </c>
      <c r="BU22" s="19">
        <f t="shared" si="1"/>
        <v>3</v>
      </c>
      <c r="BV22" s="19"/>
      <c r="BW22" s="19" t="str">
        <f t="shared" si="2"/>
        <v/>
      </c>
      <c r="BX22" s="14" t="str">
        <f t="shared" si="3"/>
        <v/>
      </c>
      <c r="CU22" s="12" t="s">
        <v>117</v>
      </c>
      <c r="CV22" s="13">
        <v>5</v>
      </c>
    </row>
    <row r="23" spans="9:100">
      <c r="AE23" s="12" t="s">
        <v>55</v>
      </c>
      <c r="AF23" s="20">
        <v>7092.6786377708977</v>
      </c>
      <c r="AT23" s="12" t="s">
        <v>29</v>
      </c>
      <c r="AU23" s="13">
        <v>130601.60000000001</v>
      </c>
      <c r="BJ23" s="12">
        <v>19</v>
      </c>
      <c r="BK23" s="13">
        <v>1</v>
      </c>
      <c r="BQ23" s="12" t="s">
        <v>149</v>
      </c>
      <c r="BR23" s="13">
        <v>6</v>
      </c>
      <c r="BT23" s="51" t="str">
        <f t="shared" si="1"/>
        <v>12</v>
      </c>
      <c r="BU23" s="19">
        <f t="shared" si="1"/>
        <v>6</v>
      </c>
      <c r="BV23" s="19"/>
      <c r="BW23" s="19" t="str">
        <f t="shared" si="2"/>
        <v/>
      </c>
      <c r="BX23" s="14" t="str">
        <f t="shared" si="3"/>
        <v/>
      </c>
      <c r="CU23" s="12" t="s">
        <v>119</v>
      </c>
      <c r="CV23" s="13">
        <v>3</v>
      </c>
    </row>
    <row r="24" spans="9:100">
      <c r="AE24" s="12" t="s">
        <v>67</v>
      </c>
      <c r="AF24" s="20">
        <v>6017.6041943734017</v>
      </c>
      <c r="AT24" s="12" t="s">
        <v>82</v>
      </c>
      <c r="AU24" s="13">
        <v>19341.7</v>
      </c>
      <c r="BJ24" s="12">
        <v>20</v>
      </c>
      <c r="BK24" s="13">
        <v>2</v>
      </c>
      <c r="BQ24" s="12" t="s">
        <v>150</v>
      </c>
      <c r="BR24" s="13">
        <v>7</v>
      </c>
      <c r="BT24" s="51" t="str">
        <f t="shared" si="1"/>
        <v>13</v>
      </c>
      <c r="BU24" s="19">
        <f t="shared" si="1"/>
        <v>7</v>
      </c>
      <c r="BV24" s="19"/>
      <c r="BW24" s="19">
        <f t="shared" si="2"/>
        <v>7</v>
      </c>
      <c r="BX24" s="14" t="str">
        <f t="shared" si="3"/>
        <v/>
      </c>
      <c r="CU24" s="12" t="s">
        <v>121</v>
      </c>
      <c r="CV24" s="13">
        <v>3</v>
      </c>
    </row>
    <row r="25" spans="9:100">
      <c r="AE25" s="12" t="s">
        <v>60</v>
      </c>
      <c r="AF25" s="20">
        <v>5284.0877514642225</v>
      </c>
      <c r="AT25" s="17" t="s">
        <v>124</v>
      </c>
      <c r="AU25" s="18">
        <v>2335987.2999999998</v>
      </c>
      <c r="BJ25" s="12">
        <v>21</v>
      </c>
      <c r="BK25" s="13">
        <v>2</v>
      </c>
      <c r="BQ25" s="12" t="s">
        <v>151</v>
      </c>
      <c r="BR25" s="13">
        <v>3</v>
      </c>
      <c r="BT25" s="51" t="str">
        <f t="shared" si="1"/>
        <v>14</v>
      </c>
      <c r="BU25" s="19">
        <f t="shared" si="1"/>
        <v>3</v>
      </c>
      <c r="BV25" s="19"/>
      <c r="BW25" s="19" t="str">
        <f t="shared" si="2"/>
        <v/>
      </c>
      <c r="BX25" s="14" t="str">
        <f t="shared" si="3"/>
        <v/>
      </c>
      <c r="CU25" s="17" t="s">
        <v>124</v>
      </c>
      <c r="CV25" s="18">
        <v>52</v>
      </c>
    </row>
    <row r="26" spans="9:100">
      <c r="AE26" s="12" t="s">
        <v>82</v>
      </c>
      <c r="AF26" s="20">
        <v>1842.0666666666668</v>
      </c>
      <c r="BJ26" s="12">
        <v>22</v>
      </c>
      <c r="BK26" s="13">
        <v>3</v>
      </c>
      <c r="BQ26" s="12" t="s">
        <v>154</v>
      </c>
      <c r="BR26" s="13">
        <v>1</v>
      </c>
      <c r="BT26" s="51" t="str">
        <f t="shared" si="1"/>
        <v>96</v>
      </c>
      <c r="BU26" s="19">
        <f t="shared" si="1"/>
        <v>1</v>
      </c>
      <c r="BV26" s="19"/>
      <c r="BW26" s="19" t="str">
        <f t="shared" si="2"/>
        <v/>
      </c>
      <c r="BX26" s="14">
        <f t="shared" si="3"/>
        <v>1</v>
      </c>
    </row>
    <row r="27" spans="9:100">
      <c r="AE27" s="17" t="s">
        <v>124</v>
      </c>
      <c r="AF27" s="21">
        <v>143521.31295057407</v>
      </c>
      <c r="BJ27" s="12">
        <v>23</v>
      </c>
      <c r="BK27" s="13">
        <v>2</v>
      </c>
      <c r="BQ27" s="12" t="s">
        <v>152</v>
      </c>
      <c r="BR27" s="13">
        <v>2</v>
      </c>
      <c r="BT27" s="51" t="str">
        <f t="shared" si="1"/>
        <v>98</v>
      </c>
      <c r="BU27" s="19">
        <f t="shared" si="1"/>
        <v>2</v>
      </c>
      <c r="BV27" s="19"/>
      <c r="BW27" s="19" t="str">
        <f t="shared" si="2"/>
        <v/>
      </c>
      <c r="BX27" s="14" t="str">
        <f t="shared" si="3"/>
        <v/>
      </c>
    </row>
    <row r="28" spans="9:100">
      <c r="BJ28" s="12">
        <v>24</v>
      </c>
      <c r="BK28" s="13">
        <v>2</v>
      </c>
      <c r="BQ28" s="12" t="s">
        <v>155</v>
      </c>
      <c r="BR28" s="13">
        <v>2</v>
      </c>
      <c r="BT28" s="52" t="str">
        <f t="shared" si="1"/>
        <v>99</v>
      </c>
      <c r="BU28" s="57">
        <f t="shared" si="1"/>
        <v>2</v>
      </c>
      <c r="BV28" s="57"/>
      <c r="BW28" s="57" t="str">
        <f t="shared" si="2"/>
        <v/>
      </c>
      <c r="BX28" s="35" t="str">
        <f t="shared" si="3"/>
        <v/>
      </c>
    </row>
    <row r="29" spans="9:100">
      <c r="BJ29" s="12">
        <v>26</v>
      </c>
      <c r="BK29" s="13">
        <v>1</v>
      </c>
    </row>
    <row r="30" spans="9:100">
      <c r="BJ30" s="17" t="s">
        <v>124</v>
      </c>
      <c r="BK30" s="18">
        <v>52</v>
      </c>
    </row>
  </sheetData>
  <pageMargins left="0.7" right="0.7" top="0.75" bottom="0.75" header="0.3" footer="0.3"/>
  <pageSetup orientation="portrait" r:id="rId15"/>
  <drawing r:id="rId16"/>
  <extLst>
    <ext xmlns:x14="http://schemas.microsoft.com/office/spreadsheetml/2009/9/main" uri="{A8765BA9-456A-4dab-B4F3-ACF838C121DE}">
      <x14:slicerList>
        <x14:slicer r:id="rId1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C4284-0A13-4278-A109-C8D3CE66C576}">
  <dimension ref="A1:Z34"/>
  <sheetViews>
    <sheetView tabSelected="1" topLeftCell="R26" zoomScale="130" zoomScaleNormal="130" workbookViewId="0">
      <selection sqref="A1:Z34"/>
    </sheetView>
  </sheetViews>
  <sheetFormatPr defaultRowHeight="15.75"/>
  <cols>
    <col min="1" max="16384" width="9" style="1"/>
  </cols>
  <sheetData>
    <row r="1" spans="1:26">
      <c r="A1" s="44"/>
      <c r="B1" s="44"/>
      <c r="C1" s="44"/>
      <c r="D1" s="44"/>
      <c r="E1" s="44"/>
      <c r="F1" s="44"/>
      <c r="G1" s="44"/>
      <c r="H1" s="44"/>
      <c r="I1" s="44"/>
      <c r="J1" s="44"/>
      <c r="K1" s="44"/>
      <c r="L1" s="44"/>
      <c r="M1" s="44"/>
      <c r="N1" s="44"/>
      <c r="O1" s="44"/>
      <c r="P1" s="44"/>
      <c r="Q1" s="44"/>
      <c r="R1" s="44"/>
      <c r="S1" s="44"/>
      <c r="T1" s="44"/>
      <c r="U1" s="44"/>
      <c r="V1" s="44"/>
      <c r="W1" s="44"/>
      <c r="X1" s="44"/>
      <c r="Y1" s="44"/>
      <c r="Z1" s="44"/>
    </row>
    <row r="2" spans="1:26">
      <c r="A2" s="44"/>
      <c r="B2" s="44"/>
      <c r="C2" s="44"/>
      <c r="D2" s="44"/>
      <c r="E2" s="44"/>
      <c r="F2" s="44"/>
      <c r="G2" s="44"/>
      <c r="H2" s="44"/>
      <c r="I2" s="44"/>
      <c r="J2" s="44"/>
      <c r="K2" s="44"/>
      <c r="L2" s="44"/>
      <c r="M2" s="44"/>
      <c r="N2" s="44"/>
      <c r="O2" s="44"/>
      <c r="P2" s="44"/>
      <c r="Q2" s="44"/>
      <c r="R2" s="44"/>
      <c r="S2" s="44"/>
      <c r="T2" s="44"/>
      <c r="U2" s="44"/>
      <c r="V2" s="44"/>
      <c r="W2" s="44"/>
      <c r="X2" s="44"/>
      <c r="Y2" s="44"/>
      <c r="Z2" s="44"/>
    </row>
    <row r="3" spans="1:26">
      <c r="A3" s="44"/>
      <c r="B3" s="44"/>
      <c r="C3" s="44"/>
      <c r="D3" s="44"/>
      <c r="E3" s="44"/>
      <c r="F3" s="44"/>
      <c r="G3" s="44"/>
      <c r="H3" s="44"/>
      <c r="I3" s="44"/>
      <c r="J3" s="44"/>
      <c r="K3" s="44"/>
      <c r="L3" s="44"/>
      <c r="M3" s="44"/>
      <c r="N3" s="44"/>
      <c r="O3" s="44"/>
      <c r="P3" s="44"/>
      <c r="Q3" s="44"/>
      <c r="R3" s="44"/>
      <c r="S3" s="44"/>
      <c r="T3" s="44"/>
      <c r="U3" s="44"/>
      <c r="V3" s="44"/>
      <c r="W3" s="44"/>
      <c r="X3" s="44"/>
      <c r="Y3" s="44"/>
      <c r="Z3" s="44"/>
    </row>
    <row r="4" spans="1:26">
      <c r="A4" s="44"/>
      <c r="B4" s="44"/>
      <c r="C4" s="44"/>
      <c r="D4" s="44"/>
      <c r="E4" s="44"/>
      <c r="F4" s="44"/>
      <c r="G4" s="44"/>
      <c r="H4" s="44"/>
      <c r="I4" s="44"/>
      <c r="J4" s="44"/>
      <c r="K4" s="44"/>
      <c r="L4" s="44"/>
      <c r="M4" s="44"/>
      <c r="N4" s="44"/>
      <c r="O4" s="44"/>
      <c r="P4" s="44"/>
      <c r="Q4" s="44"/>
      <c r="R4" s="44"/>
      <c r="S4" s="44"/>
      <c r="T4" s="44"/>
      <c r="U4" s="44"/>
      <c r="V4" s="44"/>
      <c r="W4" s="44"/>
      <c r="X4" s="44"/>
      <c r="Y4" s="44"/>
      <c r="Z4" s="44"/>
    </row>
    <row r="5" spans="1:26">
      <c r="A5" s="44"/>
      <c r="B5" s="44"/>
      <c r="C5" s="44"/>
      <c r="D5" s="44"/>
      <c r="E5" s="44"/>
      <c r="F5" s="44"/>
      <c r="G5" s="44"/>
      <c r="H5" s="44"/>
      <c r="I5" s="44"/>
      <c r="J5" s="44"/>
      <c r="K5" s="44"/>
      <c r="L5" s="44"/>
      <c r="M5" s="44"/>
      <c r="N5" s="44"/>
      <c r="O5" s="44"/>
      <c r="P5" s="44"/>
      <c r="Q5" s="44"/>
      <c r="R5" s="44"/>
      <c r="S5" s="44"/>
      <c r="T5" s="44"/>
      <c r="U5" s="44"/>
      <c r="V5" s="44"/>
      <c r="W5" s="44"/>
      <c r="X5" s="44"/>
      <c r="Y5" s="44"/>
      <c r="Z5" s="44"/>
    </row>
    <row r="6" spans="1:26">
      <c r="A6" s="44"/>
      <c r="B6" s="44"/>
      <c r="C6" s="44"/>
      <c r="D6" s="44"/>
      <c r="E6" s="44"/>
      <c r="F6" s="44"/>
      <c r="G6" s="44"/>
      <c r="H6" s="44"/>
      <c r="I6" s="44"/>
      <c r="J6" s="44"/>
      <c r="K6" s="44"/>
      <c r="L6" s="44"/>
      <c r="M6" s="44"/>
      <c r="N6" s="44"/>
      <c r="O6" s="44"/>
      <c r="P6" s="44"/>
      <c r="Q6" s="44"/>
      <c r="R6" s="44"/>
      <c r="S6" s="44"/>
      <c r="T6" s="44"/>
      <c r="U6" s="44"/>
      <c r="V6" s="44"/>
      <c r="W6" s="44"/>
      <c r="X6" s="44"/>
      <c r="Y6" s="44"/>
      <c r="Z6" s="44"/>
    </row>
    <row r="7" spans="1:26">
      <c r="A7" s="44"/>
      <c r="B7" s="44"/>
      <c r="C7" s="44"/>
      <c r="D7" s="44"/>
      <c r="E7" s="44"/>
      <c r="F7" s="44"/>
      <c r="G7" s="44"/>
      <c r="H7" s="44"/>
      <c r="I7" s="44"/>
      <c r="J7" s="44"/>
      <c r="K7" s="44"/>
      <c r="L7" s="44"/>
      <c r="M7" s="44"/>
      <c r="N7" s="44"/>
      <c r="O7" s="44"/>
      <c r="P7" s="44"/>
      <c r="Q7" s="44"/>
      <c r="R7" s="44"/>
      <c r="S7" s="44"/>
      <c r="T7" s="44"/>
      <c r="U7" s="44"/>
      <c r="V7" s="44"/>
      <c r="W7" s="44"/>
      <c r="X7" s="44"/>
      <c r="Y7" s="44"/>
      <c r="Z7" s="44"/>
    </row>
    <row r="8" spans="1:26">
      <c r="A8" s="44"/>
      <c r="B8" s="44"/>
      <c r="C8" s="44"/>
      <c r="D8" s="44"/>
      <c r="E8" s="44"/>
      <c r="F8" s="44"/>
      <c r="G8" s="44"/>
      <c r="H8" s="44"/>
      <c r="I8" s="44"/>
      <c r="J8" s="44"/>
      <c r="K8" s="44"/>
      <c r="L8" s="44"/>
      <c r="M8" s="44"/>
      <c r="N8" s="44"/>
      <c r="O8" s="44"/>
      <c r="P8" s="44"/>
      <c r="Q8" s="44"/>
      <c r="R8" s="44"/>
      <c r="S8" s="44"/>
      <c r="T8" s="44"/>
      <c r="U8" s="44"/>
      <c r="V8" s="44"/>
      <c r="W8" s="44"/>
      <c r="X8" s="44"/>
      <c r="Y8" s="44"/>
      <c r="Z8" s="44"/>
    </row>
    <row r="9" spans="1:26">
      <c r="A9" s="44"/>
      <c r="B9" s="44"/>
      <c r="C9" s="44"/>
      <c r="D9" s="44"/>
      <c r="E9" s="44"/>
      <c r="F9" s="44"/>
      <c r="G9" s="44"/>
      <c r="H9" s="44"/>
      <c r="I9" s="44"/>
      <c r="J9" s="44"/>
      <c r="K9" s="44"/>
      <c r="L9" s="44"/>
      <c r="M9" s="44"/>
      <c r="N9" s="44"/>
      <c r="O9" s="44"/>
      <c r="P9" s="44"/>
      <c r="Q9" s="44"/>
      <c r="R9" s="44"/>
      <c r="S9" s="44"/>
      <c r="T9" s="44"/>
      <c r="U9" s="44"/>
      <c r="V9" s="44"/>
      <c r="W9" s="44"/>
      <c r="X9" s="44"/>
      <c r="Y9" s="44"/>
      <c r="Z9" s="44"/>
    </row>
    <row r="10" spans="1:26">
      <c r="A10" s="44"/>
      <c r="B10" s="44"/>
      <c r="C10" s="44"/>
      <c r="D10" s="44"/>
      <c r="E10" s="44"/>
      <c r="F10" s="44"/>
      <c r="G10" s="44"/>
      <c r="H10" s="44"/>
      <c r="I10" s="44"/>
      <c r="J10" s="44"/>
      <c r="K10" s="44"/>
      <c r="L10" s="44"/>
      <c r="M10" s="44"/>
      <c r="N10" s="44"/>
      <c r="O10" s="44"/>
      <c r="P10" s="44"/>
      <c r="Q10" s="44"/>
      <c r="R10" s="44"/>
      <c r="S10" s="44"/>
      <c r="T10" s="44"/>
      <c r="U10" s="44"/>
      <c r="V10" s="44"/>
      <c r="W10" s="44"/>
      <c r="X10" s="44"/>
      <c r="Y10" s="44"/>
      <c r="Z10" s="44"/>
    </row>
    <row r="11" spans="1:26">
      <c r="A11" s="44"/>
      <c r="B11" s="44"/>
      <c r="C11" s="44"/>
      <c r="D11" s="44"/>
      <c r="E11" s="44"/>
      <c r="F11" s="44"/>
      <c r="G11" s="44"/>
      <c r="H11" s="44"/>
      <c r="I11" s="44"/>
      <c r="J11" s="44"/>
      <c r="K11" s="44"/>
      <c r="L11" s="44"/>
      <c r="M11" s="44"/>
      <c r="N11" s="44"/>
      <c r="O11" s="44"/>
      <c r="P11" s="44"/>
      <c r="Q11" s="44"/>
      <c r="R11" s="44"/>
      <c r="S11" s="44"/>
      <c r="T11" s="44"/>
      <c r="U11" s="44"/>
      <c r="V11" s="44"/>
      <c r="W11" s="44"/>
      <c r="X11" s="44"/>
      <c r="Y11" s="44"/>
      <c r="Z11" s="44"/>
    </row>
    <row r="12" spans="1:26">
      <c r="A12" s="44"/>
      <c r="B12" s="44"/>
      <c r="C12" s="44"/>
      <c r="D12" s="44"/>
      <c r="E12" s="44"/>
      <c r="F12" s="44"/>
      <c r="G12" s="44"/>
      <c r="H12" s="44"/>
      <c r="I12" s="44"/>
      <c r="J12" s="44"/>
      <c r="K12" s="44"/>
      <c r="L12" s="44"/>
      <c r="M12" s="44"/>
      <c r="N12" s="44"/>
      <c r="O12" s="44"/>
      <c r="P12" s="44"/>
      <c r="Q12" s="44"/>
      <c r="R12" s="44"/>
      <c r="S12" s="44"/>
      <c r="T12" s="44"/>
      <c r="U12" s="44"/>
      <c r="V12" s="44"/>
      <c r="W12" s="44"/>
      <c r="X12" s="44"/>
      <c r="Y12" s="44"/>
      <c r="Z12" s="44"/>
    </row>
    <row r="13" spans="1:26">
      <c r="A13" s="44"/>
      <c r="B13" s="44"/>
      <c r="C13" s="44"/>
      <c r="D13" s="44"/>
      <c r="E13" s="44"/>
      <c r="F13" s="44"/>
      <c r="G13" s="44"/>
      <c r="H13" s="44"/>
      <c r="I13" s="44"/>
      <c r="J13" s="44"/>
      <c r="K13" s="44"/>
      <c r="L13" s="44"/>
      <c r="M13" s="44"/>
      <c r="N13" s="44"/>
      <c r="O13" s="44"/>
      <c r="P13" s="44"/>
      <c r="Q13" s="44"/>
      <c r="R13" s="44"/>
      <c r="S13" s="44"/>
      <c r="T13" s="44"/>
      <c r="U13" s="44"/>
      <c r="V13" s="44"/>
      <c r="W13" s="44"/>
      <c r="X13" s="44"/>
      <c r="Y13" s="44"/>
      <c r="Z13" s="44"/>
    </row>
    <row r="14" spans="1:26">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row>
    <row r="15" spans="1:26">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row>
    <row r="16" spans="1:26">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spans="1:26">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row>
    <row r="18" spans="1:26">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row>
    <row r="19" spans="1:26">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row>
    <row r="20" spans="1:26">
      <c r="A20" s="44"/>
      <c r="B20" s="44"/>
      <c r="C20" s="44"/>
      <c r="D20" s="45"/>
      <c r="E20" s="44"/>
      <c r="F20" s="44"/>
      <c r="G20" s="44"/>
      <c r="H20" s="44"/>
      <c r="I20" s="44"/>
      <c r="J20" s="44"/>
      <c r="K20" s="44"/>
      <c r="L20" s="44"/>
      <c r="M20" s="44"/>
      <c r="N20" s="44"/>
      <c r="O20" s="44"/>
      <c r="P20" s="44"/>
      <c r="Q20" s="44"/>
      <c r="R20" s="44"/>
      <c r="S20" s="44"/>
      <c r="T20" s="44"/>
      <c r="U20" s="44"/>
      <c r="V20" s="44"/>
      <c r="W20" s="44"/>
      <c r="X20" s="44"/>
      <c r="Y20" s="44"/>
      <c r="Z20" s="44"/>
    </row>
    <row r="21" spans="1:26">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row>
    <row r="22" spans="1:26">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spans="1:26">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spans="1:26">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row>
    <row r="25" spans="1:26">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spans="1:26">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row>
    <row r="27" spans="1:26">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spans="1:26">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spans="1:26">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spans="1:26">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spans="1:26">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spans="1:26">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spans="1:26">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spans="1:26" s="43" customFormat="1">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Car Inventory</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2022-05-09T16:22:01Z</dcterms:created>
  <dcterms:modified xsi:type="dcterms:W3CDTF">2022-05-10T20:31:46Z</dcterms:modified>
</cp:coreProperties>
</file>