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quot;Fair&quot; Game for Player" sheetId="1" r:id="rId3"/>
    <sheet state="visible" name="Game Infavour for House" sheetId="2" r:id="rId4"/>
    <sheet state="visible" name="Experimental Data" sheetId="3" r:id="rId5"/>
    <sheet state="visible" name="Probabilities for Experimental " sheetId="4" r:id="rId6"/>
    <sheet state="visible" name="Experimental Data Analysis-Indi" sheetId="5" r:id="rId7"/>
    <sheet state="visible" name="Experimental Data Analysis-Type" sheetId="6" r:id="rId8"/>
    <sheet state="visible" name="Geometric Probalilities for Rou" sheetId="7"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Strand: Counting and Probability (A2)
	-anshul kapoor</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Strand: Counting and Probability (A2)
	-anshul kapoor</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Strand: Organization of Data for Analysis (C2)
	-anshul kapoor</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Strand: Probabilities (A1)
	-anshul kapoor
Partially Touched on Strand: Statistical Analysis (D1)
	-anshul kapoor</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Strand: Probability, Statistical Analysis, Probability Distribution
	-anshul kapoor</t>
      </text>
    </comment>
  </commentList>
</comments>
</file>

<file path=xl/comments6.xml><?xml version="1.0" encoding="utf-8"?>
<comments xmlns:r="http://schemas.openxmlformats.org/officeDocument/2006/relationships" xmlns="http://schemas.openxmlformats.org/spreadsheetml/2006/main">
  <authors>
    <author/>
  </authors>
  <commentList>
    <comment authorId="0" ref="B1">
      <text>
        <t xml:space="preserve">Strand: Probability, Statistical Analysis, Probability Distribution
	-anshul kapoor</t>
      </text>
    </comment>
  </commentList>
</comments>
</file>

<file path=xl/comments7.xml><?xml version="1.0" encoding="utf-8"?>
<comments xmlns:r="http://schemas.openxmlformats.org/officeDocument/2006/relationships" xmlns="http://schemas.openxmlformats.org/spreadsheetml/2006/main">
  <authors>
    <author/>
  </authors>
  <commentList>
    <comment authorId="0" ref="B1">
      <text>
        <t xml:space="preserve">Strand: Probability, Statistical Analysis, Probability Distribution
	-anshul kapoor</t>
      </text>
    </comment>
  </commentList>
</comments>
</file>

<file path=xl/sharedStrings.xml><?xml version="1.0" encoding="utf-8"?>
<sst xmlns="http://schemas.openxmlformats.org/spreadsheetml/2006/main" count="729" uniqueCount="360">
  <si>
    <t>Probablilities Calculation for 'Casino Game'</t>
  </si>
  <si>
    <t>Experimental Data</t>
  </si>
  <si>
    <t>Probablilities Calculation for 'Fair Game'</t>
  </si>
  <si>
    <t>Options</t>
  </si>
  <si>
    <t>Possible Hand Satisfying Option</t>
  </si>
  <si>
    <t>Possible Hands</t>
  </si>
  <si>
    <t>Probabilitiy of Occuring</t>
  </si>
  <si>
    <t>Predicted Winning ($1) (Multiplyer)</t>
  </si>
  <si>
    <t>Expected Loss for Casino</t>
  </si>
  <si>
    <t>Expected Earning for Casino</t>
  </si>
  <si>
    <t>Round</t>
  </si>
  <si>
    <t>Hearts</t>
  </si>
  <si>
    <t>Diamonds</t>
  </si>
  <si>
    <t>Spades</t>
  </si>
  <si>
    <t>Clubs</t>
  </si>
  <si>
    <t>Hand</t>
  </si>
  <si>
    <t>Total Customer Winning</t>
  </si>
  <si>
    <t>Total Customer Lost</t>
  </si>
  <si>
    <t>Ace Only</t>
  </si>
  <si>
    <t>2 Only</t>
  </si>
  <si>
    <t>Q</t>
  </si>
  <si>
    <t>3,7</t>
  </si>
  <si>
    <t>Pair</t>
  </si>
  <si>
    <t>7,9,8</t>
  </si>
  <si>
    <t>-</t>
  </si>
  <si>
    <t>3 Only</t>
  </si>
  <si>
    <t>4 Only</t>
  </si>
  <si>
    <t>5 Only</t>
  </si>
  <si>
    <t>J</t>
  </si>
  <si>
    <t>3,5,6</t>
  </si>
  <si>
    <t>6 Only</t>
  </si>
  <si>
    <t>A</t>
  </si>
  <si>
    <t>7 Only</t>
  </si>
  <si>
    <t>3,A</t>
  </si>
  <si>
    <t>K</t>
  </si>
  <si>
    <t>7,A</t>
  </si>
  <si>
    <t>10,7</t>
  </si>
  <si>
    <t>6,9</t>
  </si>
  <si>
    <t>FullHouse</t>
  </si>
  <si>
    <t>10,K</t>
  </si>
  <si>
    <t>Three-of-a-Kind</t>
  </si>
  <si>
    <t>8 Only</t>
  </si>
  <si>
    <t>J,Q</t>
  </si>
  <si>
    <t>10,A</t>
  </si>
  <si>
    <t>6,10</t>
  </si>
  <si>
    <t>2,6,10</t>
  </si>
  <si>
    <t>9 Only</t>
  </si>
  <si>
    <t>Q,J,8</t>
  </si>
  <si>
    <t>Q,K</t>
  </si>
  <si>
    <t>4,Q</t>
  </si>
  <si>
    <t>J,2</t>
  </si>
  <si>
    <t>2,9</t>
  </si>
  <si>
    <t>Two Pairs</t>
  </si>
  <si>
    <t>10 Only</t>
  </si>
  <si>
    <t>10,7,2</t>
  </si>
  <si>
    <t>2,A</t>
  </si>
  <si>
    <t>Q.K</t>
  </si>
  <si>
    <t>2,10</t>
  </si>
  <si>
    <t>7,6</t>
  </si>
  <si>
    <t>Jack Only</t>
  </si>
  <si>
    <t>6,3</t>
  </si>
  <si>
    <t>10,J</t>
  </si>
  <si>
    <t>5,7</t>
  </si>
  <si>
    <t>5,10</t>
  </si>
  <si>
    <t>5,8</t>
  </si>
  <si>
    <t>Queen Only</t>
  </si>
  <si>
    <t>3,9</t>
  </si>
  <si>
    <t>5,A</t>
  </si>
  <si>
    <t>7,8</t>
  </si>
  <si>
    <t>Straight</t>
  </si>
  <si>
    <t>King Only</t>
  </si>
  <si>
    <t>4,9</t>
  </si>
  <si>
    <t>J,K</t>
  </si>
  <si>
    <t>J,A</t>
  </si>
  <si>
    <t>2,7</t>
  </si>
  <si>
    <t>Ace Only and Suit</t>
  </si>
  <si>
    <t>2,4,5</t>
  </si>
  <si>
    <t>3,2</t>
  </si>
  <si>
    <t>3,Q,9</t>
  </si>
  <si>
    <t>6,J</t>
  </si>
  <si>
    <t>7,10</t>
  </si>
  <si>
    <t>2 Only and Suit</t>
  </si>
  <si>
    <t>6,Q</t>
  </si>
  <si>
    <t>3,Q</t>
  </si>
  <si>
    <t>6,5</t>
  </si>
  <si>
    <t>9,2</t>
  </si>
  <si>
    <t>2,4</t>
  </si>
  <si>
    <t>Two-Pairs</t>
  </si>
  <si>
    <t>9,8</t>
  </si>
  <si>
    <t>7,4</t>
  </si>
  <si>
    <t>3 Only and Suit</t>
  </si>
  <si>
    <t>2,6</t>
  </si>
  <si>
    <t>10,Q</t>
  </si>
  <si>
    <t>4 Only and Suit</t>
  </si>
  <si>
    <t>5 Only and Suit</t>
  </si>
  <si>
    <t>10,2</t>
  </si>
  <si>
    <t>6 Only and Suit</t>
  </si>
  <si>
    <t>7 Only and Suit</t>
  </si>
  <si>
    <t>Total:</t>
  </si>
  <si>
    <t>8 Only and Suit</t>
  </si>
  <si>
    <t>9 Only and Suit</t>
  </si>
  <si>
    <t>10 Only and Suit</t>
  </si>
  <si>
    <t>Net Earning:</t>
  </si>
  <si>
    <t>Jack Only and Suit</t>
  </si>
  <si>
    <t>Queen Only and Suit</t>
  </si>
  <si>
    <t>Our expiermental data is consistent with the actual earnings: beginning with $90 and ending the session with $165, our net earning is $75 as shown in the table above.</t>
  </si>
  <si>
    <t>King Only and Suit</t>
  </si>
  <si>
    <t>Pairs</t>
  </si>
  <si>
    <t>Four-of-a-Kind</t>
  </si>
  <si>
    <t>Full House</t>
  </si>
  <si>
    <t>Flush</t>
  </si>
  <si>
    <t>Probabilities for Experimental and Expected Data</t>
  </si>
  <si>
    <t>Experimental/Observed Data:</t>
  </si>
  <si>
    <t>Experimental/Observed Data Probabilities:</t>
  </si>
  <si>
    <t>Straight-Flush</t>
  </si>
  <si>
    <t>Royal Flush</t>
  </si>
  <si>
    <t>Expected Theoritical Data Probabilities:</t>
  </si>
  <si>
    <t>Card Number</t>
  </si>
  <si>
    <t>Average:</t>
  </si>
  <si>
    <t>Total</t>
  </si>
  <si>
    <t>This version of our game that is is realistic since the multiplier makes it possible for players to cash out some winnings, while still being infavour of the house. These averages can be read as for every dollar spent, the player should recieve $0.52 and the house should win $0.47, based on the law of large numbers.</t>
  </si>
  <si>
    <t>Event</t>
  </si>
  <si>
    <t>Number of Favourable Outcomes</t>
  </si>
  <si>
    <t>Total Number of Possible Outcomes</t>
  </si>
  <si>
    <t>Probability of Event</t>
  </si>
  <si>
    <t>Ace</t>
  </si>
  <si>
    <t>P(Red)</t>
  </si>
  <si>
    <t>P(Black)</t>
  </si>
  <si>
    <t>P(Heart)</t>
  </si>
  <si>
    <t xml:space="preserve">
Chi-Square Test for Goodness of Fit to test Experimental Data for Individual Card Selection</t>
  </si>
  <si>
    <t xml:space="preserve">
Chi-Square Test for Goodness of Fit to test Experimental Data for Types of Hands Selection</t>
  </si>
  <si>
    <t xml:space="preserve">We shall conduct a chi-quare test for goodness of fit on the observed data of the types of cards drawn, one possible sample from a whole universe of possible samples. This will allow us to                                                                                                                               </t>
  </si>
  <si>
    <t>P(Diamonds)</t>
  </si>
  <si>
    <t xml:space="preserve">We conducted a chi-quare test for goodness of fit on the observed data of the types of cards drawn, one possible sample from a whole universe of possible samples. This will allow us to                                                                                                                               </t>
  </si>
  <si>
    <t>look at the discripancies between the observed and expected values and make judgements as to the goodness of fit of the experimental data to the populaation parameter.</t>
  </si>
  <si>
    <t>Hypothesis:</t>
  </si>
  <si>
    <t>Ho: The types of hands drawn probabilities are the same as the theoretical calculated probabilities.</t>
  </si>
  <si>
    <t>Ho: Each card drawn (frequency) are uniformly distributed over 195 draws.</t>
  </si>
  <si>
    <t>Expected Theroritical Calculated Probabilities:</t>
  </si>
  <si>
    <t>P(Spades)</t>
  </si>
  <si>
    <t>Ha: The types of hands drawn probabilities are not the same as the theoretical calculated probabilities.</t>
  </si>
  <si>
    <t>Ha: Each card drawn (frequency) are not uniformly distributed over 195 draws.</t>
  </si>
  <si>
    <t xml:space="preserve"> Frequency of Hands Drawn</t>
  </si>
  <si>
    <t>Conditions:</t>
  </si>
  <si>
    <t>Naught</t>
  </si>
  <si>
    <t>P(Clubs)</t>
  </si>
  <si>
    <t>A total of  1 + 3 + 2 + 6 + 3 + 4 + 3 + 9 + 2 + 4 + 4 + 4 + 4 + 1 + 3 + 4 + 1 + 5 +</t>
  </si>
  <si>
    <t>P(Ace)</t>
  </si>
  <si>
    <t xml:space="preserve">6 + 5 + 5 + 3 + 2 + 9 + 9 + 2 + 1 + 4 + 3 + 1 + 2 + 3 + 4 + 9 + 6 + 1 + 7 + 6 + 3 </t>
  </si>
  <si>
    <t>P(Two)</t>
  </si>
  <si>
    <t xml:space="preserve">3 + 5 + 4 + 2 + 5 + 2 + 5 + 3 + 6 + 2 + 1 + 3 + 0 = 195. </t>
  </si>
  <si>
    <t>P(Three)</t>
  </si>
  <si>
    <t>We would expect 195/52 = 3.75 cards from each card number and suit (in intersection)</t>
  </si>
  <si>
    <t>This is a X^2 goodness of fit test.</t>
  </si>
  <si>
    <t>to be drawn.</t>
  </si>
  <si>
    <t>P(Four)</t>
  </si>
  <si>
    <t>P(Five)</t>
  </si>
  <si>
    <t xml:space="preserve">1. The sample was selected at random where each card was drawn after being </t>
  </si>
  <si>
    <t xml:space="preserve">     shuffled. This sample is a representative sample.</t>
  </si>
  <si>
    <t>P(Six)</t>
  </si>
  <si>
    <t xml:space="preserve">2. We note that the expected values are all less than 5, however for the purpose of </t>
  </si>
  <si>
    <t xml:space="preserve">    demonstrating our knowledge we will continue with the test when in theory it should</t>
  </si>
  <si>
    <t>P(Seven)</t>
  </si>
  <si>
    <t xml:space="preserve">     not be continued.</t>
  </si>
  <si>
    <t>P(Eight)</t>
  </si>
  <si>
    <t>Conclusion:</t>
  </si>
  <si>
    <t>Expected Theoritical Data:</t>
  </si>
  <si>
    <t>Putting the observed and expected number in lists, and with df = 52 - 1 = 51,</t>
  </si>
  <si>
    <t xml:space="preserve">calculator software (such as X^2 GOF-Test on the TI-84) gives X^2 = 67.6666667 and </t>
  </si>
  <si>
    <t>P(Nine)</t>
  </si>
  <si>
    <t>P(Ten)</t>
  </si>
  <si>
    <t>P(Jack)</t>
  </si>
  <si>
    <t>P(Queen)</t>
  </si>
  <si>
    <t xml:space="preserve">    not be continued</t>
  </si>
  <si>
    <t>P = 0.0590336946.</t>
  </si>
  <si>
    <t>P(King)</t>
  </si>
  <si>
    <t>P(Heart|Ace)</t>
  </si>
  <si>
    <r>
      <t xml:space="preserve">With this small of a </t>
    </r>
    <r>
      <rPr>
        <rFont val="Arial"/>
        <i/>
        <sz val="10.0"/>
      </rPr>
      <t>P</t>
    </r>
    <r>
      <rPr>
        <rFont val="Arial"/>
        <color rgb="FF000000"/>
        <sz val="10.0"/>
      </rPr>
      <t xml:space="preserve">-value (P = 0.0590336946) there is sufficient evidence to reject </t>
    </r>
  </si>
  <si>
    <t>P(Heart|Two)</t>
  </si>
  <si>
    <t>Putting the observed and expected number in lists, and with df = 39 - 1 = 38,</t>
  </si>
  <si>
    <t xml:space="preserve">Ho at the 10% level but not at the 5% level. If we are willing to accept a 10% chance </t>
  </si>
  <si>
    <t>P(Heart|Three)</t>
  </si>
  <si>
    <t xml:space="preserve">of committing Type I error, there is enough evidence to claim that the cards drawn are </t>
  </si>
  <si>
    <t xml:space="preserve">calculator software (such as X^2 GOF-Test on the TI-84) gives X^2 = 24.729 and P = 0.0032. </t>
  </si>
  <si>
    <t>P(Heart|Four)</t>
  </si>
  <si>
    <t>not normally uniformally distributed.</t>
  </si>
  <si>
    <t>P(Heart|Five)</t>
  </si>
  <si>
    <t>In this case, the Chi-Squared is too large and the p-value is too small to conclude that the estimation is an accurate representation.</t>
  </si>
  <si>
    <t>P(Heart|Six)</t>
  </si>
  <si>
    <t>P(Heart|Seven)</t>
  </si>
  <si>
    <t>P(Heart|Eight)</t>
  </si>
  <si>
    <t>However, if we look at the two highlighted cells on the right, one will notice that they are essentially outliers and skewed the data a lot.</t>
  </si>
  <si>
    <t xml:space="preserve">After removing Full House, the p-value is acceptable at 0.3529. </t>
  </si>
  <si>
    <t>P(Heart|Nine)</t>
  </si>
  <si>
    <t>After removing Straight as well, the Chi-Squared value becomes 4.1872. We can conclude excluding the presence of outliers,</t>
  </si>
  <si>
    <t>Frequency</t>
  </si>
  <si>
    <t>Number of Rounds</t>
  </si>
  <si>
    <t xml:space="preserve">our theoretical probability calculations are representative of the experimental data in most cases (naught, pair, two-pairs, three-of-a-kind). </t>
  </si>
  <si>
    <t>P(Heart|Ten)</t>
  </si>
  <si>
    <t>P(Heart|Jack)</t>
  </si>
  <si>
    <t>For future references, we need larger and more samples to test the goodness of fit of the rarer hands, such as Full House.</t>
  </si>
  <si>
    <t>Observed</t>
  </si>
  <si>
    <t>Expected</t>
  </si>
  <si>
    <t>X^2</t>
  </si>
  <si>
    <t>P(Heart|Queen)</t>
  </si>
  <si>
    <t>P(Heart|King)</t>
  </si>
  <si>
    <t>P(Diamond|Ace)</t>
  </si>
  <si>
    <t>P(Diamond|Two)</t>
  </si>
  <si>
    <t>P(Diamond|Three)</t>
  </si>
  <si>
    <t>P(Diamond|Four)</t>
  </si>
  <si>
    <t>P(Diamond|Five)</t>
  </si>
  <si>
    <t>P(Diamond|Six)</t>
  </si>
  <si>
    <t>P(Diamond|Seven)</t>
  </si>
  <si>
    <t>P(Diamond|Eight)</t>
  </si>
  <si>
    <t>P(Diamond|Nine)</t>
  </si>
  <si>
    <t>Chi-Squared Test for Goodness of Fit:</t>
  </si>
  <si>
    <t>P(Diamond|Ten)</t>
  </si>
  <si>
    <t>P(Diamond|Jack)</t>
  </si>
  <si>
    <t>P(Diamond|Queen)</t>
  </si>
  <si>
    <t>P(Diamond|King)</t>
  </si>
  <si>
    <t>P(Spades|Ace)</t>
  </si>
  <si>
    <t>P(Spades|Two)</t>
  </si>
  <si>
    <t>*Removed from calculation since it's an outlier</t>
  </si>
  <si>
    <t>P(Spades|Three)</t>
  </si>
  <si>
    <t>P(Spades|Four)</t>
  </si>
  <si>
    <t>P(Spades|Five)</t>
  </si>
  <si>
    <t>P(Spades|Six)</t>
  </si>
  <si>
    <t>P(Spades|Seven)</t>
  </si>
  <si>
    <t>P-Value:</t>
  </si>
  <si>
    <t>P(Spades|Eight)</t>
  </si>
  <si>
    <t>X^2 (Full House)</t>
  </si>
  <si>
    <t>P(Spades|Nine)</t>
  </si>
  <si>
    <t>P(Spades|Ten)</t>
  </si>
  <si>
    <t>P(Spades|Jack)</t>
  </si>
  <si>
    <t>P(Spades|Queen)</t>
  </si>
  <si>
    <t>P(Spades|King)</t>
  </si>
  <si>
    <t>P(Clubs|Ace)</t>
  </si>
  <si>
    <r>
      <t>P-Value (</t>
    </r>
    <r>
      <rPr>
        <rFont val="Arial"/>
        <strike/>
        <sz val="10.0"/>
      </rPr>
      <t>Full House</t>
    </r>
    <r>
      <rPr>
        <rFont val="Arial"/>
        <color rgb="FF000000"/>
        <sz val="10.0"/>
      </rPr>
      <t xml:space="preserve">): </t>
    </r>
  </si>
  <si>
    <t>P(Clubs|Two)</t>
  </si>
  <si>
    <r>
      <t>X^2 (</t>
    </r>
    <r>
      <rPr>
        <rFont val="Arial"/>
        <strike/>
        <sz val="10.0"/>
      </rPr>
      <t>Full House &amp; Straight</t>
    </r>
    <r>
      <rPr>
        <rFont val="Arial"/>
        <color rgb="FF000000"/>
        <sz val="10.0"/>
      </rPr>
      <t>)</t>
    </r>
  </si>
  <si>
    <t>P(Clubs|Three)</t>
  </si>
  <si>
    <t>P(Clubs|Four)</t>
  </si>
  <si>
    <r>
      <t>P-Value (</t>
    </r>
    <r>
      <rPr>
        <rFont val="Arial"/>
        <strike/>
        <sz val="10.0"/>
      </rPr>
      <t>Full House &amp; Straight</t>
    </r>
    <r>
      <rPr>
        <rFont val="Arial"/>
        <color rgb="FF000000"/>
        <sz val="10.0"/>
      </rPr>
      <t xml:space="preserve">): </t>
    </r>
  </si>
  <si>
    <t>P(Clubs|Five)</t>
  </si>
  <si>
    <t>P(Clubs|Six)</t>
  </si>
  <si>
    <t>P(Clubs|Seven)</t>
  </si>
  <si>
    <t>P(Clubs|Eight)</t>
  </si>
  <si>
    <t xml:space="preserve">Total: </t>
  </si>
  <si>
    <t>P(Clubs|Nine)</t>
  </si>
  <si>
    <t>P(Clubs|Ten)</t>
  </si>
  <si>
    <t>P(Clubs|Jack)</t>
  </si>
  <si>
    <t>P(Clubs|Queen)</t>
  </si>
  <si>
    <t>P(Clubs|King)</t>
  </si>
  <si>
    <t>P(Ace|Heart)</t>
  </si>
  <si>
    <t>P(Ace|Diamond)</t>
  </si>
  <si>
    <t>P(Ace|Spades)</t>
  </si>
  <si>
    <t>P(Ace|Clubs)</t>
  </si>
  <si>
    <t>P(Two|Heart)</t>
  </si>
  <si>
    <t>P(Two|Diamond)</t>
  </si>
  <si>
    <t>P(Two|Spades)</t>
  </si>
  <si>
    <t>P(Two|Clubs)</t>
  </si>
  <si>
    <t>P(Three|Heart)</t>
  </si>
  <si>
    <t>P(Three|Diamond)</t>
  </si>
  <si>
    <t>P(Three|Spades)</t>
  </si>
  <si>
    <t>P(Three|Clubs)</t>
  </si>
  <si>
    <t>P(Four|Heart)</t>
  </si>
  <si>
    <t>P(Four|Diamond)</t>
  </si>
  <si>
    <t>P(Four|Spades)</t>
  </si>
  <si>
    <t>P(Four|Clubs)</t>
  </si>
  <si>
    <t>P(Five|Heart)</t>
  </si>
  <si>
    <t>P(Five|Diamon)</t>
  </si>
  <si>
    <t>P(Five|Spades)</t>
  </si>
  <si>
    <t xml:space="preserve">
Geometric Distribution Analysis of Types of Hands Over Each Round</t>
  </si>
  <si>
    <t>P(Five|Clubs)</t>
  </si>
  <si>
    <t>P(Six|Heart)</t>
  </si>
  <si>
    <t>P(Six|Diamond)</t>
  </si>
  <si>
    <t>Geometric Probability</t>
  </si>
  <si>
    <t>P(Six|Spades)</t>
  </si>
  <si>
    <t>Probability of occuring each round</t>
  </si>
  <si>
    <t>Probablity of not occuiring each round</t>
  </si>
  <si>
    <t>Mean number of rounds for it to occur</t>
  </si>
  <si>
    <t>Standard Deviation (if normal)</t>
  </si>
  <si>
    <t>Choose a Round</t>
  </si>
  <si>
    <t>Probability of happening on that chosen round</t>
  </si>
  <si>
    <t>P(Six|Clubs)</t>
  </si>
  <si>
    <t>P(Seven|Heart)</t>
  </si>
  <si>
    <t>One Number Only</t>
  </si>
  <si>
    <t>P(Seven|Diamond)</t>
  </si>
  <si>
    <t>P(Seven|Spades)</t>
  </si>
  <si>
    <t>P(Seven|Clubs)</t>
  </si>
  <si>
    <t>P(Eight|Heart)</t>
  </si>
  <si>
    <t>P(Eight|Diamond)</t>
  </si>
  <si>
    <t>P(Eight|Spades)</t>
  </si>
  <si>
    <t>P(Eight|Clubs)</t>
  </si>
  <si>
    <t>Specific Card</t>
  </si>
  <si>
    <t>P(Nine|Heart)</t>
  </si>
  <si>
    <t>P(Nine|Diamond)</t>
  </si>
  <si>
    <t>P(Nine|Spades)</t>
  </si>
  <si>
    <t>P(Nine|Clubs)</t>
  </si>
  <si>
    <t>P(Ten|Heart)</t>
  </si>
  <si>
    <t>Two-Paris</t>
  </si>
  <si>
    <t>P(Ten|Diamond)</t>
  </si>
  <si>
    <t>P(Ten|Spades)</t>
  </si>
  <si>
    <t>P(Ten|Clubs)</t>
  </si>
  <si>
    <t>P(Jack|Heart)</t>
  </si>
  <si>
    <t>P(Jack|Diamond)</t>
  </si>
  <si>
    <t>P(Jack|Spades)</t>
  </si>
  <si>
    <t>P(Jack|Clubs)</t>
  </si>
  <si>
    <t>P(Queen|Heart)</t>
  </si>
  <si>
    <t>P(Queen|Diamond)</t>
  </si>
  <si>
    <t>P(Queen|Spades)</t>
  </si>
  <si>
    <t>P(Queen|Clubs)</t>
  </si>
  <si>
    <t>P(King|Heart)</t>
  </si>
  <si>
    <t>P(King|Diamond)</t>
  </si>
  <si>
    <t>P(King|Spades)</t>
  </si>
  <si>
    <t>Cumulative Probability</t>
  </si>
  <si>
    <t xml:space="preserve">The cummulative charts clearly shows the cummulative probabilities of getting each hand before a given round. We can see a clear trend for number only and a pair in only eight trails. Yet, as the type of hand gets rarer and rarer </t>
  </si>
  <si>
    <t>(ex. Three-of-a-Kind and Full House); we have to increase the increment. Not all hands were graphed, but we have enough to demonstrate the geometric trend that the data shows.</t>
  </si>
  <si>
    <t>P(King|Clubs)</t>
  </si>
  <si>
    <t>One Number Only:</t>
  </si>
  <si>
    <t>Specific Card:</t>
  </si>
  <si>
    <t>Pairs:</t>
  </si>
  <si>
    <t>Two-Pairs:</t>
  </si>
  <si>
    <t>Three-of-a-Kind:</t>
  </si>
  <si>
    <t>Full House:</t>
  </si>
  <si>
    <t>Analyzing Observed Data of Pairs</t>
  </si>
  <si>
    <t>We conducted a one sample mean test on the observed data mean and the expected data mean. This will allow us to evaluate the sample mean statement</t>
  </si>
  <si>
    <t>Observed Number of Failure until Success</t>
  </si>
  <si>
    <t>Probability</t>
  </si>
  <si>
    <t>Theoretical Geometric Probability of Pairs</t>
  </si>
  <si>
    <t>and the population to determine which statement is supported by the experimental data (source: http://blog.minitab.com/blog/adventures-in-statistics-2/understanding-hypothesis-tests%3A-why-we-need-to-use-hypothesis-tests-in-statistics).</t>
  </si>
  <si>
    <t>Ho: The mean rounds for a pair to occur is 2.6 (μ = 2.6)</t>
  </si>
  <si>
    <t>Ha: The mean rounds for a pair to occur is not 2.6 (μ ≠ 2.6)</t>
  </si>
  <si>
    <t>Conditions</t>
  </si>
  <si>
    <t>1. The sample is random since the cards were shuffled after each round</t>
  </si>
  <si>
    <t>2. n = 18 is too small for CLT to apply, however let's assume that distribution is normal</t>
  </si>
  <si>
    <t>3. We can assum that 18 pairs is lass than 10% of all pairs drawn (out of a population of at least 180).</t>
  </si>
  <si>
    <t>Construct Confidence Interval:</t>
  </si>
  <si>
    <t>Lower Bound: 1.5006</t>
  </si>
  <si>
    <t>Upper Bound: 2.8328</t>
  </si>
  <si>
    <t>T-Interval: (1.5006, 2.8328)                                                 1.5006 &lt;= X &lt;= 2.8328</t>
  </si>
  <si>
    <t>x̄ = 2.166666667</t>
  </si>
  <si>
    <t>Sx = 1.339446769</t>
  </si>
  <si>
    <t>n = 18</t>
  </si>
  <si>
    <t>Sample Mean is between the two numbers, thus we conclude at 95% confidence interval we accept the original hypothesis.</t>
  </si>
  <si>
    <t>Sample Mean:</t>
  </si>
  <si>
    <t>Standard Deviation of Sample</t>
  </si>
  <si>
    <t>Theoretical Population Mean</t>
  </si>
  <si>
    <r>
      <t xml:space="preserve">The population SD is unknown, so a t-test is called for. Calculator software gives t = -1.37 and </t>
    </r>
    <r>
      <rPr>
        <rFont val="Arial"/>
        <i/>
        <sz val="10.0"/>
      </rPr>
      <t>P</t>
    </r>
    <r>
      <rPr>
        <rFont val="Arial"/>
        <color rgb="FF000000"/>
        <sz val="10.0"/>
      </rPr>
      <t xml:space="preserve"> = 0.1877260497. With this big a </t>
    </r>
    <r>
      <rPr>
        <rFont val="Arial"/>
        <i/>
        <sz val="10.0"/>
      </rPr>
      <t>P</t>
    </r>
    <r>
      <rPr>
        <rFont val="Arial"/>
        <color rgb="FF000000"/>
        <sz val="10.0"/>
      </rPr>
      <t>-value</t>
    </r>
    <r>
      <rPr>
        <rFont val="Arial"/>
        <i/>
        <sz val="10.0"/>
      </rPr>
      <t xml:space="preserve">, </t>
    </r>
    <r>
      <rPr>
        <rFont val="Arial"/>
        <color rgb="FF000000"/>
        <sz val="10.0"/>
      </rPr>
      <t>0.1877260497</t>
    </r>
  </si>
  <si>
    <t>Standard Error (if normal)</t>
  </si>
  <si>
    <t xml:space="preserve">&gt; 0.1, there is sufficient evidence to accept the claim that the mean rounds for a pair to occur is 2.6. </t>
  </si>
  <si>
    <t>These analysis are based on if the distribution was normal.</t>
  </si>
  <si>
    <t>P(Type II Eror)</t>
  </si>
  <si>
    <t>P(1.6578 &lt; X &lt; 3.5422)</t>
  </si>
  <si>
    <t>P( (1.6578-2.1667)/1.3394 &lt; Z &lt; (3.5433-2.1667)/1.3394 )</t>
  </si>
  <si>
    <t>P(-0.3799 &lt; Z &lt; 1.0269)</t>
  </si>
  <si>
    <t>P(Z &lt; 1.0269) - P (Z &lt; -0.3799)</t>
  </si>
  <si>
    <t>0.8485 - 0.352</t>
  </si>
  <si>
    <t>P(Type II Error) = 0.4965</t>
  </si>
  <si>
    <t>The chance for type two error is really high, thus we need to consider that we may easily reject Ha when it is true.</t>
  </si>
</sst>
</file>

<file path=xl/styles.xml><?xml version="1.0" encoding="utf-8"?>
<styleSheet xmlns="http://schemas.openxmlformats.org/spreadsheetml/2006/main" xmlns:x14ac="http://schemas.microsoft.com/office/spreadsheetml/2009/9/ac" xmlns:mc="http://schemas.openxmlformats.org/markup-compatibility/2006">
  <numFmts count="20">
    <numFmt numFmtId="164" formatCode="0.0000000000000000"/>
    <numFmt numFmtId="165" formatCode="&quot;$&quot;#,##0.00"/>
    <numFmt numFmtId="166" formatCode="&quot;$&quot;#,##0.0000000000000000"/>
    <numFmt numFmtId="167" formatCode="0.00000000000000000"/>
    <numFmt numFmtId="168" formatCode="0.000000000000000"/>
    <numFmt numFmtId="169" formatCode="0.00000000000000"/>
    <numFmt numFmtId="170" formatCode="0.0000000000000000000"/>
    <numFmt numFmtId="171" formatCode="0.0"/>
    <numFmt numFmtId="172" formatCode="&quot;$&quot;#,##0.000000000000000000"/>
    <numFmt numFmtId="173" formatCode="0.0000000000000"/>
    <numFmt numFmtId="174" formatCode="&quot;$&quot;#,##0.00000000000000000"/>
    <numFmt numFmtId="175" formatCode="0.000000000000000000"/>
    <numFmt numFmtId="176" formatCode="0.00000000000"/>
    <numFmt numFmtId="177" formatCode="0.00000000000000000000"/>
    <numFmt numFmtId="178" formatCode="&quot;$&quot;#,##0.0000000000000000000"/>
    <numFmt numFmtId="179" formatCode="0.000000000000000000000"/>
    <numFmt numFmtId="180" formatCode="&quot;$&quot;#,##0.00000000000000000000"/>
    <numFmt numFmtId="181" formatCode="&quot;$&quot;#,##0.000000000000000"/>
    <numFmt numFmtId="182" formatCode="0.000000000000"/>
    <numFmt numFmtId="183" formatCode="0.0000000000"/>
  </numFmts>
  <fonts count="11">
    <font>
      <sz val="10.0"/>
      <color rgb="FF000000"/>
      <name val="Arial"/>
    </font>
    <font>
      <sz val="18.0"/>
      <name val="Arial"/>
    </font>
    <font>
      <sz val="10.0"/>
      <name val="Arial"/>
    </font>
    <font/>
    <font>
      <b/>
      <sz val="10.0"/>
      <name val="Arial"/>
    </font>
    <font>
      <b/>
      <sz val="10.0"/>
      <color rgb="FF000000"/>
      <name val="Arial"/>
    </font>
    <font>
      <u/>
      <sz val="10.0"/>
      <name val="Arial"/>
    </font>
    <font>
      <strike/>
      <sz val="10.0"/>
      <name val="Arial"/>
    </font>
    <font>
      <b/>
      <u/>
      <sz val="10.0"/>
      <name val="Arial"/>
    </font>
    <font>
      <b/>
      <u/>
      <sz val="10.0"/>
      <color rgb="FF000000"/>
      <name val="Arial"/>
    </font>
    <font>
      <u/>
      <sz val="10.0"/>
      <name val="Arial"/>
    </font>
  </fonts>
  <fills count="9">
    <fill>
      <patternFill patternType="none"/>
    </fill>
    <fill>
      <patternFill patternType="lightGray"/>
    </fill>
    <fill>
      <patternFill patternType="solid">
        <fgColor rgb="FFFFFFFF"/>
        <bgColor rgb="FFFFFFFF"/>
      </patternFill>
    </fill>
    <fill>
      <patternFill patternType="solid">
        <fgColor rgb="FFEAD1DC"/>
        <bgColor rgb="FFEAD1DC"/>
      </patternFill>
    </fill>
    <fill>
      <patternFill patternType="solid">
        <fgColor rgb="FFD9D9D9"/>
        <bgColor rgb="FFD9D9D9"/>
      </patternFill>
    </fill>
    <fill>
      <patternFill patternType="solid">
        <fgColor rgb="FFD5A6BD"/>
        <bgColor rgb="FFD5A6BD"/>
      </patternFill>
    </fill>
    <fill>
      <patternFill patternType="solid">
        <fgColor rgb="FFC27BA0"/>
        <bgColor rgb="FFC27BA0"/>
      </patternFill>
    </fill>
    <fill>
      <patternFill patternType="solid">
        <fgColor rgb="FFCCCCCC"/>
        <bgColor rgb="FFCCCCCC"/>
      </patternFill>
    </fill>
    <fill>
      <patternFill patternType="solid">
        <fgColor rgb="FFFFFF00"/>
        <bgColor rgb="FFFFFF00"/>
      </patternFill>
    </fill>
  </fills>
  <borders count="30">
    <border/>
    <border>
      <left/>
      <right/>
      <top/>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right/>
    </border>
    <border>
      <left style="thin">
        <color rgb="FF000000"/>
      </left>
      <right style="thin">
        <color rgb="FF000000"/>
      </right>
      <top style="thin">
        <color rgb="FF000000"/>
      </top>
      <bottom/>
    </border>
    <border>
      <left style="thin">
        <color rgb="FF000000"/>
      </left>
      <right style="thin">
        <color rgb="FF000000"/>
      </right>
    </border>
    <border>
      <left/>
      <right/>
      <top/>
      <bottom/>
    </border>
    <border>
      <left style="thin">
        <color rgb="FF000000"/>
      </left>
      <right style="thin">
        <color rgb="FF000000"/>
      </right>
      <top/>
      <bottom style="thin">
        <color rgb="FF000000"/>
      </bottom>
    </border>
    <border>
      <left/>
      <top/>
      <bottom/>
    </border>
    <border>
      <top/>
      <bottom/>
    </border>
    <border>
      <right/>
      <top/>
      <bottom/>
    </border>
    <border>
      <left style="thin">
        <color rgb="FF000000"/>
      </left>
      <bottom style="thin">
        <color rgb="FF000000"/>
      </bottom>
    </border>
    <border>
      <bottom style="thin">
        <color rgb="FF000000"/>
      </bottom>
    </border>
    <border>
      <right style="thin">
        <color rgb="FF000000"/>
      </right>
      <bottom style="thin">
        <color rgb="FF000000"/>
      </bottom>
    </border>
    <border>
      <left/>
      <right/>
      <bottom/>
    </border>
    <border>
      <left/>
      <right style="thin">
        <color rgb="FF000000"/>
      </right>
      <top/>
      <bottom style="thin">
        <color rgb="FF000000"/>
      </bottom>
    </border>
    <border>
      <left style="thin">
        <color rgb="FF000000"/>
      </left>
      <right/>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bottom style="thin">
        <color rgb="FF000000"/>
      </bottom>
    </border>
    <border>
      <left/>
      <right style="thin">
        <color rgb="FF000000"/>
      </right>
      <top style="thin">
        <color rgb="FF000000"/>
      </top>
      <bottom/>
    </border>
    <border>
      <left style="thin">
        <color rgb="FF000000"/>
      </left>
      <right style="thin">
        <color rgb="FF000000"/>
      </right>
      <top style="thin">
        <color rgb="FF000000"/>
      </top>
    </border>
    <border>
      <left style="thin">
        <color rgb="FF000000"/>
      </left>
      <top style="thin">
        <color rgb="FF000000"/>
      </top>
    </border>
    <border>
      <left style="thin">
        <color rgb="FF000000"/>
      </left>
    </border>
    <border>
      <right style="thin">
        <color rgb="FF000000"/>
      </right>
      <top style="thin">
        <color rgb="FF000000"/>
      </top>
      <bottom style="thin">
        <color rgb="FF000000"/>
      </bottom>
    </border>
    <border>
      <right style="thin">
        <color rgb="FF000000"/>
      </right>
      <top style="thin">
        <color rgb="FF000000"/>
      </top>
    </border>
    <border>
      <left style="thin">
        <color rgb="FF000000"/>
      </left>
      <right/>
      <top style="thin">
        <color rgb="FF000000"/>
      </top>
      <bottom/>
    </border>
    <border>
      <top style="thin">
        <color rgb="FF000000"/>
      </top>
    </border>
  </borders>
  <cellStyleXfs count="1">
    <xf borderId="0" fillId="0" fontId="0" numFmtId="0" applyAlignment="1" applyFont="1"/>
  </cellStyleXfs>
  <cellXfs count="147">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center"/>
    </xf>
    <xf borderId="2" fillId="3" fontId="2" numFmtId="0" xfId="0" applyAlignment="1" applyBorder="1" applyFill="1" applyFont="1">
      <alignment horizontal="center"/>
    </xf>
    <xf borderId="0" fillId="0" fontId="0" numFmtId="0" xfId="0" applyFont="1"/>
    <xf borderId="3" fillId="4" fontId="2" numFmtId="0" xfId="0" applyBorder="1" applyFill="1" applyFont="1"/>
    <xf borderId="3" fillId="4" fontId="2" numFmtId="1" xfId="0" applyBorder="1" applyFont="1" applyNumberFormat="1"/>
    <xf borderId="4" fillId="0" fontId="3" numFmtId="0" xfId="0" applyBorder="1" applyFont="1"/>
    <xf borderId="5" fillId="4" fontId="2" numFmtId="164" xfId="0" applyBorder="1" applyFont="1" applyNumberFormat="1"/>
    <xf borderId="3" fillId="4" fontId="0" numFmtId="2" xfId="0" applyAlignment="1" applyBorder="1" applyFont="1" applyNumberFormat="1">
      <alignment horizontal="right"/>
    </xf>
    <xf borderId="3" fillId="4" fontId="2" numFmtId="165" xfId="0" applyBorder="1" applyFont="1" applyNumberFormat="1"/>
    <xf borderId="3" fillId="4" fontId="2" numFmtId="0" xfId="0" applyAlignment="1" applyBorder="1" applyFont="1">
      <alignment horizontal="right"/>
    </xf>
    <xf borderId="3" fillId="4" fontId="2" numFmtId="0" xfId="0" applyAlignment="1" applyBorder="1" applyFont="1">
      <alignment horizontal="left"/>
    </xf>
    <xf borderId="6" fillId="0" fontId="2" numFmtId="0" xfId="0" applyBorder="1" applyFont="1"/>
    <xf borderId="3" fillId="4" fontId="2" numFmtId="166" xfId="0" applyBorder="1" applyFont="1" applyNumberFormat="1"/>
    <xf borderId="3" fillId="4" fontId="2" numFmtId="165" xfId="0" applyAlignment="1" applyBorder="1" applyFont="1" applyNumberFormat="1">
      <alignment horizontal="right"/>
    </xf>
    <xf borderId="6" fillId="0" fontId="2" numFmtId="1" xfId="0" applyBorder="1" applyFont="1" applyNumberFormat="1"/>
    <xf borderId="6" fillId="0" fontId="2" numFmtId="164" xfId="0" applyBorder="1" applyFont="1" applyNumberFormat="1"/>
    <xf borderId="6" fillId="0" fontId="2" numFmtId="0" xfId="0" applyAlignment="1" applyBorder="1" applyFont="1">
      <alignment horizontal="left"/>
    </xf>
    <xf borderId="7" fillId="2" fontId="0" numFmtId="2" xfId="0" applyBorder="1" applyFont="1" applyNumberFormat="1"/>
    <xf borderId="6" fillId="0" fontId="2" numFmtId="0" xfId="0" applyAlignment="1" applyBorder="1" applyFont="1">
      <alignment horizontal="center"/>
    </xf>
    <xf borderId="6" fillId="0" fontId="2" numFmtId="165" xfId="0" applyBorder="1" applyFont="1" applyNumberFormat="1"/>
    <xf borderId="3" fillId="4" fontId="2" numFmtId="164" xfId="0" applyBorder="1" applyFont="1" applyNumberFormat="1"/>
    <xf borderId="6" fillId="0" fontId="2" numFmtId="0" xfId="0" applyAlignment="1" applyBorder="1" applyFont="1">
      <alignment horizontal="right"/>
    </xf>
    <xf borderId="7" fillId="4" fontId="0" numFmtId="2" xfId="0" applyBorder="1" applyFont="1" applyNumberFormat="1"/>
    <xf borderId="6" fillId="0" fontId="2" numFmtId="166" xfId="0" applyBorder="1" applyFont="1" applyNumberFormat="1"/>
    <xf borderId="6" fillId="0" fontId="2" numFmtId="165" xfId="0" applyAlignment="1" applyBorder="1" applyFont="1" applyNumberFormat="1">
      <alignment horizontal="right"/>
    </xf>
    <xf borderId="3" fillId="4" fontId="2" numFmtId="0" xfId="0" applyAlignment="1" applyBorder="1" applyFont="1">
      <alignment horizontal="center"/>
    </xf>
    <xf borderId="6" fillId="0" fontId="2" numFmtId="167" xfId="0" applyBorder="1" applyFont="1" applyNumberFormat="1"/>
    <xf borderId="3" fillId="4" fontId="2" numFmtId="167" xfId="0" applyBorder="1" applyFont="1" applyNumberFormat="1"/>
    <xf borderId="8" fillId="4" fontId="2" numFmtId="0" xfId="0" applyAlignment="1" applyBorder="1" applyFont="1">
      <alignment horizontal="left"/>
    </xf>
    <xf borderId="8" fillId="4" fontId="2" numFmtId="165" xfId="0" applyAlignment="1" applyBorder="1" applyFont="1" applyNumberFormat="1">
      <alignment horizontal="right"/>
    </xf>
    <xf borderId="0" fillId="0" fontId="2" numFmtId="0" xfId="0" applyFont="1"/>
    <xf borderId="2" fillId="0" fontId="2" numFmtId="0" xfId="0" applyAlignment="1" applyBorder="1" applyFont="1">
      <alignment horizontal="right"/>
    </xf>
    <xf borderId="2" fillId="0" fontId="2" numFmtId="165" xfId="0" applyAlignment="1" applyBorder="1" applyFont="1" applyNumberFormat="1">
      <alignment horizontal="right"/>
    </xf>
    <xf borderId="2" fillId="4" fontId="2" numFmtId="165" xfId="0" applyAlignment="1" applyBorder="1" applyFont="1" applyNumberFormat="1">
      <alignment horizontal="right"/>
    </xf>
    <xf borderId="0" fillId="0" fontId="2" numFmtId="0" xfId="0" applyAlignment="1" applyFont="1">
      <alignment horizontal="center" vertical="center"/>
    </xf>
    <xf borderId="7" fillId="4" fontId="0" numFmtId="168" xfId="0" applyBorder="1" applyFont="1" applyNumberFormat="1"/>
    <xf borderId="3" fillId="2" fontId="0" numFmtId="1" xfId="0" applyAlignment="1" applyBorder="1" applyFont="1" applyNumberFormat="1">
      <alignment horizontal="right"/>
    </xf>
    <xf borderId="7" fillId="2" fontId="0" numFmtId="169" xfId="0" applyBorder="1" applyFont="1" applyNumberFormat="1"/>
    <xf borderId="3" fillId="4" fontId="0" numFmtId="0" xfId="0" applyAlignment="1" applyBorder="1" applyFont="1">
      <alignment horizontal="left"/>
    </xf>
    <xf borderId="7" fillId="4" fontId="0" numFmtId="169" xfId="0" applyBorder="1" applyFont="1" applyNumberFormat="1"/>
    <xf borderId="6" fillId="0" fontId="2" numFmtId="170" xfId="0" applyBorder="1" applyFont="1" applyNumberFormat="1"/>
    <xf borderId="7" fillId="2" fontId="0" numFmtId="171" xfId="0" applyBorder="1" applyFont="1" applyNumberFormat="1"/>
    <xf borderId="6" fillId="0" fontId="2" numFmtId="172" xfId="0" applyBorder="1" applyFont="1" applyNumberFormat="1"/>
    <xf borderId="7" fillId="4" fontId="0" numFmtId="173" xfId="0" applyBorder="1" applyFont="1" applyNumberFormat="1"/>
    <xf borderId="3" fillId="4" fontId="2" numFmtId="174" xfId="0" applyBorder="1" applyFont="1" applyNumberFormat="1"/>
    <xf borderId="6" fillId="0" fontId="2" numFmtId="175" xfId="0" applyBorder="1" applyFont="1" applyNumberFormat="1"/>
    <xf borderId="6" fillId="0" fontId="2" numFmtId="174" xfId="0" applyBorder="1" applyFont="1" applyNumberFormat="1"/>
    <xf borderId="3" fillId="4" fontId="0" numFmtId="1" xfId="0" applyAlignment="1" applyBorder="1" applyFont="1" applyNumberFormat="1">
      <alignment horizontal="right"/>
    </xf>
    <xf borderId="0" fillId="0" fontId="4" numFmtId="0" xfId="0" applyFont="1"/>
    <xf borderId="3" fillId="4" fontId="2" numFmtId="175" xfId="0" applyBorder="1" applyFont="1" applyNumberFormat="1"/>
    <xf borderId="9" fillId="2" fontId="5" numFmtId="0" xfId="0" applyAlignment="1" applyBorder="1" applyFont="1">
      <alignment horizontal="left"/>
    </xf>
    <xf borderId="7" fillId="4" fontId="0" numFmtId="176" xfId="0" applyBorder="1" applyFont="1" applyNumberFormat="1"/>
    <xf borderId="10" fillId="0" fontId="3" numFmtId="0" xfId="0" applyBorder="1" applyFont="1"/>
    <xf borderId="11" fillId="0" fontId="3" numFmtId="0" xfId="0" applyBorder="1" applyFont="1"/>
    <xf borderId="3" fillId="2" fontId="0" numFmtId="1" xfId="0" applyBorder="1" applyFont="1" applyNumberFormat="1"/>
    <xf borderId="6" fillId="0" fontId="2" numFmtId="177" xfId="0" applyBorder="1" applyFont="1" applyNumberFormat="1"/>
    <xf borderId="6" fillId="0" fontId="2" numFmtId="178" xfId="0" applyBorder="1" applyFont="1" applyNumberFormat="1"/>
    <xf borderId="7" fillId="2" fontId="0" numFmtId="176" xfId="0" applyBorder="1" applyFont="1" applyNumberFormat="1"/>
    <xf borderId="8" fillId="4" fontId="2" numFmtId="0" xfId="0" applyBorder="1" applyFont="1"/>
    <xf borderId="1" fillId="2" fontId="5" numFmtId="0" xfId="0" applyAlignment="1" applyBorder="1" applyFont="1">
      <alignment horizontal="left"/>
    </xf>
    <xf borderId="8" fillId="4" fontId="2" numFmtId="1" xfId="0" applyBorder="1" applyFont="1" applyNumberFormat="1"/>
    <xf borderId="8" fillId="4" fontId="2" numFmtId="179" xfId="0" applyBorder="1" applyFont="1" applyNumberFormat="1"/>
    <xf borderId="8" fillId="4" fontId="2" numFmtId="0" xfId="0" applyAlignment="1" applyBorder="1" applyFont="1">
      <alignment horizontal="right"/>
    </xf>
    <xf borderId="7" fillId="4" fontId="0" numFmtId="171" xfId="0" applyBorder="1" applyFont="1" applyNumberFormat="1"/>
    <xf borderId="3" fillId="4" fontId="2" numFmtId="180" xfId="0" applyBorder="1" applyFont="1" applyNumberFormat="1"/>
    <xf borderId="8" fillId="4" fontId="2" numFmtId="165" xfId="0" applyBorder="1" applyFont="1" applyNumberFormat="1"/>
    <xf borderId="8" fillId="4" fontId="2" numFmtId="181" xfId="0" applyBorder="1" applyFont="1" applyNumberFormat="1"/>
    <xf borderId="12" fillId="0" fontId="2" numFmtId="0" xfId="0" applyAlignment="1" applyBorder="1" applyFont="1">
      <alignment horizontal="right"/>
    </xf>
    <xf borderId="2" fillId="3" fontId="2" numFmtId="0" xfId="0" applyAlignment="1" applyBorder="1" applyFont="1">
      <alignment horizontal="right"/>
    </xf>
    <xf borderId="13" fillId="0" fontId="2" numFmtId="166" xfId="0" applyAlignment="1" applyBorder="1" applyFont="1" applyNumberFormat="1">
      <alignment horizontal="right"/>
    </xf>
    <xf borderId="13" fillId="0" fontId="2" numFmtId="165" xfId="0" applyAlignment="1" applyBorder="1" applyFont="1" applyNumberFormat="1">
      <alignment horizontal="right"/>
    </xf>
    <xf borderId="14" fillId="0" fontId="2" numFmtId="166" xfId="0" applyBorder="1" applyFont="1" applyNumberFormat="1"/>
    <xf borderId="14" fillId="0" fontId="2" numFmtId="165" xfId="0" applyBorder="1" applyFont="1" applyNumberFormat="1"/>
    <xf borderId="0" fillId="0" fontId="0" numFmtId="0" xfId="0" applyAlignment="1" applyFont="1">
      <alignment shrinkToFit="0" wrapText="1"/>
    </xf>
    <xf borderId="2" fillId="5" fontId="2" numFmtId="0" xfId="0" applyAlignment="1" applyBorder="1" applyFill="1" applyFont="1">
      <alignment horizontal="right"/>
    </xf>
    <xf borderId="15" fillId="0" fontId="3" numFmtId="0" xfId="0" applyBorder="1" applyFont="1"/>
    <xf borderId="16" fillId="3" fontId="2" numFmtId="0" xfId="0" applyBorder="1" applyFont="1"/>
    <xf borderId="8" fillId="3" fontId="2" numFmtId="0" xfId="0" applyBorder="1" applyFont="1"/>
    <xf borderId="17" fillId="3" fontId="2" numFmtId="0" xfId="0" applyBorder="1" applyFont="1"/>
    <xf borderId="3" fillId="5" fontId="2" numFmtId="0" xfId="0" applyAlignment="1" applyBorder="1" applyFont="1">
      <alignment horizontal="right"/>
    </xf>
    <xf borderId="16" fillId="2" fontId="2" numFmtId="0" xfId="0" applyBorder="1" applyFont="1"/>
    <xf borderId="8" fillId="2" fontId="2" numFmtId="0" xfId="0" applyBorder="1" applyFont="1"/>
    <xf borderId="18" fillId="2" fontId="2" numFmtId="0" xfId="0" applyBorder="1" applyFont="1"/>
    <xf borderId="2" fillId="2" fontId="2" numFmtId="0" xfId="0" applyBorder="1" applyFont="1"/>
    <xf borderId="19" fillId="2" fontId="2" numFmtId="0" xfId="0" applyBorder="1" applyFont="1"/>
    <xf borderId="0" fillId="0" fontId="1" numFmtId="0" xfId="0" applyAlignment="1" applyFont="1">
      <alignment horizontal="center" vertical="top"/>
    </xf>
    <xf borderId="0" fillId="0" fontId="6" numFmtId="0" xfId="0" applyFont="1"/>
    <xf borderId="9" fillId="2" fontId="0" numFmtId="0" xfId="0" applyAlignment="1" applyBorder="1" applyFont="1">
      <alignment horizontal="left"/>
    </xf>
    <xf borderId="3" fillId="2" fontId="2" numFmtId="0" xfId="0" applyBorder="1" applyFont="1"/>
    <xf borderId="3" fillId="2" fontId="2" numFmtId="1" xfId="0" applyBorder="1" applyFont="1" applyNumberFormat="1"/>
    <xf borderId="3" fillId="2" fontId="2" numFmtId="164" xfId="0" applyBorder="1" applyFont="1" applyNumberFormat="1"/>
    <xf borderId="3" fillId="2" fontId="0" numFmtId="0" xfId="0" applyAlignment="1" applyBorder="1" applyFont="1">
      <alignment horizontal="left"/>
    </xf>
    <xf borderId="2" fillId="6" fontId="2" numFmtId="0" xfId="0" applyAlignment="1" applyBorder="1" applyFill="1" applyFont="1">
      <alignment horizontal="right"/>
    </xf>
    <xf borderId="3" fillId="4" fontId="2" numFmtId="2" xfId="0" applyAlignment="1" applyBorder="1" applyFont="1" applyNumberFormat="1">
      <alignment horizontal="right"/>
    </xf>
    <xf borderId="3" fillId="5" fontId="2" numFmtId="1" xfId="0" applyAlignment="1" applyBorder="1" applyFont="1" applyNumberFormat="1">
      <alignment horizontal="right"/>
    </xf>
    <xf borderId="3" fillId="7" fontId="2" numFmtId="0" xfId="0" applyBorder="1" applyFill="1" applyFont="1"/>
    <xf borderId="3" fillId="7" fontId="2" numFmtId="1" xfId="0" applyBorder="1" applyFont="1" applyNumberFormat="1"/>
    <xf borderId="3" fillId="7" fontId="2" numFmtId="164" xfId="0" applyBorder="1" applyFont="1" applyNumberFormat="1"/>
    <xf borderId="2" fillId="2" fontId="2" numFmtId="0" xfId="0" applyAlignment="1" applyBorder="1" applyFont="1">
      <alignment horizontal="right"/>
    </xf>
    <xf borderId="2" fillId="2" fontId="2" numFmtId="1" xfId="0" applyAlignment="1" applyBorder="1" applyFont="1" applyNumberFormat="1">
      <alignment horizontal="right"/>
    </xf>
    <xf borderId="3" fillId="4" fontId="0" numFmtId="1" xfId="0" applyBorder="1" applyFont="1" applyNumberFormat="1"/>
    <xf borderId="8" fillId="2" fontId="2" numFmtId="1" xfId="0" applyBorder="1" applyFont="1" applyNumberFormat="1"/>
    <xf borderId="8" fillId="2" fontId="2" numFmtId="164" xfId="0" applyBorder="1" applyFont="1" applyNumberFormat="1"/>
    <xf borderId="2" fillId="4" fontId="2" numFmtId="0" xfId="0" applyBorder="1" applyFont="1"/>
    <xf borderId="2" fillId="4" fontId="2" numFmtId="1" xfId="0" applyBorder="1" applyFont="1" applyNumberFormat="1"/>
    <xf borderId="2" fillId="4" fontId="2" numFmtId="2" xfId="0" applyBorder="1" applyFont="1" applyNumberFormat="1"/>
    <xf borderId="13" fillId="0" fontId="3" numFmtId="0" xfId="0" applyBorder="1" applyFont="1"/>
    <xf borderId="2" fillId="3" fontId="2" numFmtId="0" xfId="0" applyBorder="1" applyFont="1"/>
    <xf borderId="0" fillId="0" fontId="2" numFmtId="0" xfId="0" applyAlignment="1" applyFont="1">
      <alignment horizontal="center"/>
    </xf>
    <xf borderId="2" fillId="5" fontId="2" numFmtId="2" xfId="0" applyAlignment="1" applyBorder="1" applyFont="1" applyNumberFormat="1">
      <alignment horizontal="right"/>
    </xf>
    <xf borderId="3" fillId="4" fontId="2" numFmtId="182" xfId="0" applyAlignment="1" applyBorder="1" applyFont="1" applyNumberFormat="1">
      <alignment horizontal="right"/>
    </xf>
    <xf borderId="2" fillId="6" fontId="2" numFmtId="1" xfId="0" applyAlignment="1" applyBorder="1" applyFont="1" applyNumberFormat="1">
      <alignment horizontal="right"/>
    </xf>
    <xf borderId="6" fillId="0" fontId="2" numFmtId="182" xfId="0" applyAlignment="1" applyBorder="1" applyFont="1" applyNumberFormat="1">
      <alignment horizontal="right"/>
    </xf>
    <xf borderId="19" fillId="2" fontId="2" numFmtId="0" xfId="0" applyAlignment="1" applyBorder="1" applyFont="1">
      <alignment horizontal="right"/>
    </xf>
    <xf borderId="2" fillId="0" fontId="2" numFmtId="0" xfId="0" applyBorder="1" applyFont="1"/>
    <xf borderId="6" fillId="0" fontId="2" numFmtId="2" xfId="0" applyAlignment="1" applyBorder="1" applyFont="1" applyNumberFormat="1">
      <alignment horizontal="right"/>
    </xf>
    <xf borderId="20" fillId="0" fontId="2" numFmtId="0" xfId="0" applyBorder="1" applyFont="1"/>
    <xf borderId="21" fillId="0" fontId="2" numFmtId="0" xfId="0" applyBorder="1" applyFont="1"/>
    <xf borderId="21" fillId="0" fontId="2" numFmtId="0" xfId="0" applyAlignment="1" applyBorder="1" applyFont="1">
      <alignment horizontal="right"/>
    </xf>
    <xf borderId="21" fillId="0" fontId="2" numFmtId="2" xfId="0" applyAlignment="1" applyBorder="1" applyFont="1" applyNumberFormat="1">
      <alignment horizontal="right"/>
    </xf>
    <xf borderId="2" fillId="4" fontId="2" numFmtId="0" xfId="0" applyAlignment="1" applyBorder="1" applyFont="1">
      <alignment horizontal="right"/>
    </xf>
    <xf borderId="2" fillId="4" fontId="2" numFmtId="2" xfId="0" applyAlignment="1" applyBorder="1" applyFont="1" applyNumberFormat="1">
      <alignment horizontal="right"/>
    </xf>
    <xf borderId="2" fillId="8" fontId="2" numFmtId="0" xfId="0" applyBorder="1" applyFill="1" applyFont="1"/>
    <xf borderId="2" fillId="4" fontId="7" numFmtId="182" xfId="0" applyBorder="1" applyFont="1" applyNumberFormat="1"/>
    <xf borderId="2" fillId="4" fontId="2" numFmtId="182" xfId="0" applyAlignment="1" applyBorder="1" applyFont="1" applyNumberFormat="1">
      <alignment horizontal="right"/>
    </xf>
    <xf borderId="22" fillId="2" fontId="2" numFmtId="0" xfId="0" applyAlignment="1" applyBorder="1" applyFont="1">
      <alignment horizontal="right"/>
    </xf>
    <xf borderId="23" fillId="0" fontId="2" numFmtId="0" xfId="0" applyBorder="1" applyFont="1"/>
    <xf borderId="24" fillId="0" fontId="2" numFmtId="0" xfId="0" applyBorder="1" applyFont="1"/>
    <xf borderId="25" fillId="0" fontId="2" numFmtId="0" xfId="0" applyBorder="1" applyFont="1"/>
    <xf borderId="2" fillId="0" fontId="2" numFmtId="183" xfId="0" applyBorder="1" applyFont="1" applyNumberFormat="1"/>
    <xf borderId="26" fillId="0" fontId="2" numFmtId="0" xfId="0" applyBorder="1" applyFont="1"/>
    <xf borderId="0" fillId="0" fontId="1" numFmtId="0" xfId="0" applyAlignment="1" applyFont="1">
      <alignment horizontal="center"/>
    </xf>
    <xf borderId="0" fillId="0" fontId="7" numFmtId="0" xfId="0" applyFont="1"/>
    <xf borderId="0" fillId="0" fontId="8" numFmtId="0" xfId="0" applyFont="1"/>
    <xf borderId="18" fillId="3" fontId="2" numFmtId="0" xfId="0" applyBorder="1" applyFont="1"/>
    <xf borderId="18" fillId="4" fontId="2" numFmtId="0" xfId="0" applyBorder="1" applyFont="1"/>
    <xf borderId="2" fillId="4" fontId="2" numFmtId="182" xfId="0" applyBorder="1" applyFont="1" applyNumberFormat="1"/>
    <xf borderId="2" fillId="0" fontId="2" numFmtId="182" xfId="0" applyAlignment="1" applyBorder="1" applyFont="1" applyNumberFormat="1">
      <alignment horizontal="right"/>
    </xf>
    <xf borderId="2" fillId="0" fontId="2" numFmtId="182" xfId="0" applyBorder="1" applyFont="1" applyNumberFormat="1"/>
    <xf borderId="5" fillId="2" fontId="2" numFmtId="0" xfId="0" applyBorder="1" applyFont="1"/>
    <xf borderId="27" fillId="0" fontId="2" numFmtId="0" xfId="0" applyBorder="1" applyFont="1"/>
    <xf borderId="28" fillId="2" fontId="2" numFmtId="0" xfId="0" applyBorder="1" applyFont="1"/>
    <xf borderId="29" fillId="0" fontId="2" numFmtId="0" xfId="0" applyBorder="1" applyFont="1"/>
    <xf borderId="9" fillId="2" fontId="9" numFmtId="0" xfId="0" applyAlignment="1" applyBorder="1" applyFont="1">
      <alignment horizontal="left"/>
    </xf>
    <xf borderId="0" fillId="0" fontId="10" numFmtId="0" xfId="0" applyAlignment="1" applyFont="1">
      <alignment horizontal="righ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1" Type="http://schemas.openxmlformats.org/officeDocument/2006/relationships/image" Target="../media/image14.png"/><Relationship Id="rId10" Type="http://schemas.openxmlformats.org/officeDocument/2006/relationships/image" Target="../media/image11.png"/><Relationship Id="rId13" Type="http://schemas.openxmlformats.org/officeDocument/2006/relationships/image" Target="../media/image15.png"/><Relationship Id="rId12" Type="http://schemas.openxmlformats.org/officeDocument/2006/relationships/image" Target="../media/image13.png"/><Relationship Id="rId1" Type="http://schemas.openxmlformats.org/officeDocument/2006/relationships/image" Target="../media/image3.png"/><Relationship Id="rId2" Type="http://schemas.openxmlformats.org/officeDocument/2006/relationships/image" Target="../media/image7.png"/><Relationship Id="rId3" Type="http://schemas.openxmlformats.org/officeDocument/2006/relationships/image" Target="../media/image4.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6.png"/><Relationship Id="rId5" Type="http://schemas.openxmlformats.org/officeDocument/2006/relationships/image" Target="../media/image6.png"/><Relationship Id="rId6" Type="http://schemas.openxmlformats.org/officeDocument/2006/relationships/image" Target="../media/image8.png"/><Relationship Id="rId7" Type="http://schemas.openxmlformats.org/officeDocument/2006/relationships/image" Target="../media/image9.png"/><Relationship Id="rId8"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257175</xdr:colOff>
      <xdr:row>40</xdr:row>
      <xdr:rowOff>180975</xdr:rowOff>
    </xdr:from>
    <xdr:ext cx="9496425" cy="942975"/>
    <xdr:sp>
      <xdr:nvSpPr>
        <xdr:cNvPr id="3" name="Shape 3"/>
        <xdr:cNvSpPr txBox="1"/>
      </xdr:nvSpPr>
      <xdr:spPr>
        <a:xfrm>
          <a:off x="607313" y="3318038"/>
          <a:ext cx="9477375" cy="923925"/>
        </a:xfrm>
        <a:prstGeom prst="rect">
          <a:avLst/>
        </a:prstGeom>
        <a:noFill/>
        <a:ln>
          <a:noFill/>
        </a:ln>
      </xdr:spPr>
      <xdr:txBody>
        <a:bodyPr anchorCtr="0" anchor="t" bIns="91425" lIns="91425" spcFirstLastPara="1" rIns="91425" wrap="square" tIns="91425">
          <a:noAutofit/>
        </a:bodyPr>
        <a:lstStyle/>
        <a:p>
          <a:pPr indent="0" lvl="0" marL="0" rtl="0" algn="just">
            <a:spcBef>
              <a:spcPts val="0"/>
            </a:spcBef>
            <a:spcAft>
              <a:spcPts val="0"/>
            </a:spcAft>
            <a:buSzPts val="1000"/>
            <a:buFont typeface="Arial"/>
            <a:buNone/>
          </a:pPr>
          <a:r>
            <a:rPr lang="en-US" sz="1000">
              <a:highlight>
                <a:srgbClr val="FFFFFF"/>
              </a:highlight>
            </a:rPr>
            <a:t>This version of our game that is 'fair' is unrealistic since the multiplier makes it hard for players to cash out their winnings. It will be hard for the house to award winnings for players betting on hands with an extremely large multiplier and winning their hand. For example, a player bets and wins the 'four-of-a-kind' hand. In addition, certain multipliers make it hard for the house to pay out the players in whole amounts (ie a player bets $1 on the '8 only' hands and wins, it will be hard for the game hosts to award $2.6 in chips). These</a:t>
          </a:r>
          <a:r>
            <a:rPr lang="en-US" sz="1000">
              <a:highlight>
                <a:srgbClr val="FFFFFF"/>
              </a:highlight>
            </a:rPr>
            <a:t> average can be read as for every dollar spent, the player should recieve their one dollar and the casino will recieve $0, based on the law of large numbers.</a:t>
          </a:r>
          <a:endParaRPr sz="1000">
            <a:highlight>
              <a:srgbClr val="FFFFFF"/>
            </a:highligh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857250</xdr:colOff>
      <xdr:row>94</xdr:row>
      <xdr:rowOff>-66675</xdr:rowOff>
    </xdr:from>
    <xdr:ext cx="8582025" cy="7381875"/>
    <xdr:grpSp>
      <xdr:nvGrpSpPr>
        <xdr:cNvPr id="2" name="Shape 2"/>
        <xdr:cNvGrpSpPr/>
      </xdr:nvGrpSpPr>
      <xdr:grpSpPr>
        <a:xfrm>
          <a:off x="1054988" y="89063"/>
          <a:ext cx="8582025" cy="7381875"/>
          <a:chOff x="1054988" y="89063"/>
          <a:chExt cx="8582025" cy="7381875"/>
        </a:xfrm>
      </xdr:grpSpPr>
      <xdr:grpSp>
        <xdr:nvGrpSpPr>
          <xdr:cNvPr id="4" name="Shape 4" title="Drawing"/>
          <xdr:cNvGrpSpPr/>
        </xdr:nvGrpSpPr>
        <xdr:grpSpPr>
          <a:xfrm>
            <a:off x="1054988" y="89063"/>
            <a:ext cx="8582025" cy="7381875"/>
            <a:chOff x="576943" y="247650"/>
            <a:chExt cx="8576582" cy="7362825"/>
          </a:xfrm>
        </xdr:grpSpPr>
        <xdr:sp>
          <xdr:nvSpPr>
            <xdr:cNvPr id="5" name="Shape 5"/>
            <xdr:cNvSpPr/>
          </xdr:nvSpPr>
          <xdr:spPr>
            <a:xfrm>
              <a:off x="576943" y="247650"/>
              <a:ext cx="8576575" cy="73628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 name="Shape 6"/>
            <xdr:cNvSpPr/>
          </xdr:nvSpPr>
          <xdr:spPr>
            <a:xfrm>
              <a:off x="966787" y="247650"/>
              <a:ext cx="2705100" cy="24954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7" name="Shape 7"/>
            <xdr:cNvSpPr/>
          </xdr:nvSpPr>
          <xdr:spPr>
            <a:xfrm>
              <a:off x="2209800" y="328925"/>
              <a:ext cx="19050" cy="323850"/>
            </a:xfrm>
            <a:custGeom>
              <a:rect b="b" l="l" r="r" t="t"/>
              <a:pathLst>
                <a:path extrusionOk="0" h="12954" w="762">
                  <a:moveTo>
                    <a:pt x="762" y="0"/>
                  </a:moveTo>
                  <a:cubicBezTo>
                    <a:pt x="762" y="4325"/>
                    <a:pt x="0" y="8628"/>
                    <a:pt x="0" y="12954"/>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8" name="Shape 8"/>
            <xdr:cNvSpPr/>
          </xdr:nvSpPr>
          <xdr:spPr>
            <a:xfrm>
              <a:off x="2390775" y="395600"/>
              <a:ext cx="26450" cy="295275"/>
            </a:xfrm>
            <a:custGeom>
              <a:rect b="b" l="l" r="r" t="t"/>
              <a:pathLst>
                <a:path extrusionOk="0" h="11811" w="1058">
                  <a:moveTo>
                    <a:pt x="762" y="0"/>
                  </a:moveTo>
                  <a:cubicBezTo>
                    <a:pt x="762" y="3945"/>
                    <a:pt x="1764" y="8282"/>
                    <a:pt x="0" y="11811"/>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9" name="Shape 9"/>
            <xdr:cNvSpPr/>
          </xdr:nvSpPr>
          <xdr:spPr>
            <a:xfrm>
              <a:off x="2209800" y="548000"/>
              <a:ext cx="219075" cy="19050"/>
            </a:xfrm>
            <a:custGeom>
              <a:rect b="b" l="l" r="r" t="t"/>
              <a:pathLst>
                <a:path extrusionOk="0" h="762" w="8763">
                  <a:moveTo>
                    <a:pt x="0" y="762"/>
                  </a:moveTo>
                  <a:cubicBezTo>
                    <a:pt x="2902" y="347"/>
                    <a:pt x="6140" y="1311"/>
                    <a:pt x="8763" y="0"/>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0" name="Shape 10"/>
            <xdr:cNvSpPr/>
          </xdr:nvSpPr>
          <xdr:spPr>
            <a:xfrm>
              <a:off x="2000250" y="757550"/>
              <a:ext cx="523875" cy="28575"/>
            </a:xfrm>
            <a:custGeom>
              <a:rect b="b" l="l" r="r" t="t"/>
              <a:pathLst>
                <a:path extrusionOk="0" h="1143" w="20955">
                  <a:moveTo>
                    <a:pt x="0" y="0"/>
                  </a:moveTo>
                  <a:cubicBezTo>
                    <a:pt x="6952" y="772"/>
                    <a:pt x="13959" y="1143"/>
                    <a:pt x="20955" y="1143"/>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1" name="Shape 11"/>
            <xdr:cNvSpPr/>
          </xdr:nvSpPr>
          <xdr:spPr>
            <a:xfrm>
              <a:off x="966800" y="3267150"/>
              <a:ext cx="2705100" cy="24954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2" name="Shape 12"/>
            <xdr:cNvSpPr/>
          </xdr:nvSpPr>
          <xdr:spPr>
            <a:xfrm>
              <a:off x="2338460" y="3393165"/>
              <a:ext cx="236775" cy="380100"/>
            </a:xfrm>
            <a:custGeom>
              <a:rect b="b" l="l" r="r" t="t"/>
              <a:pathLst>
                <a:path extrusionOk="0" h="15204" w="9471">
                  <a:moveTo>
                    <a:pt x="951" y="1814"/>
                  </a:moveTo>
                  <a:cubicBezTo>
                    <a:pt x="1162" y="4348"/>
                    <a:pt x="1332" y="6890"/>
                    <a:pt x="1332" y="9434"/>
                  </a:cubicBezTo>
                  <a:cubicBezTo>
                    <a:pt x="1332" y="11089"/>
                    <a:pt x="1223" y="16020"/>
                    <a:pt x="951" y="14387"/>
                  </a:cubicBezTo>
                  <a:cubicBezTo>
                    <a:pt x="220" y="10002"/>
                    <a:pt x="-699" y="5179"/>
                    <a:pt x="951" y="1052"/>
                  </a:cubicBezTo>
                  <a:cubicBezTo>
                    <a:pt x="1858" y="-1216"/>
                    <a:pt x="6095" y="938"/>
                    <a:pt x="8190" y="2195"/>
                  </a:cubicBezTo>
                  <a:cubicBezTo>
                    <a:pt x="12136" y="4562"/>
                    <a:pt x="5829" y="12328"/>
                    <a:pt x="1713" y="14387"/>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3" name="Shape 13"/>
            <xdr:cNvSpPr/>
          </xdr:nvSpPr>
          <xdr:spPr>
            <a:xfrm>
              <a:off x="2105050" y="3810000"/>
              <a:ext cx="542925" cy="28575"/>
            </a:xfrm>
            <a:custGeom>
              <a:rect b="b" l="l" r="r" t="t"/>
              <a:pathLst>
                <a:path extrusionOk="0" h="1143" w="21717">
                  <a:moveTo>
                    <a:pt x="0" y="0"/>
                  </a:moveTo>
                  <a:cubicBezTo>
                    <a:pt x="7185" y="958"/>
                    <a:pt x="14467" y="1143"/>
                    <a:pt x="21717" y="1143"/>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4" name="Shape 14"/>
            <xdr:cNvSpPr/>
          </xdr:nvSpPr>
          <xdr:spPr>
            <a:xfrm>
              <a:off x="4345787" y="328925"/>
              <a:ext cx="2705100" cy="24954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5" name="Shape 15"/>
            <xdr:cNvSpPr/>
          </xdr:nvSpPr>
          <xdr:spPr>
            <a:xfrm>
              <a:off x="4360062" y="3267150"/>
              <a:ext cx="2705100" cy="24954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6" name="Shape 16"/>
            <xdr:cNvSpPr/>
          </xdr:nvSpPr>
          <xdr:spPr>
            <a:xfrm>
              <a:off x="5460860" y="3409957"/>
              <a:ext cx="530375" cy="396775"/>
            </a:xfrm>
            <a:custGeom>
              <a:rect b="b" l="l" r="r" t="t"/>
              <a:pathLst>
                <a:path extrusionOk="0" h="15871" w="21215">
                  <a:moveTo>
                    <a:pt x="17405" y="209"/>
                  </a:moveTo>
                  <a:cubicBezTo>
                    <a:pt x="10725" y="-625"/>
                    <a:pt x="-1674" y="4429"/>
                    <a:pt x="260" y="10877"/>
                  </a:cubicBezTo>
                  <a:cubicBezTo>
                    <a:pt x="2288" y="17637"/>
                    <a:pt x="14518" y="16157"/>
                    <a:pt x="21215" y="13925"/>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7" name="Shape 17"/>
            <xdr:cNvSpPr/>
          </xdr:nvSpPr>
          <xdr:spPr>
            <a:xfrm>
              <a:off x="5410200" y="3897744"/>
              <a:ext cx="685800" cy="12725"/>
            </a:xfrm>
            <a:custGeom>
              <a:rect b="b" l="l" r="r" t="t"/>
              <a:pathLst>
                <a:path extrusionOk="0" h="509" w="27432">
                  <a:moveTo>
                    <a:pt x="0" y="509"/>
                  </a:moveTo>
                  <a:cubicBezTo>
                    <a:pt x="9107" y="-318"/>
                    <a:pt x="18287" y="128"/>
                    <a:pt x="27432" y="128"/>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8" name="Shape 18"/>
            <xdr:cNvSpPr/>
          </xdr:nvSpPr>
          <xdr:spPr>
            <a:xfrm>
              <a:off x="5505040" y="395603"/>
              <a:ext cx="464750" cy="402700"/>
            </a:xfrm>
            <a:custGeom>
              <a:rect b="b" l="l" r="r" t="t"/>
              <a:pathLst>
                <a:path extrusionOk="0" h="16108" w="18590">
                  <a:moveTo>
                    <a:pt x="14555" y="559"/>
                  </a:moveTo>
                  <a:cubicBezTo>
                    <a:pt x="9645" y="-142"/>
                    <a:pt x="-538" y="-933"/>
                    <a:pt x="77" y="3988"/>
                  </a:cubicBezTo>
                  <a:cubicBezTo>
                    <a:pt x="820" y="9932"/>
                    <a:pt x="13005" y="5862"/>
                    <a:pt x="16841" y="10465"/>
                  </a:cubicBezTo>
                  <a:cubicBezTo>
                    <a:pt x="17361" y="11089"/>
                    <a:pt x="18816" y="11693"/>
                    <a:pt x="18365" y="12370"/>
                  </a:cubicBezTo>
                  <a:cubicBezTo>
                    <a:pt x="15226" y="17077"/>
                    <a:pt x="7090" y="16409"/>
                    <a:pt x="1601" y="15037"/>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9" name="Shape 19"/>
            <xdr:cNvSpPr/>
          </xdr:nvSpPr>
          <xdr:spPr>
            <a:xfrm>
              <a:off x="5335512" y="838200"/>
              <a:ext cx="781050" cy="20950"/>
            </a:xfrm>
            <a:custGeom>
              <a:rect b="b" l="l" r="r" t="t"/>
              <a:pathLst>
                <a:path extrusionOk="0" h="838" w="31242">
                  <a:moveTo>
                    <a:pt x="0" y="0"/>
                  </a:moveTo>
                  <a:cubicBezTo>
                    <a:pt x="10293" y="1583"/>
                    <a:pt x="20827" y="381"/>
                    <a:pt x="31242" y="381"/>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0" name="Shape 20"/>
            <xdr:cNvSpPr/>
          </xdr:nvSpPr>
          <xdr:spPr>
            <a:xfrm>
              <a:off x="1476308" y="1238250"/>
              <a:ext cx="123900" cy="333375"/>
            </a:xfrm>
            <a:custGeom>
              <a:rect b="b" l="l" r="r" t="t"/>
              <a:pathLst>
                <a:path extrusionOk="0" h="13335" w="4956">
                  <a:moveTo>
                    <a:pt x="384" y="1143"/>
                  </a:moveTo>
                  <a:cubicBezTo>
                    <a:pt x="78" y="3589"/>
                    <a:pt x="-538" y="8076"/>
                    <a:pt x="1908" y="8382"/>
                  </a:cubicBezTo>
                  <a:cubicBezTo>
                    <a:pt x="4341" y="8686"/>
                    <a:pt x="4575" y="3976"/>
                    <a:pt x="4575" y="1524"/>
                  </a:cubicBezTo>
                  <a:cubicBezTo>
                    <a:pt x="4575" y="0"/>
                    <a:pt x="4575" y="4572"/>
                    <a:pt x="4575" y="6096"/>
                  </a:cubicBezTo>
                  <a:cubicBezTo>
                    <a:pt x="4575" y="8512"/>
                    <a:pt x="4956" y="10918"/>
                    <a:pt x="4956" y="13335"/>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1" name="Shape 21"/>
            <xdr:cNvSpPr/>
          </xdr:nvSpPr>
          <xdr:spPr>
            <a:xfrm>
              <a:off x="1628775" y="1276350"/>
              <a:ext cx="273400" cy="370375"/>
            </a:xfrm>
            <a:custGeom>
              <a:rect b="b" l="l" r="r" t="t"/>
              <a:pathLst>
                <a:path extrusionOk="0" h="14815" w="10936">
                  <a:moveTo>
                    <a:pt x="1524" y="1143"/>
                  </a:moveTo>
                  <a:cubicBezTo>
                    <a:pt x="3254" y="-154"/>
                    <a:pt x="7645" y="-609"/>
                    <a:pt x="8001" y="1524"/>
                  </a:cubicBezTo>
                  <a:cubicBezTo>
                    <a:pt x="8444" y="4187"/>
                    <a:pt x="3110" y="4956"/>
                    <a:pt x="2667" y="7620"/>
                  </a:cubicBezTo>
                  <a:cubicBezTo>
                    <a:pt x="2105" y="10990"/>
                    <a:pt x="7146" y="15824"/>
                    <a:pt x="10287" y="14478"/>
                  </a:cubicBezTo>
                  <a:cubicBezTo>
                    <a:pt x="11337" y="14027"/>
                    <a:pt x="10892" y="12018"/>
                    <a:pt x="10287" y="11049"/>
                  </a:cubicBezTo>
                  <a:cubicBezTo>
                    <a:pt x="7619" y="6781"/>
                    <a:pt x="2791" y="4187"/>
                    <a:pt x="0" y="0"/>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2" name="Shape 22"/>
            <xdr:cNvSpPr/>
          </xdr:nvSpPr>
          <xdr:spPr>
            <a:xfrm>
              <a:off x="1895494" y="4219575"/>
              <a:ext cx="234300" cy="349600"/>
            </a:xfrm>
            <a:custGeom>
              <a:rect b="b" l="l" r="r" t="t"/>
              <a:pathLst>
                <a:path extrusionOk="0" h="13984" w="9372">
                  <a:moveTo>
                    <a:pt x="761" y="762"/>
                  </a:moveTo>
                  <a:cubicBezTo>
                    <a:pt x="3351" y="21"/>
                    <a:pt x="8233" y="-736"/>
                    <a:pt x="8762" y="1905"/>
                  </a:cubicBezTo>
                  <a:cubicBezTo>
                    <a:pt x="9413" y="5164"/>
                    <a:pt x="1799" y="5450"/>
                    <a:pt x="1523" y="8763"/>
                  </a:cubicBezTo>
                  <a:cubicBezTo>
                    <a:pt x="1285" y="11607"/>
                    <a:pt x="6743" y="15353"/>
                    <a:pt x="8762" y="13335"/>
                  </a:cubicBezTo>
                  <a:cubicBezTo>
                    <a:pt x="12427" y="9669"/>
                    <a:pt x="-3552" y="2875"/>
                    <a:pt x="761" y="0"/>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3" name="Shape 23"/>
            <xdr:cNvSpPr/>
          </xdr:nvSpPr>
          <xdr:spPr>
            <a:xfrm>
              <a:off x="1562100" y="4138612"/>
              <a:ext cx="143525" cy="471500"/>
            </a:xfrm>
            <a:custGeom>
              <a:rect b="b" l="l" r="r" t="t"/>
              <a:pathLst>
                <a:path extrusionOk="0" h="18860" w="5741">
                  <a:moveTo>
                    <a:pt x="0" y="2477"/>
                  </a:moveTo>
                  <a:cubicBezTo>
                    <a:pt x="0" y="5779"/>
                    <a:pt x="524" y="11949"/>
                    <a:pt x="3810" y="11621"/>
                  </a:cubicBezTo>
                  <a:cubicBezTo>
                    <a:pt x="7242" y="11277"/>
                    <a:pt x="4953" y="4784"/>
                    <a:pt x="4953" y="1334"/>
                  </a:cubicBezTo>
                  <a:cubicBezTo>
                    <a:pt x="4953" y="0"/>
                    <a:pt x="5019" y="2669"/>
                    <a:pt x="4953" y="4001"/>
                  </a:cubicBezTo>
                  <a:cubicBezTo>
                    <a:pt x="4705" y="8954"/>
                    <a:pt x="4191" y="13900"/>
                    <a:pt x="4191" y="18860"/>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4" name="Shape 24"/>
            <xdr:cNvSpPr/>
          </xdr:nvSpPr>
          <xdr:spPr>
            <a:xfrm>
              <a:off x="5080542" y="1381125"/>
              <a:ext cx="156600" cy="381000"/>
            </a:xfrm>
            <a:custGeom>
              <a:rect b="b" l="l" r="r" t="t"/>
              <a:pathLst>
                <a:path extrusionOk="0" h="15240" w="6264">
                  <a:moveTo>
                    <a:pt x="232" y="0"/>
                  </a:moveTo>
                  <a:cubicBezTo>
                    <a:pt x="232" y="1782"/>
                    <a:pt x="-423" y="3883"/>
                    <a:pt x="613" y="5334"/>
                  </a:cubicBezTo>
                  <a:cubicBezTo>
                    <a:pt x="1768" y="6951"/>
                    <a:pt x="5947" y="4654"/>
                    <a:pt x="5947" y="2667"/>
                  </a:cubicBezTo>
                  <a:cubicBezTo>
                    <a:pt x="5947" y="2095"/>
                    <a:pt x="6264" y="1048"/>
                    <a:pt x="5947" y="1524"/>
                  </a:cubicBezTo>
                  <a:cubicBezTo>
                    <a:pt x="3402" y="5341"/>
                    <a:pt x="4804" y="10652"/>
                    <a:pt x="4804" y="15240"/>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5" name="Shape 25"/>
            <xdr:cNvSpPr/>
          </xdr:nvSpPr>
          <xdr:spPr>
            <a:xfrm>
              <a:off x="5234055" y="1473345"/>
              <a:ext cx="245625" cy="276649"/>
            </a:xfrm>
            <a:custGeom>
              <a:rect b="b" l="l" r="r" t="t"/>
              <a:pathLst>
                <a:path extrusionOk="0" h="11066" w="9825">
                  <a:moveTo>
                    <a:pt x="9713" y="1264"/>
                  </a:moveTo>
                  <a:cubicBezTo>
                    <a:pt x="7532" y="-44"/>
                    <a:pt x="4209" y="-527"/>
                    <a:pt x="2093" y="883"/>
                  </a:cubicBezTo>
                  <a:cubicBezTo>
                    <a:pt x="-62" y="2319"/>
                    <a:pt x="-451" y="6122"/>
                    <a:pt x="569" y="8503"/>
                  </a:cubicBezTo>
                  <a:cubicBezTo>
                    <a:pt x="1723" y="11197"/>
                    <a:pt x="8620" y="12109"/>
                    <a:pt x="9332" y="9265"/>
                  </a:cubicBezTo>
                  <a:cubicBezTo>
                    <a:pt x="10043" y="6420"/>
                    <a:pt x="9881" y="3124"/>
                    <a:pt x="8570" y="502"/>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6" name="Shape 26"/>
            <xdr:cNvSpPr/>
          </xdr:nvSpPr>
          <xdr:spPr>
            <a:xfrm>
              <a:off x="4981979" y="4271519"/>
              <a:ext cx="267925" cy="367150"/>
            </a:xfrm>
            <a:custGeom>
              <a:rect b="b" l="l" r="r" t="t"/>
              <a:pathLst>
                <a:path extrusionOk="0" h="14686" w="10717">
                  <a:moveTo>
                    <a:pt x="10652" y="970"/>
                  </a:moveTo>
                  <a:cubicBezTo>
                    <a:pt x="7220" y="970"/>
                    <a:pt x="2508" y="-1328"/>
                    <a:pt x="365" y="1351"/>
                  </a:cubicBezTo>
                  <a:cubicBezTo>
                    <a:pt x="-693" y="2674"/>
                    <a:pt x="878" y="4730"/>
                    <a:pt x="1508" y="6304"/>
                  </a:cubicBezTo>
                  <a:cubicBezTo>
                    <a:pt x="1979" y="7483"/>
                    <a:pt x="238" y="10114"/>
                    <a:pt x="1508" y="10114"/>
                  </a:cubicBezTo>
                  <a:cubicBezTo>
                    <a:pt x="2531" y="10114"/>
                    <a:pt x="2060" y="7770"/>
                    <a:pt x="3032" y="7447"/>
                  </a:cubicBezTo>
                  <a:cubicBezTo>
                    <a:pt x="5584" y="6596"/>
                    <a:pt x="10209" y="7459"/>
                    <a:pt x="10652" y="10114"/>
                  </a:cubicBezTo>
                  <a:cubicBezTo>
                    <a:pt x="11175" y="13253"/>
                    <a:pt x="5116" y="13262"/>
                    <a:pt x="2270" y="14686"/>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7" name="Shape 27"/>
            <xdr:cNvSpPr/>
          </xdr:nvSpPr>
          <xdr:spPr>
            <a:xfrm>
              <a:off x="5391150" y="4307621"/>
              <a:ext cx="146625" cy="359625"/>
            </a:xfrm>
            <a:custGeom>
              <a:rect b="b" l="l" r="r" t="t"/>
              <a:pathLst>
                <a:path extrusionOk="0" h="14385" w="5865">
                  <a:moveTo>
                    <a:pt x="4953" y="288"/>
                  </a:moveTo>
                  <a:cubicBezTo>
                    <a:pt x="3370" y="-503"/>
                    <a:pt x="0" y="424"/>
                    <a:pt x="0" y="2193"/>
                  </a:cubicBezTo>
                  <a:cubicBezTo>
                    <a:pt x="0" y="4011"/>
                    <a:pt x="4977" y="-733"/>
                    <a:pt x="5334" y="1050"/>
                  </a:cubicBezTo>
                  <a:cubicBezTo>
                    <a:pt x="6206" y="5410"/>
                    <a:pt x="5715" y="9938"/>
                    <a:pt x="5715" y="14385"/>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8" name="Shape 28"/>
            <xdr:cNvSpPr/>
          </xdr:nvSpPr>
          <xdr:spPr>
            <a:xfrm>
              <a:off x="576943" y="6362700"/>
              <a:ext cx="13600" cy="409575"/>
            </a:xfrm>
            <a:custGeom>
              <a:rect b="b" l="l" r="r" t="t"/>
              <a:pathLst>
                <a:path extrusionOk="0" h="16383" w="544">
                  <a:moveTo>
                    <a:pt x="163" y="0"/>
                  </a:moveTo>
                  <a:cubicBezTo>
                    <a:pt x="163" y="5462"/>
                    <a:pt x="-354" y="10994"/>
                    <a:pt x="544" y="16383"/>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9" name="Shape 29"/>
            <xdr:cNvSpPr/>
          </xdr:nvSpPr>
          <xdr:spPr>
            <a:xfrm>
              <a:off x="590550" y="6371759"/>
              <a:ext cx="314325" cy="190974"/>
            </a:xfrm>
            <a:custGeom>
              <a:rect b="b" l="l" r="r" t="t"/>
              <a:pathLst>
                <a:path extrusionOk="0" h="7639" w="12573">
                  <a:moveTo>
                    <a:pt x="0" y="1543"/>
                  </a:moveTo>
                  <a:cubicBezTo>
                    <a:pt x="3992" y="212"/>
                    <a:pt x="12573" y="-1522"/>
                    <a:pt x="12573" y="2686"/>
                  </a:cubicBezTo>
                  <a:cubicBezTo>
                    <a:pt x="12573" y="6838"/>
                    <a:pt x="5295" y="7639"/>
                    <a:pt x="1143" y="7639"/>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0" name="Shape 30"/>
            <xdr:cNvSpPr/>
          </xdr:nvSpPr>
          <xdr:spPr>
            <a:xfrm>
              <a:off x="1015049" y="6400800"/>
              <a:ext cx="127950" cy="485775"/>
            </a:xfrm>
            <a:custGeom>
              <a:rect b="b" l="l" r="r" t="t"/>
              <a:pathLst>
                <a:path extrusionOk="0" h="19431" w="5118">
                  <a:moveTo>
                    <a:pt x="3594" y="0"/>
                  </a:moveTo>
                  <a:cubicBezTo>
                    <a:pt x="-1977" y="3342"/>
                    <a:pt x="-692" y="16525"/>
                    <a:pt x="5118" y="19431"/>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1" name="Shape 31"/>
            <xdr:cNvSpPr/>
          </xdr:nvSpPr>
          <xdr:spPr>
            <a:xfrm>
              <a:off x="1171575" y="6543675"/>
              <a:ext cx="9525" cy="228600"/>
            </a:xfrm>
            <a:custGeom>
              <a:rect b="b" l="l" r="r" t="t"/>
              <a:pathLst>
                <a:path extrusionOk="0" h="9144" w="381">
                  <a:moveTo>
                    <a:pt x="0" y="0"/>
                  </a:moveTo>
                  <a:cubicBezTo>
                    <a:pt x="303" y="3035"/>
                    <a:pt x="381" y="6093"/>
                    <a:pt x="381" y="9144"/>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2" name="Shape 32"/>
            <xdr:cNvSpPr/>
          </xdr:nvSpPr>
          <xdr:spPr>
            <a:xfrm>
              <a:off x="1266825" y="6581775"/>
              <a:ext cx="9525" cy="180975"/>
            </a:xfrm>
            <a:custGeom>
              <a:rect b="b" l="l" r="r" t="t"/>
              <a:pathLst>
                <a:path extrusionOk="0" h="7239" w="381">
                  <a:moveTo>
                    <a:pt x="0" y="0"/>
                  </a:moveTo>
                  <a:cubicBezTo>
                    <a:pt x="240" y="2404"/>
                    <a:pt x="381" y="4822"/>
                    <a:pt x="381" y="7239"/>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3" name="Shape 33"/>
            <xdr:cNvSpPr/>
          </xdr:nvSpPr>
          <xdr:spPr>
            <a:xfrm>
              <a:off x="1209675" y="6686550"/>
              <a:ext cx="66675" cy="9525"/>
            </a:xfrm>
            <a:custGeom>
              <a:rect b="b" l="l" r="r" t="t"/>
              <a:pathLst>
                <a:path extrusionOk="0" h="381" w="2667">
                  <a:moveTo>
                    <a:pt x="0" y="381"/>
                  </a:moveTo>
                  <a:cubicBezTo>
                    <a:pt x="1333" y="190"/>
                    <a:pt x="1333" y="190"/>
                    <a:pt x="2667" y="0"/>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4" name="Shape 34"/>
            <xdr:cNvSpPr/>
          </xdr:nvSpPr>
          <xdr:spPr>
            <a:xfrm>
              <a:off x="1400175" y="6669893"/>
              <a:ext cx="202850" cy="159225"/>
            </a:xfrm>
            <a:custGeom>
              <a:rect b="b" l="l" r="r" t="t"/>
              <a:pathLst>
                <a:path extrusionOk="0" h="6369" w="8114">
                  <a:moveTo>
                    <a:pt x="0" y="4095"/>
                  </a:moveTo>
                  <a:cubicBezTo>
                    <a:pt x="205" y="3068"/>
                    <a:pt x="762" y="0"/>
                    <a:pt x="762" y="1047"/>
                  </a:cubicBezTo>
                  <a:cubicBezTo>
                    <a:pt x="762" y="2571"/>
                    <a:pt x="-22" y="4312"/>
                    <a:pt x="762" y="5619"/>
                  </a:cubicBezTo>
                  <a:cubicBezTo>
                    <a:pt x="2230" y="8066"/>
                    <a:pt x="8903" y="3754"/>
                    <a:pt x="8001" y="1047"/>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5" name="Shape 35"/>
            <xdr:cNvSpPr/>
          </xdr:nvSpPr>
          <xdr:spPr>
            <a:xfrm>
              <a:off x="1775901" y="6448425"/>
              <a:ext cx="5275" cy="381000"/>
            </a:xfrm>
            <a:custGeom>
              <a:rect b="b" l="l" r="r" t="t"/>
              <a:pathLst>
                <a:path extrusionOk="0" h="15240" w="211">
                  <a:moveTo>
                    <a:pt x="211" y="0"/>
                  </a:moveTo>
                  <a:cubicBezTo>
                    <a:pt x="-210" y="5062"/>
                    <a:pt x="211" y="10160"/>
                    <a:pt x="211" y="15240"/>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6" name="Shape 36"/>
            <xdr:cNvSpPr/>
          </xdr:nvSpPr>
          <xdr:spPr>
            <a:xfrm>
              <a:off x="1762125" y="6535383"/>
              <a:ext cx="226025" cy="265475"/>
            </a:xfrm>
            <a:custGeom>
              <a:rect b="b" l="l" r="r" t="t"/>
              <a:pathLst>
                <a:path extrusionOk="0" h="10619" w="9041">
                  <a:moveTo>
                    <a:pt x="0" y="332"/>
                  </a:moveTo>
                  <a:cubicBezTo>
                    <a:pt x="2995" y="-42"/>
                    <a:pt x="7808" y="-245"/>
                    <a:pt x="8763" y="2618"/>
                  </a:cubicBezTo>
                  <a:cubicBezTo>
                    <a:pt x="9873" y="5950"/>
                    <a:pt x="5046" y="9048"/>
                    <a:pt x="1905" y="10619"/>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7" name="Shape 37"/>
            <xdr:cNvSpPr/>
          </xdr:nvSpPr>
          <xdr:spPr>
            <a:xfrm>
              <a:off x="1990725" y="6486525"/>
              <a:ext cx="111350" cy="381000"/>
            </a:xfrm>
            <a:custGeom>
              <a:rect b="b" l="l" r="r" t="t"/>
              <a:pathLst>
                <a:path extrusionOk="0" h="15240" w="4454">
                  <a:moveTo>
                    <a:pt x="0" y="0"/>
                  </a:moveTo>
                  <a:cubicBezTo>
                    <a:pt x="4594" y="2297"/>
                    <a:pt x="5918" y="11607"/>
                    <a:pt x="2286" y="15240"/>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8" name="Shape 38"/>
            <xdr:cNvSpPr/>
          </xdr:nvSpPr>
          <xdr:spPr>
            <a:xfrm>
              <a:off x="2190750" y="6657975"/>
              <a:ext cx="142875" cy="9525"/>
            </a:xfrm>
            <a:custGeom>
              <a:rect b="b" l="l" r="r" t="t"/>
              <a:pathLst>
                <a:path extrusionOk="0" h="381" w="5715">
                  <a:moveTo>
                    <a:pt x="0" y="381"/>
                  </a:moveTo>
                  <a:cubicBezTo>
                    <a:pt x="1909" y="381"/>
                    <a:pt x="3842" y="374"/>
                    <a:pt x="5715" y="0"/>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9" name="Shape 39"/>
            <xdr:cNvSpPr/>
          </xdr:nvSpPr>
          <xdr:spPr>
            <a:xfrm>
              <a:off x="2200275" y="6772275"/>
              <a:ext cx="133350" cy="9525"/>
            </a:xfrm>
            <a:custGeom>
              <a:rect b="b" l="l" r="r" t="t"/>
              <a:pathLst>
                <a:path extrusionOk="0" h="381" w="5334">
                  <a:moveTo>
                    <a:pt x="0" y="381"/>
                  </a:moveTo>
                  <a:cubicBezTo>
                    <a:pt x="1764" y="128"/>
                    <a:pt x="3551" y="0"/>
                    <a:pt x="5334" y="0"/>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0" name="Shape 40"/>
            <xdr:cNvSpPr/>
          </xdr:nvSpPr>
          <xdr:spPr>
            <a:xfrm>
              <a:off x="2581275" y="6638925"/>
              <a:ext cx="211475" cy="190500"/>
            </a:xfrm>
            <a:custGeom>
              <a:rect b="b" l="l" r="r" t="t"/>
              <a:pathLst>
                <a:path extrusionOk="0" h="7620" w="8459">
                  <a:moveTo>
                    <a:pt x="0" y="1905"/>
                  </a:moveTo>
                  <a:cubicBezTo>
                    <a:pt x="762" y="952"/>
                    <a:pt x="304" y="0"/>
                    <a:pt x="1524" y="0"/>
                  </a:cubicBezTo>
                  <a:cubicBezTo>
                    <a:pt x="3810" y="0"/>
                    <a:pt x="1524" y="4572"/>
                    <a:pt x="1524" y="6858"/>
                  </a:cubicBezTo>
                  <a:cubicBezTo>
                    <a:pt x="1524" y="7366"/>
                    <a:pt x="1424" y="5832"/>
                    <a:pt x="1524" y="5334"/>
                  </a:cubicBezTo>
                  <a:cubicBezTo>
                    <a:pt x="1938" y="3261"/>
                    <a:pt x="4895" y="1119"/>
                    <a:pt x="6858" y="1905"/>
                  </a:cubicBezTo>
                  <a:cubicBezTo>
                    <a:pt x="8688" y="2637"/>
                    <a:pt x="8382" y="5648"/>
                    <a:pt x="8382" y="7620"/>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1" name="Shape 41"/>
            <xdr:cNvSpPr/>
          </xdr:nvSpPr>
          <xdr:spPr>
            <a:xfrm>
              <a:off x="2914708" y="6591300"/>
              <a:ext cx="85675" cy="295275"/>
            </a:xfrm>
            <a:custGeom>
              <a:rect b="b" l="l" r="r" t="t"/>
              <a:pathLst>
                <a:path extrusionOk="0" h="11811" w="3427">
                  <a:moveTo>
                    <a:pt x="2284" y="0"/>
                  </a:moveTo>
                  <a:cubicBezTo>
                    <a:pt x="-1388" y="1468"/>
                    <a:pt x="-110" y="10042"/>
                    <a:pt x="3427" y="11811"/>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2" name="Shape 42"/>
            <xdr:cNvSpPr/>
          </xdr:nvSpPr>
          <xdr:spPr>
            <a:xfrm>
              <a:off x="3076575" y="6648450"/>
              <a:ext cx="9525" cy="180975"/>
            </a:xfrm>
            <a:custGeom>
              <a:rect b="b" l="l" r="r" t="t"/>
              <a:pathLst>
                <a:path extrusionOk="0" h="7239" w="381">
                  <a:moveTo>
                    <a:pt x="0" y="0"/>
                  </a:moveTo>
                  <a:cubicBezTo>
                    <a:pt x="299" y="2397"/>
                    <a:pt x="381" y="4822"/>
                    <a:pt x="381" y="7239"/>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3" name="Shape 43"/>
            <xdr:cNvSpPr/>
          </xdr:nvSpPr>
          <xdr:spPr>
            <a:xfrm>
              <a:off x="3219450" y="6686550"/>
              <a:ext cx="19050" cy="152400"/>
            </a:xfrm>
            <a:custGeom>
              <a:rect b="b" l="l" r="r" t="t"/>
              <a:pathLst>
                <a:path extrusionOk="0" h="6096" w="762">
                  <a:moveTo>
                    <a:pt x="0" y="0"/>
                  </a:moveTo>
                  <a:cubicBezTo>
                    <a:pt x="203" y="2037"/>
                    <a:pt x="425" y="4076"/>
                    <a:pt x="762" y="6096"/>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4" name="Shape 44"/>
            <xdr:cNvSpPr/>
          </xdr:nvSpPr>
          <xdr:spPr>
            <a:xfrm>
              <a:off x="3095625" y="6762750"/>
              <a:ext cx="152400" cy="28575"/>
            </a:xfrm>
            <a:custGeom>
              <a:rect b="b" l="l" r="r" t="t"/>
              <a:pathLst>
                <a:path extrusionOk="0" h="1143" w="6096">
                  <a:moveTo>
                    <a:pt x="0" y="0"/>
                  </a:moveTo>
                  <a:cubicBezTo>
                    <a:pt x="2005" y="501"/>
                    <a:pt x="4044" y="886"/>
                    <a:pt x="6096" y="1143"/>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5" name="Shape 45"/>
            <xdr:cNvSpPr/>
          </xdr:nvSpPr>
          <xdr:spPr>
            <a:xfrm>
              <a:off x="3286125" y="6610350"/>
              <a:ext cx="164600" cy="247650"/>
            </a:xfrm>
            <a:custGeom>
              <a:rect b="b" l="l" r="r" t="t"/>
              <a:pathLst>
                <a:path extrusionOk="0" h="9906" w="6584">
                  <a:moveTo>
                    <a:pt x="0" y="0"/>
                  </a:moveTo>
                  <a:cubicBezTo>
                    <a:pt x="2516" y="1398"/>
                    <a:pt x="5852" y="2904"/>
                    <a:pt x="6477" y="5715"/>
                  </a:cubicBezTo>
                  <a:cubicBezTo>
                    <a:pt x="6905" y="7643"/>
                    <a:pt x="4261" y="9906"/>
                    <a:pt x="2286" y="9906"/>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6" name="Shape 46"/>
            <xdr:cNvSpPr/>
          </xdr:nvSpPr>
          <xdr:spPr>
            <a:xfrm>
              <a:off x="3648075" y="6696075"/>
              <a:ext cx="190500" cy="19050"/>
            </a:xfrm>
            <a:custGeom>
              <a:rect b="b" l="l" r="r" t="t"/>
              <a:pathLst>
                <a:path extrusionOk="0" h="762" w="7620">
                  <a:moveTo>
                    <a:pt x="0" y="0"/>
                  </a:moveTo>
                  <a:cubicBezTo>
                    <a:pt x="2491" y="553"/>
                    <a:pt x="5067" y="762"/>
                    <a:pt x="7620" y="762"/>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7" name="Shape 47"/>
            <xdr:cNvSpPr/>
          </xdr:nvSpPr>
          <xdr:spPr>
            <a:xfrm>
              <a:off x="3762375" y="6667500"/>
              <a:ext cx="9525" cy="171450"/>
            </a:xfrm>
            <a:custGeom>
              <a:rect b="b" l="l" r="r" t="t"/>
              <a:pathLst>
                <a:path extrusionOk="0" h="6858" w="381">
                  <a:moveTo>
                    <a:pt x="0" y="0"/>
                  </a:moveTo>
                  <a:cubicBezTo>
                    <a:pt x="190" y="2281"/>
                    <a:pt x="381" y="4568"/>
                    <a:pt x="381" y="6858"/>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8" name="Shape 48"/>
            <xdr:cNvSpPr/>
          </xdr:nvSpPr>
          <xdr:spPr>
            <a:xfrm>
              <a:off x="3943350" y="6648450"/>
              <a:ext cx="228600" cy="242050"/>
            </a:xfrm>
            <a:custGeom>
              <a:rect b="b" l="l" r="r" t="t"/>
              <a:pathLst>
                <a:path extrusionOk="0" h="9682" w="9144">
                  <a:moveTo>
                    <a:pt x="0" y="0"/>
                  </a:moveTo>
                  <a:cubicBezTo>
                    <a:pt x="243" y="2430"/>
                    <a:pt x="1143" y="9681"/>
                    <a:pt x="1143" y="7239"/>
                  </a:cubicBezTo>
                  <a:cubicBezTo>
                    <a:pt x="1143" y="4829"/>
                    <a:pt x="1037" y="679"/>
                    <a:pt x="3429" y="381"/>
                  </a:cubicBezTo>
                  <a:cubicBezTo>
                    <a:pt x="6381" y="11"/>
                    <a:pt x="9144" y="4263"/>
                    <a:pt x="9144" y="7239"/>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9" name="Shape 49"/>
            <xdr:cNvSpPr/>
          </xdr:nvSpPr>
          <xdr:spPr>
            <a:xfrm>
              <a:off x="4253209" y="6562725"/>
              <a:ext cx="99725" cy="400050"/>
            </a:xfrm>
            <a:custGeom>
              <a:rect b="b" l="l" r="r" t="t"/>
              <a:pathLst>
                <a:path extrusionOk="0" h="16002" w="3989">
                  <a:moveTo>
                    <a:pt x="3989" y="0"/>
                  </a:moveTo>
                  <a:cubicBezTo>
                    <a:pt x="207" y="3781"/>
                    <a:pt x="-1937" y="13610"/>
                    <a:pt x="2846" y="16002"/>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0" name="Shape 50"/>
            <xdr:cNvSpPr/>
          </xdr:nvSpPr>
          <xdr:spPr>
            <a:xfrm>
              <a:off x="4340012" y="6702197"/>
              <a:ext cx="147875" cy="203425"/>
            </a:xfrm>
            <a:custGeom>
              <a:rect b="b" l="l" r="r" t="t"/>
              <a:pathLst>
                <a:path extrusionOk="0" h="8137" w="5915">
                  <a:moveTo>
                    <a:pt x="136" y="517"/>
                  </a:moveTo>
                  <a:cubicBezTo>
                    <a:pt x="136" y="2422"/>
                    <a:pt x="136" y="8137"/>
                    <a:pt x="136" y="6232"/>
                  </a:cubicBezTo>
                  <a:cubicBezTo>
                    <a:pt x="136" y="4137"/>
                    <a:pt x="-406" y="480"/>
                    <a:pt x="1660" y="136"/>
                  </a:cubicBezTo>
                  <a:cubicBezTo>
                    <a:pt x="3293" y="-136"/>
                    <a:pt x="5616" y="1163"/>
                    <a:pt x="5851" y="2803"/>
                  </a:cubicBezTo>
                  <a:cubicBezTo>
                    <a:pt x="6110" y="4616"/>
                    <a:pt x="2917" y="5031"/>
                    <a:pt x="1279" y="5851"/>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1" name="Shape 51"/>
            <xdr:cNvSpPr/>
          </xdr:nvSpPr>
          <xdr:spPr>
            <a:xfrm>
              <a:off x="4524375" y="6591300"/>
              <a:ext cx="39350" cy="371475"/>
            </a:xfrm>
            <a:custGeom>
              <a:rect b="b" l="l" r="r" t="t"/>
              <a:pathLst>
                <a:path extrusionOk="0" h="14859" w="1574">
                  <a:moveTo>
                    <a:pt x="381" y="0"/>
                  </a:moveTo>
                  <a:cubicBezTo>
                    <a:pt x="3129" y="4122"/>
                    <a:pt x="0" y="9904"/>
                    <a:pt x="0" y="14859"/>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2" name="Shape 52"/>
            <xdr:cNvSpPr/>
          </xdr:nvSpPr>
          <xdr:spPr>
            <a:xfrm>
              <a:off x="2447925" y="6953250"/>
              <a:ext cx="2486025" cy="95100"/>
            </a:xfrm>
            <a:custGeom>
              <a:rect b="b" l="l" r="r" t="t"/>
              <a:pathLst>
                <a:path extrusionOk="0" h="3804" w="99441">
                  <a:moveTo>
                    <a:pt x="0" y="0"/>
                  </a:moveTo>
                  <a:cubicBezTo>
                    <a:pt x="18611" y="4135"/>
                    <a:pt x="38084" y="2286"/>
                    <a:pt x="57150" y="2286"/>
                  </a:cubicBezTo>
                  <a:cubicBezTo>
                    <a:pt x="71249" y="2286"/>
                    <a:pt x="86065" y="5982"/>
                    <a:pt x="99441" y="1524"/>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3" name="Shape 53"/>
            <xdr:cNvSpPr/>
          </xdr:nvSpPr>
          <xdr:spPr>
            <a:xfrm>
              <a:off x="2447925" y="7172175"/>
              <a:ext cx="211475" cy="190500"/>
            </a:xfrm>
            <a:custGeom>
              <a:rect b="b" l="l" r="r" t="t"/>
              <a:pathLst>
                <a:path extrusionOk="0" h="7620" w="8459">
                  <a:moveTo>
                    <a:pt x="0" y="1905"/>
                  </a:moveTo>
                  <a:cubicBezTo>
                    <a:pt x="762" y="952"/>
                    <a:pt x="304" y="0"/>
                    <a:pt x="1524" y="0"/>
                  </a:cubicBezTo>
                  <a:cubicBezTo>
                    <a:pt x="3810" y="0"/>
                    <a:pt x="1524" y="4572"/>
                    <a:pt x="1524" y="6858"/>
                  </a:cubicBezTo>
                  <a:cubicBezTo>
                    <a:pt x="1524" y="7366"/>
                    <a:pt x="1424" y="5832"/>
                    <a:pt x="1524" y="5334"/>
                  </a:cubicBezTo>
                  <a:cubicBezTo>
                    <a:pt x="1938" y="3261"/>
                    <a:pt x="4895" y="1119"/>
                    <a:pt x="6858" y="1905"/>
                  </a:cubicBezTo>
                  <a:cubicBezTo>
                    <a:pt x="8688" y="2637"/>
                    <a:pt x="8382" y="5648"/>
                    <a:pt x="8382" y="7620"/>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4" name="Shape 54"/>
            <xdr:cNvSpPr/>
          </xdr:nvSpPr>
          <xdr:spPr>
            <a:xfrm>
              <a:off x="2781358" y="7124550"/>
              <a:ext cx="85675" cy="295275"/>
            </a:xfrm>
            <a:custGeom>
              <a:rect b="b" l="l" r="r" t="t"/>
              <a:pathLst>
                <a:path extrusionOk="0" h="11811" w="3427">
                  <a:moveTo>
                    <a:pt x="2284" y="0"/>
                  </a:moveTo>
                  <a:cubicBezTo>
                    <a:pt x="-1388" y="1468"/>
                    <a:pt x="-110" y="10042"/>
                    <a:pt x="3427" y="11811"/>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5" name="Shape 55"/>
            <xdr:cNvSpPr/>
          </xdr:nvSpPr>
          <xdr:spPr>
            <a:xfrm>
              <a:off x="2943225" y="7181700"/>
              <a:ext cx="9525" cy="180975"/>
            </a:xfrm>
            <a:custGeom>
              <a:rect b="b" l="l" r="r" t="t"/>
              <a:pathLst>
                <a:path extrusionOk="0" h="7239" w="381">
                  <a:moveTo>
                    <a:pt x="0" y="0"/>
                  </a:moveTo>
                  <a:cubicBezTo>
                    <a:pt x="299" y="2397"/>
                    <a:pt x="381" y="4822"/>
                    <a:pt x="381" y="7239"/>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6" name="Shape 56"/>
            <xdr:cNvSpPr/>
          </xdr:nvSpPr>
          <xdr:spPr>
            <a:xfrm>
              <a:off x="3086100" y="7219800"/>
              <a:ext cx="19050" cy="152400"/>
            </a:xfrm>
            <a:custGeom>
              <a:rect b="b" l="l" r="r" t="t"/>
              <a:pathLst>
                <a:path extrusionOk="0" h="6096" w="762">
                  <a:moveTo>
                    <a:pt x="0" y="0"/>
                  </a:moveTo>
                  <a:cubicBezTo>
                    <a:pt x="203" y="2037"/>
                    <a:pt x="425" y="4076"/>
                    <a:pt x="762" y="6096"/>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7" name="Shape 57"/>
            <xdr:cNvSpPr/>
          </xdr:nvSpPr>
          <xdr:spPr>
            <a:xfrm>
              <a:off x="2962275" y="7296000"/>
              <a:ext cx="152400" cy="28575"/>
            </a:xfrm>
            <a:custGeom>
              <a:rect b="b" l="l" r="r" t="t"/>
              <a:pathLst>
                <a:path extrusionOk="0" h="1143" w="6096">
                  <a:moveTo>
                    <a:pt x="0" y="0"/>
                  </a:moveTo>
                  <a:cubicBezTo>
                    <a:pt x="2005" y="501"/>
                    <a:pt x="4044" y="886"/>
                    <a:pt x="6096" y="1143"/>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8" name="Shape 58"/>
            <xdr:cNvSpPr/>
          </xdr:nvSpPr>
          <xdr:spPr>
            <a:xfrm>
              <a:off x="3152775" y="7143600"/>
              <a:ext cx="164600" cy="247650"/>
            </a:xfrm>
            <a:custGeom>
              <a:rect b="b" l="l" r="r" t="t"/>
              <a:pathLst>
                <a:path extrusionOk="0" h="9906" w="6584">
                  <a:moveTo>
                    <a:pt x="0" y="0"/>
                  </a:moveTo>
                  <a:cubicBezTo>
                    <a:pt x="2516" y="1398"/>
                    <a:pt x="5852" y="2904"/>
                    <a:pt x="6477" y="5715"/>
                  </a:cubicBezTo>
                  <a:cubicBezTo>
                    <a:pt x="6905" y="7643"/>
                    <a:pt x="4261" y="9906"/>
                    <a:pt x="2286" y="9906"/>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9" name="Shape 59"/>
            <xdr:cNvSpPr/>
          </xdr:nvSpPr>
          <xdr:spPr>
            <a:xfrm>
              <a:off x="3514725" y="7229325"/>
              <a:ext cx="190500" cy="19050"/>
            </a:xfrm>
            <a:custGeom>
              <a:rect b="b" l="l" r="r" t="t"/>
              <a:pathLst>
                <a:path extrusionOk="0" h="762" w="7620">
                  <a:moveTo>
                    <a:pt x="0" y="0"/>
                  </a:moveTo>
                  <a:cubicBezTo>
                    <a:pt x="2491" y="553"/>
                    <a:pt x="5067" y="762"/>
                    <a:pt x="7620" y="762"/>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0" name="Shape 60"/>
            <xdr:cNvSpPr/>
          </xdr:nvSpPr>
          <xdr:spPr>
            <a:xfrm>
              <a:off x="3629025" y="7200750"/>
              <a:ext cx="9525" cy="171450"/>
            </a:xfrm>
            <a:custGeom>
              <a:rect b="b" l="l" r="r" t="t"/>
              <a:pathLst>
                <a:path extrusionOk="0" h="6858" w="381">
                  <a:moveTo>
                    <a:pt x="0" y="0"/>
                  </a:moveTo>
                  <a:cubicBezTo>
                    <a:pt x="190" y="2281"/>
                    <a:pt x="381" y="4568"/>
                    <a:pt x="381" y="6858"/>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1" name="Shape 61"/>
            <xdr:cNvSpPr/>
          </xdr:nvSpPr>
          <xdr:spPr>
            <a:xfrm>
              <a:off x="3810000" y="7181700"/>
              <a:ext cx="228600" cy="242050"/>
            </a:xfrm>
            <a:custGeom>
              <a:rect b="b" l="l" r="r" t="t"/>
              <a:pathLst>
                <a:path extrusionOk="0" h="9682" w="9144">
                  <a:moveTo>
                    <a:pt x="0" y="0"/>
                  </a:moveTo>
                  <a:cubicBezTo>
                    <a:pt x="243" y="2430"/>
                    <a:pt x="1143" y="9681"/>
                    <a:pt x="1143" y="7239"/>
                  </a:cubicBezTo>
                  <a:cubicBezTo>
                    <a:pt x="1143" y="4829"/>
                    <a:pt x="1037" y="679"/>
                    <a:pt x="3429" y="381"/>
                  </a:cubicBezTo>
                  <a:cubicBezTo>
                    <a:pt x="6381" y="11"/>
                    <a:pt x="9144" y="4263"/>
                    <a:pt x="9144" y="7239"/>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2" name="Shape 62"/>
            <xdr:cNvSpPr/>
          </xdr:nvSpPr>
          <xdr:spPr>
            <a:xfrm>
              <a:off x="4119859" y="7095975"/>
              <a:ext cx="99725" cy="400050"/>
            </a:xfrm>
            <a:custGeom>
              <a:rect b="b" l="l" r="r" t="t"/>
              <a:pathLst>
                <a:path extrusionOk="0" h="16002" w="3989">
                  <a:moveTo>
                    <a:pt x="3989" y="0"/>
                  </a:moveTo>
                  <a:cubicBezTo>
                    <a:pt x="207" y="3781"/>
                    <a:pt x="-1937" y="13610"/>
                    <a:pt x="2846" y="16002"/>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3" name="Shape 63"/>
            <xdr:cNvSpPr/>
          </xdr:nvSpPr>
          <xdr:spPr>
            <a:xfrm>
              <a:off x="4206662" y="7235447"/>
              <a:ext cx="147875" cy="203425"/>
            </a:xfrm>
            <a:custGeom>
              <a:rect b="b" l="l" r="r" t="t"/>
              <a:pathLst>
                <a:path extrusionOk="0" h="8137" w="5915">
                  <a:moveTo>
                    <a:pt x="136" y="517"/>
                  </a:moveTo>
                  <a:cubicBezTo>
                    <a:pt x="136" y="2422"/>
                    <a:pt x="136" y="8137"/>
                    <a:pt x="136" y="6232"/>
                  </a:cubicBezTo>
                  <a:cubicBezTo>
                    <a:pt x="136" y="4137"/>
                    <a:pt x="-406" y="480"/>
                    <a:pt x="1660" y="136"/>
                  </a:cubicBezTo>
                  <a:cubicBezTo>
                    <a:pt x="3293" y="-136"/>
                    <a:pt x="5616" y="1163"/>
                    <a:pt x="5851" y="2803"/>
                  </a:cubicBezTo>
                  <a:cubicBezTo>
                    <a:pt x="6110" y="4616"/>
                    <a:pt x="2917" y="5031"/>
                    <a:pt x="1279" y="5851"/>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4" name="Shape 64"/>
            <xdr:cNvSpPr/>
          </xdr:nvSpPr>
          <xdr:spPr>
            <a:xfrm>
              <a:off x="4391025" y="7124550"/>
              <a:ext cx="39350" cy="371475"/>
            </a:xfrm>
            <a:custGeom>
              <a:rect b="b" l="l" r="r" t="t"/>
              <a:pathLst>
                <a:path extrusionOk="0" h="14859" w="1574">
                  <a:moveTo>
                    <a:pt x="381" y="0"/>
                  </a:moveTo>
                  <a:cubicBezTo>
                    <a:pt x="3129" y="4122"/>
                    <a:pt x="0" y="9904"/>
                    <a:pt x="0" y="14859"/>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5" name="Shape 65"/>
            <xdr:cNvSpPr/>
          </xdr:nvSpPr>
          <xdr:spPr>
            <a:xfrm>
              <a:off x="4552950" y="7324725"/>
              <a:ext cx="238125" cy="11050"/>
            </a:xfrm>
            <a:custGeom>
              <a:rect b="b" l="l" r="r" t="t"/>
              <a:pathLst>
                <a:path extrusionOk="0" h="442" w="9525">
                  <a:moveTo>
                    <a:pt x="0" y="381"/>
                  </a:moveTo>
                  <a:cubicBezTo>
                    <a:pt x="3177" y="381"/>
                    <a:pt x="6409" y="623"/>
                    <a:pt x="9525" y="0"/>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6" name="Shape 66"/>
            <xdr:cNvSpPr/>
          </xdr:nvSpPr>
          <xdr:spPr>
            <a:xfrm>
              <a:off x="4619625" y="7286625"/>
              <a:ext cx="19050" cy="152400"/>
            </a:xfrm>
            <a:custGeom>
              <a:rect b="b" l="l" r="r" t="t"/>
              <a:pathLst>
                <a:path extrusionOk="0" h="6096" w="762">
                  <a:moveTo>
                    <a:pt x="0" y="0"/>
                  </a:moveTo>
                  <a:cubicBezTo>
                    <a:pt x="253" y="2031"/>
                    <a:pt x="762" y="4048"/>
                    <a:pt x="762" y="6096"/>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7" name="Shape 67"/>
            <xdr:cNvSpPr/>
          </xdr:nvSpPr>
          <xdr:spPr>
            <a:xfrm>
              <a:off x="4888099" y="7239000"/>
              <a:ext cx="217300" cy="214450"/>
            </a:xfrm>
            <a:custGeom>
              <a:rect b="b" l="l" r="r" t="t"/>
              <a:pathLst>
                <a:path extrusionOk="0" h="8578" w="8692">
                  <a:moveTo>
                    <a:pt x="691" y="0"/>
                  </a:moveTo>
                  <a:cubicBezTo>
                    <a:pt x="691" y="1796"/>
                    <a:pt x="1083" y="8774"/>
                    <a:pt x="691" y="8382"/>
                  </a:cubicBezTo>
                  <a:cubicBezTo>
                    <a:pt x="-1317" y="6373"/>
                    <a:pt x="1683" y="409"/>
                    <a:pt x="4501" y="762"/>
                  </a:cubicBezTo>
                  <a:cubicBezTo>
                    <a:pt x="7267" y="1107"/>
                    <a:pt x="7445" y="5507"/>
                    <a:pt x="8692" y="8001"/>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8" name="Shape 68"/>
            <xdr:cNvSpPr/>
          </xdr:nvSpPr>
          <xdr:spPr>
            <a:xfrm>
              <a:off x="5170436" y="7124700"/>
              <a:ext cx="173100" cy="390525"/>
            </a:xfrm>
            <a:custGeom>
              <a:rect b="b" l="l" r="r" t="t"/>
              <a:pathLst>
                <a:path extrusionOk="0" h="15621" w="6924">
                  <a:moveTo>
                    <a:pt x="6924" y="0"/>
                  </a:moveTo>
                  <a:cubicBezTo>
                    <a:pt x="3724" y="1199"/>
                    <a:pt x="-196" y="4212"/>
                    <a:pt x="66" y="7620"/>
                  </a:cubicBezTo>
                  <a:cubicBezTo>
                    <a:pt x="323" y="10963"/>
                    <a:pt x="3372" y="13761"/>
                    <a:pt x="6162" y="15621"/>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9" name="Shape 69"/>
            <xdr:cNvSpPr/>
          </xdr:nvSpPr>
          <xdr:spPr>
            <a:xfrm>
              <a:off x="5324475" y="7261195"/>
              <a:ext cx="229950" cy="199150"/>
            </a:xfrm>
            <a:custGeom>
              <a:rect b="b" l="l" r="r" t="t"/>
              <a:pathLst>
                <a:path extrusionOk="0" h="7966" w="9198">
                  <a:moveTo>
                    <a:pt x="8763" y="255"/>
                  </a:moveTo>
                  <a:cubicBezTo>
                    <a:pt x="6059" y="-517"/>
                    <a:pt x="-1089" y="806"/>
                    <a:pt x="762" y="2922"/>
                  </a:cubicBezTo>
                  <a:cubicBezTo>
                    <a:pt x="2749" y="5193"/>
                    <a:pt x="8717" y="3362"/>
                    <a:pt x="9144" y="6351"/>
                  </a:cubicBezTo>
                  <a:cubicBezTo>
                    <a:pt x="9578" y="9391"/>
                    <a:pt x="2172" y="7380"/>
                    <a:pt x="0" y="5208"/>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70" name="Shape 70"/>
            <xdr:cNvSpPr/>
          </xdr:nvSpPr>
          <xdr:spPr>
            <a:xfrm>
              <a:off x="5600700" y="7181850"/>
              <a:ext cx="155500" cy="371475"/>
            </a:xfrm>
            <a:custGeom>
              <a:rect b="b" l="l" r="r" t="t"/>
              <a:pathLst>
                <a:path extrusionOk="0" h="14859" w="6220">
                  <a:moveTo>
                    <a:pt x="0" y="0"/>
                  </a:moveTo>
                  <a:cubicBezTo>
                    <a:pt x="3223" y="2344"/>
                    <a:pt x="6590" y="6331"/>
                    <a:pt x="6096" y="10287"/>
                  </a:cubicBezTo>
                  <a:cubicBezTo>
                    <a:pt x="5828" y="12425"/>
                    <a:pt x="1524" y="12703"/>
                    <a:pt x="1524" y="14859"/>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71" name="Shape 71"/>
            <xdr:cNvSpPr/>
          </xdr:nvSpPr>
          <xdr:spPr>
            <a:xfrm>
              <a:off x="5934075" y="7305675"/>
              <a:ext cx="247650" cy="21625"/>
            </a:xfrm>
            <a:custGeom>
              <a:rect b="b" l="l" r="r" t="t"/>
              <a:pathLst>
                <a:path extrusionOk="0" h="865" w="9906">
                  <a:moveTo>
                    <a:pt x="0" y="0"/>
                  </a:moveTo>
                  <a:cubicBezTo>
                    <a:pt x="3278" y="409"/>
                    <a:pt x="6771" y="1425"/>
                    <a:pt x="9906" y="381"/>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72" name="Shape 72"/>
            <xdr:cNvSpPr/>
          </xdr:nvSpPr>
          <xdr:spPr>
            <a:xfrm>
              <a:off x="6010275" y="7258050"/>
              <a:ext cx="36400" cy="200025"/>
            </a:xfrm>
            <a:custGeom>
              <a:rect b="b" l="l" r="r" t="t"/>
              <a:pathLst>
                <a:path extrusionOk="0" h="8001" w="1456">
                  <a:moveTo>
                    <a:pt x="0" y="0"/>
                  </a:moveTo>
                  <a:cubicBezTo>
                    <a:pt x="1336" y="2339"/>
                    <a:pt x="1671" y="5359"/>
                    <a:pt x="1143" y="8001"/>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73" name="Shape 73"/>
            <xdr:cNvSpPr/>
          </xdr:nvSpPr>
          <xdr:spPr>
            <a:xfrm>
              <a:off x="6286500" y="7219950"/>
              <a:ext cx="200025" cy="219075"/>
            </a:xfrm>
            <a:custGeom>
              <a:rect b="b" l="l" r="r" t="t"/>
              <a:pathLst>
                <a:path extrusionOk="0" h="8763" w="8001">
                  <a:moveTo>
                    <a:pt x="0" y="0"/>
                  </a:moveTo>
                  <a:cubicBezTo>
                    <a:pt x="825" y="1925"/>
                    <a:pt x="1524" y="4001"/>
                    <a:pt x="1524" y="6096"/>
                  </a:cubicBezTo>
                  <a:cubicBezTo>
                    <a:pt x="1524" y="7254"/>
                    <a:pt x="1509" y="9481"/>
                    <a:pt x="1143" y="8382"/>
                  </a:cubicBezTo>
                  <a:cubicBezTo>
                    <a:pt x="265" y="5750"/>
                    <a:pt x="709" y="-162"/>
                    <a:pt x="3429" y="381"/>
                  </a:cubicBezTo>
                  <a:cubicBezTo>
                    <a:pt x="6549" y="1005"/>
                    <a:pt x="8001" y="5580"/>
                    <a:pt x="8001" y="8763"/>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74" name="Shape 74"/>
            <xdr:cNvSpPr/>
          </xdr:nvSpPr>
          <xdr:spPr>
            <a:xfrm>
              <a:off x="6520128" y="7219950"/>
              <a:ext cx="261675" cy="318975"/>
            </a:xfrm>
            <a:custGeom>
              <a:rect b="b" l="l" r="r" t="t"/>
              <a:pathLst>
                <a:path extrusionOk="0" h="12759" w="10467">
                  <a:moveTo>
                    <a:pt x="5514" y="0"/>
                  </a:moveTo>
                  <a:cubicBezTo>
                    <a:pt x="1798" y="825"/>
                    <a:pt x="-1140" y="6883"/>
                    <a:pt x="561" y="10287"/>
                  </a:cubicBezTo>
                  <a:cubicBezTo>
                    <a:pt x="2076" y="13318"/>
                    <a:pt x="7078" y="12573"/>
                    <a:pt x="10467" y="12573"/>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75" name="Shape 75"/>
            <xdr:cNvSpPr/>
          </xdr:nvSpPr>
          <xdr:spPr>
            <a:xfrm>
              <a:off x="6650842" y="7339217"/>
              <a:ext cx="178575" cy="94200"/>
            </a:xfrm>
            <a:custGeom>
              <a:rect b="b" l="l" r="r" t="t"/>
              <a:pathLst>
                <a:path extrusionOk="0" h="3768" w="7143">
                  <a:moveTo>
                    <a:pt x="6381" y="182"/>
                  </a:moveTo>
                  <a:cubicBezTo>
                    <a:pt x="4193" y="-182"/>
                    <a:pt x="-856" y="947"/>
                    <a:pt x="285" y="2849"/>
                  </a:cubicBezTo>
                  <a:cubicBezTo>
                    <a:pt x="1461" y="4809"/>
                    <a:pt x="4857" y="2849"/>
                    <a:pt x="7143" y="2849"/>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76" name="Shape 76"/>
            <xdr:cNvSpPr/>
          </xdr:nvSpPr>
          <xdr:spPr>
            <a:xfrm>
              <a:off x="6858000" y="7172325"/>
              <a:ext cx="203225" cy="438150"/>
            </a:xfrm>
            <a:custGeom>
              <a:rect b="b" l="l" r="r" t="t"/>
              <a:pathLst>
                <a:path extrusionOk="0" h="17526" w="8129">
                  <a:moveTo>
                    <a:pt x="381" y="0"/>
                  </a:moveTo>
                  <a:cubicBezTo>
                    <a:pt x="2523" y="2142"/>
                    <a:pt x="7406" y="1982"/>
                    <a:pt x="8001" y="4953"/>
                  </a:cubicBezTo>
                  <a:cubicBezTo>
                    <a:pt x="8975" y="9824"/>
                    <a:pt x="2555" y="13266"/>
                    <a:pt x="0" y="17526"/>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77" name="Shape 77"/>
            <xdr:cNvSpPr/>
          </xdr:nvSpPr>
          <xdr:spPr>
            <a:xfrm>
              <a:off x="4886325" y="7010400"/>
              <a:ext cx="2219325" cy="28575"/>
            </a:xfrm>
            <a:custGeom>
              <a:rect b="b" l="l" r="r" t="t"/>
              <a:pathLst>
                <a:path extrusionOk="0" h="1143" w="88773">
                  <a:moveTo>
                    <a:pt x="0" y="0"/>
                  </a:moveTo>
                  <a:cubicBezTo>
                    <a:pt x="29593" y="0"/>
                    <a:pt x="59179" y="1143"/>
                    <a:pt x="88773" y="1143"/>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78" name="Shape 78"/>
            <xdr:cNvSpPr/>
          </xdr:nvSpPr>
          <xdr:spPr>
            <a:xfrm>
              <a:off x="7219950" y="6972300"/>
              <a:ext cx="314325" cy="19050"/>
            </a:xfrm>
            <a:custGeom>
              <a:rect b="b" l="l" r="r" t="t"/>
              <a:pathLst>
                <a:path extrusionOk="0" h="762" w="12573">
                  <a:moveTo>
                    <a:pt x="0" y="762"/>
                  </a:moveTo>
                  <a:cubicBezTo>
                    <a:pt x="4184" y="413"/>
                    <a:pt x="8455" y="823"/>
                    <a:pt x="12573" y="0"/>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79" name="Shape 79"/>
            <xdr:cNvSpPr/>
          </xdr:nvSpPr>
          <xdr:spPr>
            <a:xfrm>
              <a:off x="7229475" y="7115175"/>
              <a:ext cx="371475" cy="9525"/>
            </a:xfrm>
            <a:custGeom>
              <a:rect b="b" l="l" r="r" t="t"/>
              <a:pathLst>
                <a:path extrusionOk="0" h="381" w="14859">
                  <a:moveTo>
                    <a:pt x="0" y="381"/>
                  </a:moveTo>
                  <a:cubicBezTo>
                    <a:pt x="4946" y="106"/>
                    <a:pt x="9904" y="0"/>
                    <a:pt x="14859" y="0"/>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80" name="Shape 80"/>
            <xdr:cNvSpPr/>
          </xdr:nvSpPr>
          <xdr:spPr>
            <a:xfrm>
              <a:off x="8388377" y="6591300"/>
              <a:ext cx="252850" cy="365200"/>
            </a:xfrm>
            <a:custGeom>
              <a:rect b="b" l="l" r="r" t="t"/>
              <a:pathLst>
                <a:path extrusionOk="0" h="14608" w="10114">
                  <a:moveTo>
                    <a:pt x="8889" y="1524"/>
                  </a:moveTo>
                  <a:cubicBezTo>
                    <a:pt x="8889" y="5082"/>
                    <a:pt x="9270" y="8633"/>
                    <a:pt x="9270" y="12192"/>
                  </a:cubicBezTo>
                  <a:cubicBezTo>
                    <a:pt x="9270" y="14608"/>
                    <a:pt x="9836" y="7362"/>
                    <a:pt x="9651" y="4953"/>
                  </a:cubicBezTo>
                  <a:cubicBezTo>
                    <a:pt x="9524" y="3302"/>
                    <a:pt x="10925" y="0"/>
                    <a:pt x="9270" y="0"/>
                  </a:cubicBezTo>
                  <a:cubicBezTo>
                    <a:pt x="5803" y="0"/>
                    <a:pt x="1222" y="1664"/>
                    <a:pt x="126" y="4953"/>
                  </a:cubicBezTo>
                  <a:cubicBezTo>
                    <a:pt x="-881" y="7974"/>
                    <a:pt x="7398" y="7967"/>
                    <a:pt x="9651" y="5715"/>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81" name="Shape 81"/>
            <xdr:cNvSpPr/>
          </xdr:nvSpPr>
          <xdr:spPr>
            <a:xfrm>
              <a:off x="8721375" y="6534150"/>
              <a:ext cx="213800" cy="381625"/>
            </a:xfrm>
            <a:custGeom>
              <a:rect b="b" l="l" r="r" t="t"/>
              <a:pathLst>
                <a:path extrusionOk="0" h="15265" w="8552">
                  <a:moveTo>
                    <a:pt x="2046" y="0"/>
                  </a:moveTo>
                  <a:cubicBezTo>
                    <a:pt x="163" y="3764"/>
                    <a:pt x="-754" y="8704"/>
                    <a:pt x="903" y="12573"/>
                  </a:cubicBezTo>
                  <a:cubicBezTo>
                    <a:pt x="1885" y="14866"/>
                    <a:pt x="6247" y="16101"/>
                    <a:pt x="8142" y="14478"/>
                  </a:cubicBezTo>
                  <a:cubicBezTo>
                    <a:pt x="10384" y="12555"/>
                    <a:pt x="2783" y="9346"/>
                    <a:pt x="141" y="10668"/>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82" name="Shape 82"/>
            <xdr:cNvSpPr/>
          </xdr:nvSpPr>
          <xdr:spPr>
            <a:xfrm>
              <a:off x="8020050" y="6953250"/>
              <a:ext cx="1133475" cy="38200"/>
            </a:xfrm>
            <a:custGeom>
              <a:rect b="b" l="l" r="r" t="t"/>
              <a:pathLst>
                <a:path extrusionOk="0" h="1528" w="45339">
                  <a:moveTo>
                    <a:pt x="0" y="1524"/>
                  </a:moveTo>
                  <a:cubicBezTo>
                    <a:pt x="10163" y="1524"/>
                    <a:pt x="20346" y="1541"/>
                    <a:pt x="30480" y="762"/>
                  </a:cubicBezTo>
                  <a:cubicBezTo>
                    <a:pt x="35424" y="381"/>
                    <a:pt x="40903" y="2217"/>
                    <a:pt x="45339" y="0"/>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83" name="Shape 83"/>
            <xdr:cNvSpPr/>
          </xdr:nvSpPr>
          <xdr:spPr>
            <a:xfrm>
              <a:off x="8258175" y="7143750"/>
              <a:ext cx="19050" cy="361950"/>
            </a:xfrm>
            <a:custGeom>
              <a:rect b="b" l="l" r="r" t="t"/>
              <a:pathLst>
                <a:path extrusionOk="0" h="14478" w="762">
                  <a:moveTo>
                    <a:pt x="762" y="0"/>
                  </a:moveTo>
                  <a:cubicBezTo>
                    <a:pt x="256" y="4806"/>
                    <a:pt x="0" y="9645"/>
                    <a:pt x="0" y="14478"/>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84" name="Shape 84"/>
            <xdr:cNvSpPr/>
          </xdr:nvSpPr>
          <xdr:spPr>
            <a:xfrm>
              <a:off x="8473882" y="7137025"/>
              <a:ext cx="241500" cy="397250"/>
            </a:xfrm>
            <a:custGeom>
              <a:rect b="b" l="l" r="r" t="t"/>
              <a:pathLst>
                <a:path extrusionOk="0" h="15890" w="9660">
                  <a:moveTo>
                    <a:pt x="7755" y="3317"/>
                  </a:moveTo>
                  <a:cubicBezTo>
                    <a:pt x="6231" y="1793"/>
                    <a:pt x="6599" y="1301"/>
                    <a:pt x="4707" y="269"/>
                  </a:cubicBezTo>
                  <a:cubicBezTo>
                    <a:pt x="2734" y="-806"/>
                    <a:pt x="605" y="3025"/>
                    <a:pt x="135" y="5222"/>
                  </a:cubicBezTo>
                  <a:cubicBezTo>
                    <a:pt x="-403" y="7736"/>
                    <a:pt x="4224" y="10368"/>
                    <a:pt x="6612" y="9413"/>
                  </a:cubicBezTo>
                  <a:cubicBezTo>
                    <a:pt x="8588" y="8622"/>
                    <a:pt x="10022" y="1811"/>
                    <a:pt x="8517" y="3317"/>
                  </a:cubicBezTo>
                  <a:cubicBezTo>
                    <a:pt x="5541" y="6292"/>
                    <a:pt x="8329" y="11897"/>
                    <a:pt x="9660" y="15890"/>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85" name="Shape 85"/>
            <xdr:cNvSpPr/>
          </xdr:nvSpPr>
          <xdr:spPr>
            <a:xfrm>
              <a:off x="8813538" y="7180796"/>
              <a:ext cx="244725" cy="324900"/>
            </a:xfrm>
            <a:custGeom>
              <a:rect b="b" l="l" r="r" t="t"/>
              <a:pathLst>
                <a:path extrusionOk="0" h="12996" w="9789">
                  <a:moveTo>
                    <a:pt x="9789" y="423"/>
                  </a:moveTo>
                  <a:cubicBezTo>
                    <a:pt x="6861" y="748"/>
                    <a:pt x="1835" y="-1266"/>
                    <a:pt x="1026" y="1566"/>
                  </a:cubicBezTo>
                  <a:cubicBezTo>
                    <a:pt x="362" y="3889"/>
                    <a:pt x="-1009" y="8805"/>
                    <a:pt x="1407" y="8805"/>
                  </a:cubicBezTo>
                  <a:cubicBezTo>
                    <a:pt x="3849" y="8805"/>
                    <a:pt x="8646" y="7505"/>
                    <a:pt x="8646" y="9948"/>
                  </a:cubicBezTo>
                  <a:cubicBezTo>
                    <a:pt x="8646" y="12449"/>
                    <a:pt x="4025" y="11877"/>
                    <a:pt x="1788" y="12996"/>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grpSp>
    <xdr:clientData fLocksWithSheet="0"/>
  </xdr:oneCellAnchor>
  <xdr:oneCellAnchor>
    <xdr:from>
      <xdr:col>1</xdr:col>
      <xdr:colOff>657225</xdr:colOff>
      <xdr:row>131</xdr:row>
      <xdr:rowOff>133350</xdr:rowOff>
    </xdr:from>
    <xdr:ext cx="6438900" cy="2400300"/>
    <xdr:grpSp>
      <xdr:nvGrpSpPr>
        <xdr:cNvPr id="2" name="Shape 2"/>
        <xdr:cNvGrpSpPr/>
      </xdr:nvGrpSpPr>
      <xdr:grpSpPr>
        <a:xfrm>
          <a:off x="2126550" y="2579850"/>
          <a:ext cx="6438900" cy="2400300"/>
          <a:chOff x="2126550" y="2579850"/>
          <a:chExt cx="6438900" cy="2400300"/>
        </a:xfrm>
      </xdr:grpSpPr>
      <xdr:grpSp>
        <xdr:nvGrpSpPr>
          <xdr:cNvPr id="86" name="Shape 86" title="Drawing"/>
          <xdr:cNvGrpSpPr/>
        </xdr:nvGrpSpPr>
        <xdr:grpSpPr>
          <a:xfrm>
            <a:off x="2126550" y="2579850"/>
            <a:ext cx="6438900" cy="2400300"/>
            <a:chOff x="1466850" y="438150"/>
            <a:chExt cx="6429375" cy="2381695"/>
          </a:xfrm>
        </xdr:grpSpPr>
        <xdr:sp>
          <xdr:nvSpPr>
            <xdr:cNvPr id="5" name="Shape 5"/>
            <xdr:cNvSpPr/>
          </xdr:nvSpPr>
          <xdr:spPr>
            <a:xfrm>
              <a:off x="1466850" y="438150"/>
              <a:ext cx="6429375" cy="23816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87" name="Shape 87"/>
            <xdr:cNvSpPr/>
          </xdr:nvSpPr>
          <xdr:spPr>
            <a:xfrm>
              <a:off x="1466850" y="485775"/>
              <a:ext cx="19050" cy="428625"/>
            </a:xfrm>
            <a:custGeom>
              <a:rect b="b" l="l" r="r" t="t"/>
              <a:pathLst>
                <a:path extrusionOk="0" h="17145" w="762">
                  <a:moveTo>
                    <a:pt x="762" y="0"/>
                  </a:moveTo>
                  <a:cubicBezTo>
                    <a:pt x="762" y="5720"/>
                    <a:pt x="0" y="11424"/>
                    <a:pt x="0" y="17145"/>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88" name="Shape 88"/>
            <xdr:cNvSpPr/>
          </xdr:nvSpPr>
          <xdr:spPr>
            <a:xfrm>
              <a:off x="1504950" y="481986"/>
              <a:ext cx="220650" cy="213350"/>
            </a:xfrm>
            <a:custGeom>
              <a:rect b="b" l="l" r="r" t="t"/>
              <a:pathLst>
                <a:path extrusionOk="0" h="8534" w="8826">
                  <a:moveTo>
                    <a:pt x="0" y="533"/>
                  </a:moveTo>
                  <a:cubicBezTo>
                    <a:pt x="2860" y="-1101"/>
                    <a:pt x="9015" y="1820"/>
                    <a:pt x="8763" y="5105"/>
                  </a:cubicBezTo>
                  <a:cubicBezTo>
                    <a:pt x="8540" y="7998"/>
                    <a:pt x="3663" y="8534"/>
                    <a:pt x="762" y="8534"/>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89" name="Shape 89"/>
            <xdr:cNvSpPr/>
          </xdr:nvSpPr>
          <xdr:spPr>
            <a:xfrm>
              <a:off x="1815778" y="438150"/>
              <a:ext cx="136850" cy="581025"/>
            </a:xfrm>
            <a:custGeom>
              <a:rect b="b" l="l" r="r" t="t"/>
              <a:pathLst>
                <a:path extrusionOk="0" h="23241" w="5474">
                  <a:moveTo>
                    <a:pt x="5474" y="0"/>
                  </a:moveTo>
                  <a:cubicBezTo>
                    <a:pt x="-363" y="5107"/>
                    <a:pt x="-2606" y="19772"/>
                    <a:pt x="4331" y="23241"/>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90" name="Shape 90"/>
            <xdr:cNvSpPr/>
          </xdr:nvSpPr>
          <xdr:spPr>
            <a:xfrm>
              <a:off x="1933575" y="619125"/>
              <a:ext cx="193300" cy="266700"/>
            </a:xfrm>
            <a:custGeom>
              <a:rect b="b" l="l" r="r" t="t"/>
              <a:pathLst>
                <a:path extrusionOk="0" h="10668" w="7732">
                  <a:moveTo>
                    <a:pt x="4953" y="0"/>
                  </a:moveTo>
                  <a:cubicBezTo>
                    <a:pt x="3059" y="210"/>
                    <a:pt x="-287" y="1645"/>
                    <a:pt x="381" y="3429"/>
                  </a:cubicBezTo>
                  <a:cubicBezTo>
                    <a:pt x="1360" y="6039"/>
                    <a:pt x="7161" y="4869"/>
                    <a:pt x="7620" y="7620"/>
                  </a:cubicBezTo>
                  <a:cubicBezTo>
                    <a:pt x="8069" y="10318"/>
                    <a:pt x="2735" y="10668"/>
                    <a:pt x="0" y="10668"/>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91" name="Shape 91"/>
            <xdr:cNvSpPr/>
          </xdr:nvSpPr>
          <xdr:spPr>
            <a:xfrm>
              <a:off x="2190750" y="752475"/>
              <a:ext cx="154775" cy="165025"/>
            </a:xfrm>
            <a:custGeom>
              <a:rect b="b" l="l" r="r" t="t"/>
              <a:pathLst>
                <a:path extrusionOk="0" h="6601" w="6191">
                  <a:moveTo>
                    <a:pt x="0" y="762"/>
                  </a:moveTo>
                  <a:cubicBezTo>
                    <a:pt x="227" y="3040"/>
                    <a:pt x="1574" y="6973"/>
                    <a:pt x="3810" y="6477"/>
                  </a:cubicBezTo>
                  <a:cubicBezTo>
                    <a:pt x="6006" y="5988"/>
                    <a:pt x="6721" y="2012"/>
                    <a:pt x="5715" y="0"/>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92" name="Shape 92"/>
            <xdr:cNvSpPr/>
          </xdr:nvSpPr>
          <xdr:spPr>
            <a:xfrm>
              <a:off x="2415092" y="634635"/>
              <a:ext cx="309050" cy="291374"/>
            </a:xfrm>
            <a:custGeom>
              <a:rect b="b" l="l" r="r" t="t"/>
              <a:pathLst>
                <a:path extrusionOk="0" h="11655" w="12362">
                  <a:moveTo>
                    <a:pt x="10838" y="142"/>
                  </a:moveTo>
                  <a:cubicBezTo>
                    <a:pt x="6307" y="-990"/>
                    <a:pt x="-2803" y="7246"/>
                    <a:pt x="932" y="10048"/>
                  </a:cubicBezTo>
                  <a:cubicBezTo>
                    <a:pt x="3986" y="12339"/>
                    <a:pt x="8657" y="11736"/>
                    <a:pt x="12362" y="10810"/>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93" name="Shape 93"/>
            <xdr:cNvSpPr/>
          </xdr:nvSpPr>
          <xdr:spPr>
            <a:xfrm>
              <a:off x="2600325" y="561975"/>
              <a:ext cx="259825" cy="581025"/>
            </a:xfrm>
            <a:custGeom>
              <a:rect b="b" l="l" r="r" t="t"/>
              <a:pathLst>
                <a:path extrusionOk="0" h="23241" w="10393">
                  <a:moveTo>
                    <a:pt x="6858" y="0"/>
                  </a:moveTo>
                  <a:cubicBezTo>
                    <a:pt x="9985" y="3753"/>
                    <a:pt x="11568" y="10235"/>
                    <a:pt x="9144" y="14478"/>
                  </a:cubicBezTo>
                  <a:cubicBezTo>
                    <a:pt x="7049" y="18143"/>
                    <a:pt x="2985" y="20255"/>
                    <a:pt x="0" y="23241"/>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94" name="Shape 94"/>
            <xdr:cNvSpPr/>
          </xdr:nvSpPr>
          <xdr:spPr>
            <a:xfrm>
              <a:off x="2952750" y="742950"/>
              <a:ext cx="276225" cy="9525"/>
            </a:xfrm>
            <a:custGeom>
              <a:rect b="b" l="l" r="r" t="t"/>
              <a:pathLst>
                <a:path extrusionOk="0" h="381" w="11049">
                  <a:moveTo>
                    <a:pt x="0" y="381"/>
                  </a:moveTo>
                  <a:cubicBezTo>
                    <a:pt x="3678" y="164"/>
                    <a:pt x="7363" y="0"/>
                    <a:pt x="11049" y="0"/>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95" name="Shape 95"/>
            <xdr:cNvSpPr/>
          </xdr:nvSpPr>
          <xdr:spPr>
            <a:xfrm>
              <a:off x="2962275" y="885825"/>
              <a:ext cx="352425" cy="19050"/>
            </a:xfrm>
            <a:custGeom>
              <a:rect b="b" l="l" r="r" t="t"/>
              <a:pathLst>
                <a:path extrusionOk="0" h="762" w="14097">
                  <a:moveTo>
                    <a:pt x="0" y="762"/>
                  </a:moveTo>
                  <a:cubicBezTo>
                    <a:pt x="4705" y="762"/>
                    <a:pt x="9391" y="0"/>
                    <a:pt x="14097" y="0"/>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96" name="Shape 96"/>
            <xdr:cNvSpPr/>
          </xdr:nvSpPr>
          <xdr:spPr>
            <a:xfrm>
              <a:off x="3613527" y="466725"/>
              <a:ext cx="206000" cy="171450"/>
            </a:xfrm>
            <a:custGeom>
              <a:rect b="b" l="l" r="r" t="t"/>
              <a:pathLst>
                <a:path extrusionOk="0" h="6858" w="8240">
                  <a:moveTo>
                    <a:pt x="1001" y="0"/>
                  </a:moveTo>
                  <a:cubicBezTo>
                    <a:pt x="816" y="2027"/>
                    <a:pt x="-819" y="7535"/>
                    <a:pt x="620" y="6096"/>
                  </a:cubicBezTo>
                  <a:cubicBezTo>
                    <a:pt x="2190" y="4525"/>
                    <a:pt x="1857" y="746"/>
                    <a:pt x="4049" y="381"/>
                  </a:cubicBezTo>
                  <a:cubicBezTo>
                    <a:pt x="6585" y="-41"/>
                    <a:pt x="8240" y="4286"/>
                    <a:pt x="8240" y="6858"/>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97" name="Shape 97"/>
            <xdr:cNvSpPr/>
          </xdr:nvSpPr>
          <xdr:spPr>
            <a:xfrm>
              <a:off x="3912540" y="457200"/>
              <a:ext cx="192725" cy="333375"/>
            </a:xfrm>
            <a:custGeom>
              <a:rect b="b" l="l" r="r" t="t"/>
              <a:pathLst>
                <a:path extrusionOk="0" h="13335" w="7709">
                  <a:moveTo>
                    <a:pt x="7328" y="0"/>
                  </a:moveTo>
                  <a:cubicBezTo>
                    <a:pt x="4090" y="0"/>
                    <a:pt x="-268" y="3258"/>
                    <a:pt x="89" y="6477"/>
                  </a:cubicBezTo>
                  <a:cubicBezTo>
                    <a:pt x="466" y="9873"/>
                    <a:pt x="4568" y="11988"/>
                    <a:pt x="7709" y="13335"/>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98" name="Shape 98"/>
            <xdr:cNvSpPr/>
          </xdr:nvSpPr>
          <xdr:spPr>
            <a:xfrm>
              <a:off x="4114800" y="571500"/>
              <a:ext cx="203850" cy="190025"/>
            </a:xfrm>
            <a:custGeom>
              <a:rect b="b" l="l" r="r" t="t"/>
              <a:pathLst>
                <a:path extrusionOk="0" h="7601" w="8154">
                  <a:moveTo>
                    <a:pt x="6096" y="0"/>
                  </a:moveTo>
                  <a:cubicBezTo>
                    <a:pt x="3993" y="0"/>
                    <a:pt x="381" y="564"/>
                    <a:pt x="381" y="2667"/>
                  </a:cubicBezTo>
                  <a:cubicBezTo>
                    <a:pt x="381" y="5402"/>
                    <a:pt x="9224" y="3268"/>
                    <a:pt x="8001" y="5715"/>
                  </a:cubicBezTo>
                  <a:cubicBezTo>
                    <a:pt x="6796" y="8124"/>
                    <a:pt x="2555" y="7709"/>
                    <a:pt x="0" y="6858"/>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99" name="Shape 99"/>
            <xdr:cNvSpPr/>
          </xdr:nvSpPr>
          <xdr:spPr>
            <a:xfrm>
              <a:off x="4352925" y="542925"/>
              <a:ext cx="84825" cy="276225"/>
            </a:xfrm>
            <a:custGeom>
              <a:rect b="b" l="l" r="r" t="t"/>
              <a:pathLst>
                <a:path extrusionOk="0" h="11049" w="3393">
                  <a:moveTo>
                    <a:pt x="0" y="0"/>
                  </a:moveTo>
                  <a:cubicBezTo>
                    <a:pt x="3152" y="1970"/>
                    <a:pt x="4849" y="9386"/>
                    <a:pt x="1524" y="11049"/>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00" name="Shape 100"/>
            <xdr:cNvSpPr/>
          </xdr:nvSpPr>
          <xdr:spPr>
            <a:xfrm>
              <a:off x="4610100" y="619125"/>
              <a:ext cx="152400" cy="19050"/>
            </a:xfrm>
            <a:custGeom>
              <a:rect b="b" l="l" r="r" t="t"/>
              <a:pathLst>
                <a:path extrusionOk="0" h="762" w="6096">
                  <a:moveTo>
                    <a:pt x="0" y="762"/>
                  </a:moveTo>
                  <a:cubicBezTo>
                    <a:pt x="2037" y="558"/>
                    <a:pt x="4076" y="336"/>
                    <a:pt x="6096" y="0"/>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01" name="Shape 101"/>
            <xdr:cNvSpPr/>
          </xdr:nvSpPr>
          <xdr:spPr>
            <a:xfrm>
              <a:off x="4686300" y="552450"/>
              <a:ext cx="9525" cy="133350"/>
            </a:xfrm>
            <a:custGeom>
              <a:rect b="b" l="l" r="r" t="t"/>
              <a:pathLst>
                <a:path extrusionOk="0" h="5334" w="381">
                  <a:moveTo>
                    <a:pt x="381" y="0"/>
                  </a:moveTo>
                  <a:cubicBezTo>
                    <a:pt x="184" y="1771"/>
                    <a:pt x="0" y="3551"/>
                    <a:pt x="0" y="5334"/>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02" name="Shape 102"/>
            <xdr:cNvSpPr/>
          </xdr:nvSpPr>
          <xdr:spPr>
            <a:xfrm>
              <a:off x="4876800" y="552450"/>
              <a:ext cx="210475" cy="190500"/>
            </a:xfrm>
            <a:custGeom>
              <a:rect b="b" l="l" r="r" t="t"/>
              <a:pathLst>
                <a:path extrusionOk="0" h="7620" w="8419">
                  <a:moveTo>
                    <a:pt x="0" y="0"/>
                  </a:moveTo>
                  <a:cubicBezTo>
                    <a:pt x="191" y="1912"/>
                    <a:pt x="-97" y="3996"/>
                    <a:pt x="762" y="5715"/>
                  </a:cubicBezTo>
                  <a:cubicBezTo>
                    <a:pt x="786" y="5764"/>
                    <a:pt x="729" y="3278"/>
                    <a:pt x="762" y="3048"/>
                  </a:cubicBezTo>
                  <a:cubicBezTo>
                    <a:pt x="1043" y="1080"/>
                    <a:pt x="4184" y="-165"/>
                    <a:pt x="6096" y="381"/>
                  </a:cubicBezTo>
                  <a:cubicBezTo>
                    <a:pt x="8529" y="1076"/>
                    <a:pt x="8382" y="5089"/>
                    <a:pt x="8382" y="7620"/>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03" name="Shape 103"/>
            <xdr:cNvSpPr/>
          </xdr:nvSpPr>
          <xdr:spPr>
            <a:xfrm>
              <a:off x="5162550" y="523875"/>
              <a:ext cx="133350" cy="257175"/>
            </a:xfrm>
            <a:custGeom>
              <a:rect b="b" l="l" r="r" t="t"/>
              <a:pathLst>
                <a:path extrusionOk="0" h="10287" w="5334">
                  <a:moveTo>
                    <a:pt x="5334" y="0"/>
                  </a:moveTo>
                  <a:cubicBezTo>
                    <a:pt x="2852" y="1063"/>
                    <a:pt x="0" y="3395"/>
                    <a:pt x="0" y="6096"/>
                  </a:cubicBezTo>
                  <a:cubicBezTo>
                    <a:pt x="0" y="8357"/>
                    <a:pt x="3072" y="10287"/>
                    <a:pt x="5334" y="10287"/>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04" name="Shape 104"/>
            <xdr:cNvSpPr/>
          </xdr:nvSpPr>
          <xdr:spPr>
            <a:xfrm>
              <a:off x="5331752" y="618235"/>
              <a:ext cx="221325" cy="109300"/>
            </a:xfrm>
            <a:custGeom>
              <a:rect b="b" l="l" r="r" t="t"/>
              <a:pathLst>
                <a:path extrusionOk="0" h="4372" w="8853">
                  <a:moveTo>
                    <a:pt x="6948" y="417"/>
                  </a:moveTo>
                  <a:cubicBezTo>
                    <a:pt x="4651" y="-42"/>
                    <a:pt x="657" y="-330"/>
                    <a:pt x="90" y="1941"/>
                  </a:cubicBezTo>
                  <a:cubicBezTo>
                    <a:pt x="-629" y="4817"/>
                    <a:pt x="6201" y="4790"/>
                    <a:pt x="8853" y="3465"/>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05" name="Shape 105"/>
            <xdr:cNvSpPr/>
          </xdr:nvSpPr>
          <xdr:spPr>
            <a:xfrm>
              <a:off x="5505450" y="542925"/>
              <a:ext cx="215825" cy="285750"/>
            </a:xfrm>
            <a:custGeom>
              <a:rect b="b" l="l" r="r" t="t"/>
              <a:pathLst>
                <a:path extrusionOk="0" h="11430" w="8633">
                  <a:moveTo>
                    <a:pt x="0" y="0"/>
                  </a:moveTo>
                  <a:cubicBezTo>
                    <a:pt x="2996" y="665"/>
                    <a:pt x="7411" y="898"/>
                    <a:pt x="8382" y="3810"/>
                  </a:cubicBezTo>
                  <a:cubicBezTo>
                    <a:pt x="9386" y="6822"/>
                    <a:pt x="5506" y="10010"/>
                    <a:pt x="2667" y="11430"/>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06" name="Shape 106"/>
            <xdr:cNvSpPr/>
          </xdr:nvSpPr>
          <xdr:spPr>
            <a:xfrm>
              <a:off x="3571875" y="933450"/>
              <a:ext cx="3724275" cy="19050"/>
            </a:xfrm>
            <a:custGeom>
              <a:rect b="b" l="l" r="r" t="t"/>
              <a:pathLst>
                <a:path extrusionOk="0" h="762" w="148971">
                  <a:moveTo>
                    <a:pt x="0" y="0"/>
                  </a:moveTo>
                  <a:cubicBezTo>
                    <a:pt x="49657" y="0"/>
                    <a:pt x="99313" y="762"/>
                    <a:pt x="148971" y="762"/>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07" name="Shape 107"/>
            <xdr:cNvSpPr/>
          </xdr:nvSpPr>
          <xdr:spPr>
            <a:xfrm>
              <a:off x="3685335" y="1076325"/>
              <a:ext cx="258025" cy="289550"/>
            </a:xfrm>
            <a:custGeom>
              <a:rect b="b" l="l" r="r" t="t"/>
              <a:pathLst>
                <a:path extrusionOk="0" h="11582" w="10321">
                  <a:moveTo>
                    <a:pt x="1177" y="0"/>
                  </a:moveTo>
                  <a:cubicBezTo>
                    <a:pt x="500" y="3383"/>
                    <a:pt x="34" y="6836"/>
                    <a:pt x="34" y="10287"/>
                  </a:cubicBezTo>
                  <a:cubicBezTo>
                    <a:pt x="34" y="12877"/>
                    <a:pt x="-100" y="4656"/>
                    <a:pt x="1558" y="2667"/>
                  </a:cubicBezTo>
                  <a:cubicBezTo>
                    <a:pt x="3121" y="790"/>
                    <a:pt x="7069" y="-203"/>
                    <a:pt x="8797" y="1524"/>
                  </a:cubicBezTo>
                  <a:cubicBezTo>
                    <a:pt x="10805" y="3532"/>
                    <a:pt x="9422" y="7211"/>
                    <a:pt x="10321" y="9906"/>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08" name="Shape 108"/>
            <xdr:cNvSpPr/>
          </xdr:nvSpPr>
          <xdr:spPr>
            <a:xfrm>
              <a:off x="4094439" y="990600"/>
              <a:ext cx="77500" cy="352425"/>
            </a:xfrm>
            <a:custGeom>
              <a:rect b="b" l="l" r="r" t="t"/>
              <a:pathLst>
                <a:path extrusionOk="0" h="14097" w="3100">
                  <a:moveTo>
                    <a:pt x="3100" y="0"/>
                  </a:moveTo>
                  <a:cubicBezTo>
                    <a:pt x="-1194" y="1908"/>
                    <a:pt x="-809" y="11490"/>
                    <a:pt x="3100" y="14097"/>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09" name="Shape 109"/>
            <xdr:cNvSpPr/>
          </xdr:nvSpPr>
          <xdr:spPr>
            <a:xfrm>
              <a:off x="4200525" y="1009650"/>
              <a:ext cx="19050" cy="209550"/>
            </a:xfrm>
            <a:custGeom>
              <a:rect b="b" l="l" r="r" t="t"/>
              <a:pathLst>
                <a:path extrusionOk="0" h="8382" w="762">
                  <a:moveTo>
                    <a:pt x="0" y="0"/>
                  </a:moveTo>
                  <a:cubicBezTo>
                    <a:pt x="254" y="2794"/>
                    <a:pt x="-492" y="5872"/>
                    <a:pt x="762" y="8382"/>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10" name="Shape 110"/>
            <xdr:cNvSpPr/>
          </xdr:nvSpPr>
          <xdr:spPr>
            <a:xfrm>
              <a:off x="4327511" y="1019175"/>
              <a:ext cx="15900" cy="180975"/>
            </a:xfrm>
            <a:custGeom>
              <a:rect b="b" l="l" r="r" t="t"/>
              <a:pathLst>
                <a:path extrusionOk="0" h="7239" w="636">
                  <a:moveTo>
                    <a:pt x="255" y="0"/>
                  </a:moveTo>
                  <a:cubicBezTo>
                    <a:pt x="255" y="2416"/>
                    <a:pt x="-444" y="5077"/>
                    <a:pt x="636" y="7239"/>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11" name="Shape 111"/>
            <xdr:cNvSpPr/>
          </xdr:nvSpPr>
          <xdr:spPr>
            <a:xfrm>
              <a:off x="4162425" y="1114425"/>
              <a:ext cx="142875" cy="19050"/>
            </a:xfrm>
            <a:custGeom>
              <a:rect b="b" l="l" r="r" t="t"/>
              <a:pathLst>
                <a:path extrusionOk="0" h="762" w="5715">
                  <a:moveTo>
                    <a:pt x="5715" y="0"/>
                  </a:moveTo>
                  <a:cubicBezTo>
                    <a:pt x="3799" y="159"/>
                    <a:pt x="1823" y="154"/>
                    <a:pt x="0" y="762"/>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12" name="Shape 112"/>
            <xdr:cNvSpPr/>
          </xdr:nvSpPr>
          <xdr:spPr>
            <a:xfrm>
              <a:off x="4381500" y="1000125"/>
              <a:ext cx="88075" cy="371475"/>
            </a:xfrm>
            <a:custGeom>
              <a:rect b="b" l="l" r="r" t="t"/>
              <a:pathLst>
                <a:path extrusionOk="0" h="14859" w="3523">
                  <a:moveTo>
                    <a:pt x="0" y="0"/>
                  </a:moveTo>
                  <a:cubicBezTo>
                    <a:pt x="4335" y="2477"/>
                    <a:pt x="4138" y="10392"/>
                    <a:pt x="1905" y="14859"/>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13" name="Shape 113"/>
            <xdr:cNvSpPr/>
          </xdr:nvSpPr>
          <xdr:spPr>
            <a:xfrm>
              <a:off x="4572000" y="1162050"/>
              <a:ext cx="180975" cy="9525"/>
            </a:xfrm>
            <a:custGeom>
              <a:rect b="b" l="l" r="r" t="t"/>
              <a:pathLst>
                <a:path extrusionOk="0" h="381" w="7239">
                  <a:moveTo>
                    <a:pt x="0" y="381"/>
                  </a:moveTo>
                  <a:cubicBezTo>
                    <a:pt x="2410" y="220"/>
                    <a:pt x="4822" y="0"/>
                    <a:pt x="7239" y="0"/>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14" name="Shape 114"/>
            <xdr:cNvSpPr/>
          </xdr:nvSpPr>
          <xdr:spPr>
            <a:xfrm>
              <a:off x="4638675" y="1076325"/>
              <a:ext cx="38100" cy="228600"/>
            </a:xfrm>
            <a:custGeom>
              <a:rect b="b" l="l" r="r" t="t"/>
              <a:pathLst>
                <a:path extrusionOk="0" h="9144" w="1524">
                  <a:moveTo>
                    <a:pt x="0" y="0"/>
                  </a:moveTo>
                  <a:cubicBezTo>
                    <a:pt x="749" y="2997"/>
                    <a:pt x="1524" y="6053"/>
                    <a:pt x="1524" y="9144"/>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15" name="Shape 115"/>
            <xdr:cNvSpPr/>
          </xdr:nvSpPr>
          <xdr:spPr>
            <a:xfrm>
              <a:off x="4845850" y="1111729"/>
              <a:ext cx="244950" cy="233475"/>
            </a:xfrm>
            <a:custGeom>
              <a:rect b="b" l="l" r="r" t="t"/>
              <a:pathLst>
                <a:path extrusionOk="0" h="9339" w="9798">
                  <a:moveTo>
                    <a:pt x="476" y="1251"/>
                  </a:moveTo>
                  <a:cubicBezTo>
                    <a:pt x="476" y="3791"/>
                    <a:pt x="974" y="6380"/>
                    <a:pt x="476" y="8871"/>
                  </a:cubicBezTo>
                  <a:cubicBezTo>
                    <a:pt x="101" y="10743"/>
                    <a:pt x="-94" y="5055"/>
                    <a:pt x="95" y="3156"/>
                  </a:cubicBezTo>
                  <a:cubicBezTo>
                    <a:pt x="392" y="181"/>
                    <a:pt x="6944" y="-1045"/>
                    <a:pt x="8858" y="1251"/>
                  </a:cubicBezTo>
                  <a:cubicBezTo>
                    <a:pt x="10330" y="3017"/>
                    <a:pt x="9620" y="5808"/>
                    <a:pt x="9620" y="8109"/>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16" name="Shape 116"/>
            <xdr:cNvSpPr/>
          </xdr:nvSpPr>
          <xdr:spPr>
            <a:xfrm>
              <a:off x="5115838" y="1085850"/>
              <a:ext cx="151475" cy="371475"/>
            </a:xfrm>
            <a:custGeom>
              <a:rect b="b" l="l" r="r" t="t"/>
              <a:pathLst>
                <a:path extrusionOk="0" h="14859" w="6059">
                  <a:moveTo>
                    <a:pt x="4916" y="0"/>
                  </a:moveTo>
                  <a:cubicBezTo>
                    <a:pt x="3327" y="1588"/>
                    <a:pt x="1111" y="2841"/>
                    <a:pt x="344" y="4953"/>
                  </a:cubicBezTo>
                  <a:cubicBezTo>
                    <a:pt x="-958" y="8535"/>
                    <a:pt x="2649" y="13154"/>
                    <a:pt x="6059" y="14859"/>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17" name="Shape 117"/>
            <xdr:cNvSpPr/>
          </xdr:nvSpPr>
          <xdr:spPr>
            <a:xfrm>
              <a:off x="5276850" y="1219200"/>
              <a:ext cx="9525" cy="161925"/>
            </a:xfrm>
            <a:custGeom>
              <a:rect b="b" l="l" r="r" t="t"/>
              <a:pathLst>
                <a:path extrusionOk="0" h="6477" w="381">
                  <a:moveTo>
                    <a:pt x="0" y="0"/>
                  </a:moveTo>
                  <a:cubicBezTo>
                    <a:pt x="154" y="2157"/>
                    <a:pt x="381" y="4314"/>
                    <a:pt x="381" y="6477"/>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18" name="Shape 118"/>
            <xdr:cNvSpPr/>
          </xdr:nvSpPr>
          <xdr:spPr>
            <a:xfrm>
              <a:off x="5257800" y="1232539"/>
              <a:ext cx="146800" cy="139050"/>
            </a:xfrm>
            <a:custGeom>
              <a:rect b="b" l="l" r="r" t="t"/>
              <a:pathLst>
                <a:path extrusionOk="0" h="5562" w="5872">
                  <a:moveTo>
                    <a:pt x="0" y="609"/>
                  </a:moveTo>
                  <a:cubicBezTo>
                    <a:pt x="1737" y="-259"/>
                    <a:pt x="5100" y="-91"/>
                    <a:pt x="5715" y="1752"/>
                  </a:cubicBezTo>
                  <a:cubicBezTo>
                    <a:pt x="6342" y="3634"/>
                    <a:pt x="3126" y="5562"/>
                    <a:pt x="1143" y="5562"/>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19" name="Shape 119"/>
            <xdr:cNvSpPr/>
          </xdr:nvSpPr>
          <xdr:spPr>
            <a:xfrm>
              <a:off x="5391150" y="1085850"/>
              <a:ext cx="168825" cy="428625"/>
            </a:xfrm>
            <a:custGeom>
              <a:rect b="b" l="l" r="r" t="t"/>
              <a:pathLst>
                <a:path extrusionOk="0" h="17145" w="6753">
                  <a:moveTo>
                    <a:pt x="0" y="0"/>
                  </a:moveTo>
                  <a:cubicBezTo>
                    <a:pt x="5743" y="1276"/>
                    <a:pt x="9453" y="14513"/>
                    <a:pt x="4191" y="17145"/>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20" name="Shape 120"/>
            <xdr:cNvSpPr/>
          </xdr:nvSpPr>
          <xdr:spPr>
            <a:xfrm>
              <a:off x="5838825" y="1257300"/>
              <a:ext cx="209550" cy="28575"/>
            </a:xfrm>
            <a:custGeom>
              <a:rect b="b" l="l" r="r" t="t"/>
              <a:pathLst>
                <a:path extrusionOk="0" h="1143" w="8382">
                  <a:moveTo>
                    <a:pt x="0" y="1143"/>
                  </a:moveTo>
                  <a:cubicBezTo>
                    <a:pt x="2812" y="942"/>
                    <a:pt x="5859" y="1261"/>
                    <a:pt x="8382" y="0"/>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21" name="Shape 121"/>
            <xdr:cNvSpPr/>
          </xdr:nvSpPr>
          <xdr:spPr>
            <a:xfrm>
              <a:off x="5905500" y="1190625"/>
              <a:ext cx="47625" cy="285750"/>
            </a:xfrm>
            <a:custGeom>
              <a:rect b="b" l="l" r="r" t="t"/>
              <a:pathLst>
                <a:path extrusionOk="0" h="11430" w="1905">
                  <a:moveTo>
                    <a:pt x="0" y="0"/>
                  </a:moveTo>
                  <a:cubicBezTo>
                    <a:pt x="1434" y="3586"/>
                    <a:pt x="1905" y="7567"/>
                    <a:pt x="1905" y="11430"/>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22" name="Shape 122"/>
            <xdr:cNvSpPr/>
          </xdr:nvSpPr>
          <xdr:spPr>
            <a:xfrm>
              <a:off x="6093210" y="1162050"/>
              <a:ext cx="155200" cy="256925"/>
            </a:xfrm>
            <a:custGeom>
              <a:rect b="b" l="l" r="r" t="t"/>
              <a:pathLst>
                <a:path extrusionOk="0" h="10277" w="6208">
                  <a:moveTo>
                    <a:pt x="493" y="0"/>
                  </a:moveTo>
                  <a:cubicBezTo>
                    <a:pt x="822" y="3295"/>
                    <a:pt x="3596" y="7564"/>
                    <a:pt x="1255" y="9906"/>
                  </a:cubicBezTo>
                  <a:cubicBezTo>
                    <a:pt x="-1034" y="12195"/>
                    <a:pt x="153" y="1583"/>
                    <a:pt x="3160" y="381"/>
                  </a:cubicBezTo>
                  <a:cubicBezTo>
                    <a:pt x="6143" y="-812"/>
                    <a:pt x="6208" y="6312"/>
                    <a:pt x="6208" y="9525"/>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23" name="Shape 123"/>
            <xdr:cNvSpPr/>
          </xdr:nvSpPr>
          <xdr:spPr>
            <a:xfrm>
              <a:off x="6419188" y="1076325"/>
              <a:ext cx="76850" cy="371475"/>
            </a:xfrm>
            <a:custGeom>
              <a:rect b="b" l="l" r="r" t="t"/>
              <a:pathLst>
                <a:path extrusionOk="0" h="14859" w="3074">
                  <a:moveTo>
                    <a:pt x="1931" y="0"/>
                  </a:moveTo>
                  <a:cubicBezTo>
                    <a:pt x="-624" y="4259"/>
                    <a:pt x="-900" y="11878"/>
                    <a:pt x="3074" y="14859"/>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24" name="Shape 124"/>
            <xdr:cNvSpPr/>
          </xdr:nvSpPr>
          <xdr:spPr>
            <a:xfrm>
              <a:off x="6553200" y="1123950"/>
              <a:ext cx="190500" cy="198050"/>
            </a:xfrm>
            <a:custGeom>
              <a:rect b="b" l="l" r="r" t="t"/>
              <a:pathLst>
                <a:path extrusionOk="0" h="7922" w="7620">
                  <a:moveTo>
                    <a:pt x="7620" y="0"/>
                  </a:moveTo>
                  <a:cubicBezTo>
                    <a:pt x="5214" y="481"/>
                    <a:pt x="280" y="261"/>
                    <a:pt x="762" y="2667"/>
                  </a:cubicBezTo>
                  <a:cubicBezTo>
                    <a:pt x="1176" y="4739"/>
                    <a:pt x="6510" y="4023"/>
                    <a:pt x="6096" y="6096"/>
                  </a:cubicBezTo>
                  <a:cubicBezTo>
                    <a:pt x="5690" y="8123"/>
                    <a:pt x="1849" y="8163"/>
                    <a:pt x="0" y="7239"/>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25" name="Shape 125"/>
            <xdr:cNvSpPr/>
          </xdr:nvSpPr>
          <xdr:spPr>
            <a:xfrm>
              <a:off x="6819900" y="1076325"/>
              <a:ext cx="49575" cy="371475"/>
            </a:xfrm>
            <a:custGeom>
              <a:rect b="b" l="l" r="r" t="t"/>
              <a:pathLst>
                <a:path extrusionOk="0" h="14859" w="1983">
                  <a:moveTo>
                    <a:pt x="381" y="0"/>
                  </a:moveTo>
                  <a:cubicBezTo>
                    <a:pt x="2787" y="4331"/>
                    <a:pt x="2215" y="10427"/>
                    <a:pt x="0" y="14859"/>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26" name="Shape 126"/>
            <xdr:cNvSpPr/>
          </xdr:nvSpPr>
          <xdr:spPr>
            <a:xfrm>
              <a:off x="6972300" y="1190625"/>
              <a:ext cx="19050" cy="180975"/>
            </a:xfrm>
            <a:custGeom>
              <a:rect b="b" l="l" r="r" t="t"/>
              <a:pathLst>
                <a:path extrusionOk="0" h="7239" w="762">
                  <a:moveTo>
                    <a:pt x="0" y="0"/>
                  </a:moveTo>
                  <a:cubicBezTo>
                    <a:pt x="475" y="2379"/>
                    <a:pt x="762" y="4812"/>
                    <a:pt x="762" y="7239"/>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27" name="Shape 127"/>
            <xdr:cNvSpPr/>
          </xdr:nvSpPr>
          <xdr:spPr>
            <a:xfrm>
              <a:off x="6905625" y="1285875"/>
              <a:ext cx="190500" cy="57150"/>
            </a:xfrm>
            <a:custGeom>
              <a:rect b="b" l="l" r="r" t="t"/>
              <a:pathLst>
                <a:path extrusionOk="0" h="2286" w="7620">
                  <a:moveTo>
                    <a:pt x="0" y="2286"/>
                  </a:moveTo>
                  <a:cubicBezTo>
                    <a:pt x="2273" y="921"/>
                    <a:pt x="4968" y="0"/>
                    <a:pt x="7620" y="0"/>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28" name="Shape 128"/>
            <xdr:cNvSpPr/>
          </xdr:nvSpPr>
          <xdr:spPr>
            <a:xfrm>
              <a:off x="7134225" y="1174554"/>
              <a:ext cx="152400" cy="189550"/>
            </a:xfrm>
            <a:custGeom>
              <a:rect b="b" l="l" r="r" t="t"/>
              <a:pathLst>
                <a:path extrusionOk="0" h="7582" w="6096">
                  <a:moveTo>
                    <a:pt x="0" y="1024"/>
                  </a:moveTo>
                  <a:cubicBezTo>
                    <a:pt x="653" y="2985"/>
                    <a:pt x="2067" y="8969"/>
                    <a:pt x="1143" y="7120"/>
                  </a:cubicBezTo>
                  <a:cubicBezTo>
                    <a:pt x="119" y="5072"/>
                    <a:pt x="-523" y="1285"/>
                    <a:pt x="1524" y="262"/>
                  </a:cubicBezTo>
                  <a:cubicBezTo>
                    <a:pt x="3618" y="-785"/>
                    <a:pt x="6096" y="3254"/>
                    <a:pt x="6096" y="5596"/>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29" name="Shape 129"/>
            <xdr:cNvSpPr/>
          </xdr:nvSpPr>
          <xdr:spPr>
            <a:xfrm>
              <a:off x="7340507" y="1114425"/>
              <a:ext cx="184250" cy="301450"/>
            </a:xfrm>
            <a:custGeom>
              <a:rect b="b" l="l" r="r" t="t"/>
              <a:pathLst>
                <a:path extrusionOk="0" h="12058" w="7370">
                  <a:moveTo>
                    <a:pt x="4322" y="0"/>
                  </a:moveTo>
                  <a:cubicBezTo>
                    <a:pt x="1249" y="2194"/>
                    <a:pt x="-975" y="7197"/>
                    <a:pt x="512" y="10668"/>
                  </a:cubicBezTo>
                  <a:cubicBezTo>
                    <a:pt x="1424" y="12798"/>
                    <a:pt x="5052" y="11811"/>
                    <a:pt x="7370" y="11811"/>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30" name="Shape 130"/>
            <xdr:cNvSpPr/>
          </xdr:nvSpPr>
          <xdr:spPr>
            <a:xfrm>
              <a:off x="7496175" y="1251306"/>
              <a:ext cx="95250" cy="68550"/>
            </a:xfrm>
            <a:custGeom>
              <a:rect b="b" l="l" r="r" t="t"/>
              <a:pathLst>
                <a:path extrusionOk="0" h="2742" w="3810">
                  <a:moveTo>
                    <a:pt x="3810" y="240"/>
                  </a:moveTo>
                  <a:cubicBezTo>
                    <a:pt x="2532" y="27"/>
                    <a:pt x="0" y="-293"/>
                    <a:pt x="0" y="1002"/>
                  </a:cubicBezTo>
                  <a:cubicBezTo>
                    <a:pt x="0" y="2369"/>
                    <a:pt x="2512" y="2958"/>
                    <a:pt x="3810" y="2526"/>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31" name="Shape 131"/>
            <xdr:cNvSpPr/>
          </xdr:nvSpPr>
          <xdr:spPr>
            <a:xfrm>
              <a:off x="7572375" y="1095375"/>
              <a:ext cx="166100" cy="288900"/>
            </a:xfrm>
            <a:custGeom>
              <a:rect b="b" l="l" r="r" t="t"/>
              <a:pathLst>
                <a:path extrusionOk="0" h="11556" w="6644">
                  <a:moveTo>
                    <a:pt x="762" y="0"/>
                  </a:moveTo>
                  <a:cubicBezTo>
                    <a:pt x="3678" y="972"/>
                    <a:pt x="7143" y="4237"/>
                    <a:pt x="6477" y="7239"/>
                  </a:cubicBezTo>
                  <a:cubicBezTo>
                    <a:pt x="5919" y="9749"/>
                    <a:pt x="2521" y="11934"/>
                    <a:pt x="0" y="11430"/>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32" name="Shape 132"/>
            <xdr:cNvSpPr/>
          </xdr:nvSpPr>
          <xdr:spPr>
            <a:xfrm>
              <a:off x="7305675" y="941268"/>
              <a:ext cx="590550" cy="11225"/>
            </a:xfrm>
            <a:custGeom>
              <a:rect b="b" l="l" r="r" t="t"/>
              <a:pathLst>
                <a:path extrusionOk="0" h="449" w="23622">
                  <a:moveTo>
                    <a:pt x="0" y="449"/>
                  </a:moveTo>
                  <a:cubicBezTo>
                    <a:pt x="7847" y="-204"/>
                    <a:pt x="15746" y="68"/>
                    <a:pt x="23622" y="68"/>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33" name="Shape 133"/>
            <xdr:cNvSpPr/>
          </xdr:nvSpPr>
          <xdr:spPr>
            <a:xfrm>
              <a:off x="3000375" y="1914525"/>
              <a:ext cx="533400" cy="19050"/>
            </a:xfrm>
            <a:custGeom>
              <a:rect b="b" l="l" r="r" t="t"/>
              <a:pathLst>
                <a:path extrusionOk="0" h="762" w="21336">
                  <a:moveTo>
                    <a:pt x="0" y="0"/>
                  </a:moveTo>
                  <a:cubicBezTo>
                    <a:pt x="7116" y="0"/>
                    <a:pt x="14219" y="762"/>
                    <a:pt x="21336" y="762"/>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34" name="Shape 134"/>
            <xdr:cNvSpPr/>
          </xdr:nvSpPr>
          <xdr:spPr>
            <a:xfrm>
              <a:off x="3067050" y="1990725"/>
              <a:ext cx="552450" cy="47625"/>
            </a:xfrm>
            <a:custGeom>
              <a:rect b="b" l="l" r="r" t="t"/>
              <a:pathLst>
                <a:path extrusionOk="0" h="1905" w="22098">
                  <a:moveTo>
                    <a:pt x="0" y="0"/>
                  </a:moveTo>
                  <a:cubicBezTo>
                    <a:pt x="7362" y="669"/>
                    <a:pt x="14704" y="1905"/>
                    <a:pt x="22098" y="1905"/>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35" name="Shape 135"/>
            <xdr:cNvSpPr/>
          </xdr:nvSpPr>
          <xdr:spPr>
            <a:xfrm>
              <a:off x="4340689" y="1725978"/>
              <a:ext cx="351700" cy="436200"/>
            </a:xfrm>
            <a:custGeom>
              <a:rect b="b" l="l" r="r" t="t"/>
              <a:pathLst>
                <a:path extrusionOk="0" h="17448" w="14068">
                  <a:moveTo>
                    <a:pt x="10395" y="303"/>
                  </a:moveTo>
                  <a:cubicBezTo>
                    <a:pt x="6840" y="-91"/>
                    <a:pt x="-759" y="-118"/>
                    <a:pt x="108" y="3351"/>
                  </a:cubicBezTo>
                  <a:cubicBezTo>
                    <a:pt x="1213" y="7774"/>
                    <a:pt x="9364" y="8438"/>
                    <a:pt x="13443" y="6399"/>
                  </a:cubicBezTo>
                  <a:cubicBezTo>
                    <a:pt x="15221" y="5510"/>
                    <a:pt x="12763" y="1065"/>
                    <a:pt x="10776" y="1065"/>
                  </a:cubicBezTo>
                  <a:cubicBezTo>
                    <a:pt x="9246" y="1065"/>
                    <a:pt x="10286" y="4111"/>
                    <a:pt x="10395" y="5637"/>
                  </a:cubicBezTo>
                  <a:cubicBezTo>
                    <a:pt x="10675" y="9566"/>
                    <a:pt x="10014" y="13508"/>
                    <a:pt x="10014" y="17448"/>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36" name="Shape 136"/>
            <xdr:cNvSpPr/>
          </xdr:nvSpPr>
          <xdr:spPr>
            <a:xfrm>
              <a:off x="4786321" y="1786491"/>
              <a:ext cx="176200" cy="413775"/>
            </a:xfrm>
            <a:custGeom>
              <a:rect b="b" l="l" r="r" t="t"/>
              <a:pathLst>
                <a:path extrusionOk="0" h="16551" w="7048">
                  <a:moveTo>
                    <a:pt x="5524" y="168"/>
                  </a:moveTo>
                  <a:cubicBezTo>
                    <a:pt x="3504" y="-168"/>
                    <a:pt x="-570" y="1314"/>
                    <a:pt x="190" y="3216"/>
                  </a:cubicBezTo>
                  <a:cubicBezTo>
                    <a:pt x="1044" y="5351"/>
                    <a:pt x="7048" y="4754"/>
                    <a:pt x="7048" y="2454"/>
                  </a:cubicBezTo>
                  <a:cubicBezTo>
                    <a:pt x="7048" y="1177"/>
                    <a:pt x="6551" y="4992"/>
                    <a:pt x="6667" y="6264"/>
                  </a:cubicBezTo>
                  <a:cubicBezTo>
                    <a:pt x="6977" y="9681"/>
                    <a:pt x="7048" y="13119"/>
                    <a:pt x="7048" y="16551"/>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37" name="Shape 137"/>
            <xdr:cNvSpPr/>
          </xdr:nvSpPr>
          <xdr:spPr>
            <a:xfrm>
              <a:off x="4076700" y="2324100"/>
              <a:ext cx="1257300" cy="114300"/>
            </a:xfrm>
            <a:custGeom>
              <a:rect b="b" l="l" r="r" t="t"/>
              <a:pathLst>
                <a:path extrusionOk="0" h="4572" w="50292">
                  <a:moveTo>
                    <a:pt x="0" y="0"/>
                  </a:moveTo>
                  <a:cubicBezTo>
                    <a:pt x="16740" y="1762"/>
                    <a:pt x="33961" y="489"/>
                    <a:pt x="50292" y="4572"/>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38" name="Shape 138"/>
            <xdr:cNvSpPr/>
          </xdr:nvSpPr>
          <xdr:spPr>
            <a:xfrm>
              <a:off x="4276725" y="2457450"/>
              <a:ext cx="28575" cy="333375"/>
            </a:xfrm>
            <a:custGeom>
              <a:rect b="b" l="l" r="r" t="t"/>
              <a:pathLst>
                <a:path extrusionOk="0" h="13335" w="1143">
                  <a:moveTo>
                    <a:pt x="0" y="0"/>
                  </a:moveTo>
                  <a:cubicBezTo>
                    <a:pt x="0" y="4461"/>
                    <a:pt x="60" y="9006"/>
                    <a:pt x="1143" y="13335"/>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39" name="Shape 139"/>
            <xdr:cNvSpPr/>
          </xdr:nvSpPr>
          <xdr:spPr>
            <a:xfrm>
              <a:off x="4514850" y="2509098"/>
              <a:ext cx="200025" cy="310300"/>
            </a:xfrm>
            <a:custGeom>
              <a:rect b="b" l="l" r="r" t="t"/>
              <a:pathLst>
                <a:path extrusionOk="0" h="12412" w="8001">
                  <a:moveTo>
                    <a:pt x="8001" y="220"/>
                  </a:moveTo>
                  <a:cubicBezTo>
                    <a:pt x="5214" y="-399"/>
                    <a:pt x="0" y="414"/>
                    <a:pt x="0" y="3268"/>
                  </a:cubicBezTo>
                  <a:cubicBezTo>
                    <a:pt x="0" y="5117"/>
                    <a:pt x="3556" y="5300"/>
                    <a:pt x="5334" y="4792"/>
                  </a:cubicBezTo>
                  <a:cubicBezTo>
                    <a:pt x="6763" y="4383"/>
                    <a:pt x="6193" y="-728"/>
                    <a:pt x="6858" y="601"/>
                  </a:cubicBezTo>
                  <a:cubicBezTo>
                    <a:pt x="8622" y="4129"/>
                    <a:pt x="6096" y="8466"/>
                    <a:pt x="6096" y="12412"/>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40" name="Shape 140"/>
            <xdr:cNvSpPr/>
          </xdr:nvSpPr>
          <xdr:spPr>
            <a:xfrm>
              <a:off x="4872497" y="2541095"/>
              <a:ext cx="194800" cy="278750"/>
            </a:xfrm>
            <a:custGeom>
              <a:rect b="b" l="l" r="r" t="t"/>
              <a:pathLst>
                <a:path extrusionOk="0" h="11150" w="7792">
                  <a:moveTo>
                    <a:pt x="7792" y="845"/>
                  </a:moveTo>
                  <a:cubicBezTo>
                    <a:pt x="5248" y="845"/>
                    <a:pt x="976" y="-1186"/>
                    <a:pt x="172" y="1226"/>
                  </a:cubicBezTo>
                  <a:cubicBezTo>
                    <a:pt x="0" y="1742"/>
                    <a:pt x="365" y="7134"/>
                    <a:pt x="553" y="7322"/>
                  </a:cubicBezTo>
                  <a:cubicBezTo>
                    <a:pt x="1453" y="8222"/>
                    <a:pt x="4217" y="5036"/>
                    <a:pt x="4363" y="5036"/>
                  </a:cubicBezTo>
                  <a:cubicBezTo>
                    <a:pt x="5799" y="5036"/>
                    <a:pt x="7722" y="6681"/>
                    <a:pt x="7411" y="8084"/>
                  </a:cubicBezTo>
                  <a:cubicBezTo>
                    <a:pt x="6954" y="10136"/>
                    <a:pt x="3445" y="11917"/>
                    <a:pt x="1696" y="10751"/>
                  </a:cubicBezTo>
                </a:path>
              </a:pathLst>
            </a:cu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grpSp>
    <xdr:clientData fLocksWithSheet="0"/>
  </xdr:oneCellAnchor>
  <xdr:oneCellAnchor>
    <xdr:from>
      <xdr:col>1</xdr:col>
      <xdr:colOff>1171575</xdr:colOff>
      <xdr:row>144</xdr:row>
      <xdr:rowOff>171450</xdr:rowOff>
    </xdr:from>
    <xdr:ext cx="5514975" cy="381000"/>
    <xdr:sp>
      <xdr:nvSpPr>
        <xdr:cNvPr id="141" name="Shape 141"/>
        <xdr:cNvSpPr txBox="1"/>
      </xdr:nvSpPr>
      <xdr:spPr>
        <a:xfrm>
          <a:off x="2593275" y="3594263"/>
          <a:ext cx="5505450" cy="371475"/>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SzPts val="1100"/>
            <a:buFont typeface="Arial"/>
            <a:buNone/>
          </a:pPr>
          <a:r>
            <a:rPr lang="en-US" sz="1100"/>
            <a:t>Same venn diagram concept will apply for the expected theoretical values.</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952500</xdr:colOff>
      <xdr:row>35</xdr:row>
      <xdr:rowOff>38100</xdr:rowOff>
    </xdr:from>
    <xdr:ext cx="4629150" cy="2095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628650</xdr:colOff>
      <xdr:row>28</xdr:row>
      <xdr:rowOff>95250</xdr:rowOff>
    </xdr:from>
    <xdr:ext cx="6562725" cy="1171575"/>
    <xdr:sp>
      <xdr:nvSpPr>
        <xdr:cNvPr id="142" name="Shape 142"/>
        <xdr:cNvSpPr/>
      </xdr:nvSpPr>
      <xdr:spPr>
        <a:xfrm>
          <a:off x="2064638" y="3198975"/>
          <a:ext cx="6562725" cy="1162050"/>
        </a:xfrm>
        <a:prstGeom prst="rect">
          <a:avLst/>
        </a:prstGeom>
        <a:solidFill>
          <a:srgbClr val="FFFFFF"/>
        </a:solid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209550</xdr:colOff>
      <xdr:row>29</xdr:row>
      <xdr:rowOff>9525</xdr:rowOff>
    </xdr:from>
    <xdr:ext cx="4981575" cy="21145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923925</xdr:colOff>
      <xdr:row>23</xdr:row>
      <xdr:rowOff>38100</xdr:rowOff>
    </xdr:from>
    <xdr:ext cx="2667000" cy="21717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1295400</xdr:colOff>
      <xdr:row>23</xdr:row>
      <xdr:rowOff>85725</xdr:rowOff>
    </xdr:from>
    <xdr:ext cx="1628775" cy="2200275"/>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647700</xdr:colOff>
      <xdr:row>23</xdr:row>
      <xdr:rowOff>28575</xdr:rowOff>
    </xdr:from>
    <xdr:ext cx="1543050" cy="2152650"/>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2257425</xdr:colOff>
      <xdr:row>23</xdr:row>
      <xdr:rowOff>19050</xdr:rowOff>
    </xdr:from>
    <xdr:ext cx="2695575" cy="2171700"/>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933450</xdr:colOff>
      <xdr:row>36</xdr:row>
      <xdr:rowOff>57150</xdr:rowOff>
    </xdr:from>
    <xdr:ext cx="2762250" cy="2190750"/>
    <xdr:pic>
      <xdr:nvPicPr>
        <xdr:cNvPr id="0" name="image6.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1362075</xdr:colOff>
      <xdr:row>36</xdr:row>
      <xdr:rowOff>57150</xdr:rowOff>
    </xdr:from>
    <xdr:ext cx="1533525" cy="2143125"/>
    <xdr:pic>
      <xdr:nvPicPr>
        <xdr:cNvPr id="0" name="image8.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666750</xdr:colOff>
      <xdr:row>37</xdr:row>
      <xdr:rowOff>28575</xdr:rowOff>
    </xdr:from>
    <xdr:ext cx="1533525" cy="2190750"/>
    <xdr:pic>
      <xdr:nvPicPr>
        <xdr:cNvPr id="0" name="image9.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3</xdr:col>
      <xdr:colOff>2276475</xdr:colOff>
      <xdr:row>36</xdr:row>
      <xdr:rowOff>180975</xdr:rowOff>
    </xdr:from>
    <xdr:ext cx="2543175" cy="2105025"/>
    <xdr:pic>
      <xdr:nvPicPr>
        <xdr:cNvPr id="0" name="image12.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1200150</xdr:colOff>
      <xdr:row>50</xdr:row>
      <xdr:rowOff>28575</xdr:rowOff>
    </xdr:from>
    <xdr:ext cx="1619250" cy="2190750"/>
    <xdr:pic>
      <xdr:nvPicPr>
        <xdr:cNvPr id="0" name="image10.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942975</xdr:colOff>
      <xdr:row>50</xdr:row>
      <xdr:rowOff>104775</xdr:rowOff>
    </xdr:from>
    <xdr:ext cx="2600325" cy="2143125"/>
    <xdr:pic>
      <xdr:nvPicPr>
        <xdr:cNvPr id="0" name="image11.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5</xdr:col>
      <xdr:colOff>742950</xdr:colOff>
      <xdr:row>50</xdr:row>
      <xdr:rowOff>38100</xdr:rowOff>
    </xdr:from>
    <xdr:ext cx="1762125" cy="2257425"/>
    <xdr:pic>
      <xdr:nvPicPr>
        <xdr:cNvPr id="0" name="image14.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3</xdr:col>
      <xdr:colOff>2238375</xdr:colOff>
      <xdr:row>50</xdr:row>
      <xdr:rowOff>57150</xdr:rowOff>
    </xdr:from>
    <xdr:ext cx="2638425" cy="2124075"/>
    <xdr:pic>
      <xdr:nvPicPr>
        <xdr:cNvPr id="0" name="image13.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7</xdr:col>
      <xdr:colOff>352425</xdr:colOff>
      <xdr:row>71</xdr:row>
      <xdr:rowOff>19050</xdr:rowOff>
    </xdr:from>
    <xdr:ext cx="2952750" cy="2505075"/>
    <xdr:pic>
      <xdr:nvPicPr>
        <xdr:cNvPr id="0" name="image15.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8</xdr:col>
      <xdr:colOff>819150</xdr:colOff>
      <xdr:row>71</xdr:row>
      <xdr:rowOff>152400</xdr:rowOff>
    </xdr:from>
    <xdr:ext cx="1828800" cy="2657475"/>
    <xdr:pic>
      <xdr:nvPicPr>
        <xdr:cNvPr id="0" name="image16.png" title="Image"/>
        <xdr:cNvPicPr preferRelativeResize="0"/>
      </xdr:nvPicPr>
      <xdr:blipFill>
        <a:blip cstate="print" r:embed="rId14"/>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7.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18.43"/>
    <col customWidth="1" min="3" max="3" width="28.0"/>
    <col customWidth="1" min="4" max="4" width="14.14"/>
    <col customWidth="1" min="5" max="5" width="24.43"/>
    <col customWidth="1" min="6" max="6" width="29.43"/>
    <col customWidth="1" min="7" max="7" width="22.43"/>
    <col customWidth="1" min="8" max="8" width="24.86"/>
  </cols>
  <sheetData>
    <row r="1" ht="15.75" customHeight="1">
      <c r="A1" s="1" t="s">
        <v>2</v>
      </c>
    </row>
    <row r="2" ht="15.75" customHeight="1"/>
    <row r="3" ht="15.75" customHeight="1"/>
    <row r="4" ht="15.75" customHeight="1">
      <c r="A4" s="4"/>
      <c r="B4" s="3" t="s">
        <v>3</v>
      </c>
      <c r="C4" s="3" t="s">
        <v>4</v>
      </c>
      <c r="D4" s="3" t="s">
        <v>5</v>
      </c>
      <c r="E4" s="3" t="s">
        <v>6</v>
      </c>
      <c r="F4" s="3" t="s">
        <v>7</v>
      </c>
      <c r="G4" s="3" t="s">
        <v>8</v>
      </c>
      <c r="H4" s="3" t="s">
        <v>9</v>
      </c>
      <c r="I4" s="4"/>
    </row>
    <row r="5" ht="15.75" customHeight="1">
      <c r="B5" s="5" t="s">
        <v>18</v>
      </c>
      <c r="C5" s="6">
        <f t="shared" ref="C5:C17" si="1">COMBIN(4,1)*COMBIN(51,4)</f>
        <v>999600</v>
      </c>
      <c r="D5" s="6">
        <f t="shared" ref="D5:D39" si="2">COMBIN(52,5)</f>
        <v>2598960</v>
      </c>
      <c r="E5" s="8">
        <f t="shared" ref="E5:E39" si="3">C5/D5</f>
        <v>0.3846153846</v>
      </c>
      <c r="F5" s="9">
        <f t="shared" ref="F5:F39" si="4">1/E5</f>
        <v>2.6</v>
      </c>
      <c r="G5" s="10">
        <f t="shared" ref="G5:G39" si="5">E5*F5</f>
        <v>1</v>
      </c>
      <c r="H5" s="10">
        <f t="shared" ref="H5:H39" si="6">1-G5</f>
        <v>0</v>
      </c>
    </row>
    <row r="6" ht="15.75" customHeight="1">
      <c r="B6" s="13" t="s">
        <v>19</v>
      </c>
      <c r="C6" s="16">
        <f t="shared" si="1"/>
        <v>999600</v>
      </c>
      <c r="D6" s="16">
        <f t="shared" si="2"/>
        <v>2598960</v>
      </c>
      <c r="E6" s="17">
        <f t="shared" si="3"/>
        <v>0.3846153846</v>
      </c>
      <c r="F6" s="19">
        <f t="shared" si="4"/>
        <v>2.6</v>
      </c>
      <c r="G6" s="21">
        <f t="shared" si="5"/>
        <v>1</v>
      </c>
      <c r="H6" s="21">
        <f t="shared" si="6"/>
        <v>0</v>
      </c>
    </row>
    <row r="7" ht="15.75" customHeight="1">
      <c r="B7" s="5" t="s">
        <v>25</v>
      </c>
      <c r="C7" s="6">
        <f t="shared" si="1"/>
        <v>999600</v>
      </c>
      <c r="D7" s="6">
        <f t="shared" si="2"/>
        <v>2598960</v>
      </c>
      <c r="E7" s="22">
        <f t="shared" si="3"/>
        <v>0.3846153846</v>
      </c>
      <c r="F7" s="24">
        <f t="shared" si="4"/>
        <v>2.6</v>
      </c>
      <c r="G7" s="10">
        <f t="shared" si="5"/>
        <v>1</v>
      </c>
      <c r="H7" s="10">
        <f t="shared" si="6"/>
        <v>0</v>
      </c>
    </row>
    <row r="8" ht="15.75" customHeight="1">
      <c r="B8" s="13" t="s">
        <v>26</v>
      </c>
      <c r="C8" s="16">
        <f t="shared" si="1"/>
        <v>999600</v>
      </c>
      <c r="D8" s="16">
        <f t="shared" si="2"/>
        <v>2598960</v>
      </c>
      <c r="E8" s="17">
        <f t="shared" si="3"/>
        <v>0.3846153846</v>
      </c>
      <c r="F8" s="19">
        <f t="shared" si="4"/>
        <v>2.6</v>
      </c>
      <c r="G8" s="21">
        <f t="shared" si="5"/>
        <v>1</v>
      </c>
      <c r="H8" s="21">
        <f t="shared" si="6"/>
        <v>0</v>
      </c>
    </row>
    <row r="9" ht="15.75" customHeight="1">
      <c r="B9" s="5" t="s">
        <v>27</v>
      </c>
      <c r="C9" s="6">
        <f t="shared" si="1"/>
        <v>999600</v>
      </c>
      <c r="D9" s="6">
        <f t="shared" si="2"/>
        <v>2598960</v>
      </c>
      <c r="E9" s="22">
        <f t="shared" si="3"/>
        <v>0.3846153846</v>
      </c>
      <c r="F9" s="24">
        <f t="shared" si="4"/>
        <v>2.6</v>
      </c>
      <c r="G9" s="10">
        <f t="shared" si="5"/>
        <v>1</v>
      </c>
      <c r="H9" s="10">
        <f t="shared" si="6"/>
        <v>0</v>
      </c>
    </row>
    <row r="10" ht="15.75" customHeight="1">
      <c r="B10" s="13" t="s">
        <v>30</v>
      </c>
      <c r="C10" s="16">
        <f t="shared" si="1"/>
        <v>999600</v>
      </c>
      <c r="D10" s="16">
        <f t="shared" si="2"/>
        <v>2598960</v>
      </c>
      <c r="E10" s="17">
        <f t="shared" si="3"/>
        <v>0.3846153846</v>
      </c>
      <c r="F10" s="19">
        <f t="shared" si="4"/>
        <v>2.6</v>
      </c>
      <c r="G10" s="21">
        <f t="shared" si="5"/>
        <v>1</v>
      </c>
      <c r="H10" s="21">
        <f t="shared" si="6"/>
        <v>0</v>
      </c>
    </row>
    <row r="11" ht="15.75" customHeight="1">
      <c r="B11" s="5" t="s">
        <v>32</v>
      </c>
      <c r="C11" s="6">
        <f t="shared" si="1"/>
        <v>999600</v>
      </c>
      <c r="D11" s="6">
        <f t="shared" si="2"/>
        <v>2598960</v>
      </c>
      <c r="E11" s="22">
        <f t="shared" si="3"/>
        <v>0.3846153846</v>
      </c>
      <c r="F11" s="24">
        <f t="shared" si="4"/>
        <v>2.6</v>
      </c>
      <c r="G11" s="10">
        <f t="shared" si="5"/>
        <v>1</v>
      </c>
      <c r="H11" s="10">
        <f t="shared" si="6"/>
        <v>0</v>
      </c>
    </row>
    <row r="12" ht="15.75" customHeight="1">
      <c r="B12" s="13" t="s">
        <v>41</v>
      </c>
      <c r="C12" s="16">
        <f t="shared" si="1"/>
        <v>999600</v>
      </c>
      <c r="D12" s="16">
        <f t="shared" si="2"/>
        <v>2598960</v>
      </c>
      <c r="E12" s="17">
        <f t="shared" si="3"/>
        <v>0.3846153846</v>
      </c>
      <c r="F12" s="19">
        <f t="shared" si="4"/>
        <v>2.6</v>
      </c>
      <c r="G12" s="21">
        <f t="shared" si="5"/>
        <v>1</v>
      </c>
      <c r="H12" s="21">
        <f t="shared" si="6"/>
        <v>0</v>
      </c>
    </row>
    <row r="13" ht="15.75" customHeight="1">
      <c r="B13" s="5" t="s">
        <v>46</v>
      </c>
      <c r="C13" s="6">
        <f t="shared" si="1"/>
        <v>999600</v>
      </c>
      <c r="D13" s="6">
        <f t="shared" si="2"/>
        <v>2598960</v>
      </c>
      <c r="E13" s="22">
        <f t="shared" si="3"/>
        <v>0.3846153846</v>
      </c>
      <c r="F13" s="24">
        <f t="shared" si="4"/>
        <v>2.6</v>
      </c>
      <c r="G13" s="10">
        <f t="shared" si="5"/>
        <v>1</v>
      </c>
      <c r="H13" s="10">
        <f t="shared" si="6"/>
        <v>0</v>
      </c>
    </row>
    <row r="14" ht="15.75" customHeight="1">
      <c r="B14" s="13" t="s">
        <v>53</v>
      </c>
      <c r="C14" s="16">
        <f t="shared" si="1"/>
        <v>999600</v>
      </c>
      <c r="D14" s="16">
        <f t="shared" si="2"/>
        <v>2598960</v>
      </c>
      <c r="E14" s="17">
        <f t="shared" si="3"/>
        <v>0.3846153846</v>
      </c>
      <c r="F14" s="19">
        <f t="shared" si="4"/>
        <v>2.6</v>
      </c>
      <c r="G14" s="21">
        <f t="shared" si="5"/>
        <v>1</v>
      </c>
      <c r="H14" s="21">
        <f t="shared" si="6"/>
        <v>0</v>
      </c>
    </row>
    <row r="15" ht="15.75" customHeight="1">
      <c r="B15" s="5" t="s">
        <v>59</v>
      </c>
      <c r="C15" s="6">
        <f t="shared" si="1"/>
        <v>999600</v>
      </c>
      <c r="D15" s="6">
        <f t="shared" si="2"/>
        <v>2598960</v>
      </c>
      <c r="E15" s="22">
        <f t="shared" si="3"/>
        <v>0.3846153846</v>
      </c>
      <c r="F15" s="24">
        <f t="shared" si="4"/>
        <v>2.6</v>
      </c>
      <c r="G15" s="10">
        <f t="shared" si="5"/>
        <v>1</v>
      </c>
      <c r="H15" s="10">
        <f t="shared" si="6"/>
        <v>0</v>
      </c>
    </row>
    <row r="16" ht="15.75" customHeight="1">
      <c r="B16" s="13" t="s">
        <v>65</v>
      </c>
      <c r="C16" s="16">
        <f t="shared" si="1"/>
        <v>999600</v>
      </c>
      <c r="D16" s="16">
        <f t="shared" si="2"/>
        <v>2598960</v>
      </c>
      <c r="E16" s="17">
        <f t="shared" si="3"/>
        <v>0.3846153846</v>
      </c>
      <c r="F16" s="19">
        <f t="shared" si="4"/>
        <v>2.6</v>
      </c>
      <c r="G16" s="21">
        <f t="shared" si="5"/>
        <v>1</v>
      </c>
      <c r="H16" s="21">
        <f t="shared" si="6"/>
        <v>0</v>
      </c>
    </row>
    <row r="17" ht="15.75" customHeight="1">
      <c r="B17" s="5" t="s">
        <v>70</v>
      </c>
      <c r="C17" s="6">
        <f t="shared" si="1"/>
        <v>999600</v>
      </c>
      <c r="D17" s="6">
        <f t="shared" si="2"/>
        <v>2598960</v>
      </c>
      <c r="E17" s="22">
        <f t="shared" si="3"/>
        <v>0.3846153846</v>
      </c>
      <c r="F17" s="24">
        <f t="shared" si="4"/>
        <v>2.6</v>
      </c>
      <c r="G17" s="10">
        <f t="shared" si="5"/>
        <v>1</v>
      </c>
      <c r="H17" s="10">
        <f t="shared" si="6"/>
        <v>0</v>
      </c>
    </row>
    <row r="18" ht="15.75" customHeight="1">
      <c r="B18" s="13" t="s">
        <v>75</v>
      </c>
      <c r="C18" s="16">
        <f t="shared" ref="C18:C30" si="7">COMBIN(1,1)*COMBIN(51,4)</f>
        <v>249900</v>
      </c>
      <c r="D18" s="16">
        <f t="shared" si="2"/>
        <v>2598960</v>
      </c>
      <c r="E18" s="28">
        <f t="shared" si="3"/>
        <v>0.09615384615</v>
      </c>
      <c r="F18" s="19">
        <f t="shared" si="4"/>
        <v>10.4</v>
      </c>
      <c r="G18" s="21">
        <f t="shared" si="5"/>
        <v>1</v>
      </c>
      <c r="H18" s="21">
        <f t="shared" si="6"/>
        <v>0</v>
      </c>
    </row>
    <row r="19" ht="15.75" customHeight="1">
      <c r="B19" s="5" t="s">
        <v>81</v>
      </c>
      <c r="C19" s="6">
        <f t="shared" si="7"/>
        <v>249900</v>
      </c>
      <c r="D19" s="6">
        <f t="shared" si="2"/>
        <v>2598960</v>
      </c>
      <c r="E19" s="29">
        <f t="shared" si="3"/>
        <v>0.09615384615</v>
      </c>
      <c r="F19" s="24">
        <f t="shared" si="4"/>
        <v>10.4</v>
      </c>
      <c r="G19" s="10">
        <f t="shared" si="5"/>
        <v>1</v>
      </c>
      <c r="H19" s="10">
        <f t="shared" si="6"/>
        <v>0</v>
      </c>
    </row>
    <row r="20" ht="15.75" customHeight="1">
      <c r="B20" s="13" t="s">
        <v>90</v>
      </c>
      <c r="C20" s="16">
        <f t="shared" si="7"/>
        <v>249900</v>
      </c>
      <c r="D20" s="16">
        <f t="shared" si="2"/>
        <v>2598960</v>
      </c>
      <c r="E20" s="28">
        <f t="shared" si="3"/>
        <v>0.09615384615</v>
      </c>
      <c r="F20" s="19">
        <f t="shared" si="4"/>
        <v>10.4</v>
      </c>
      <c r="G20" s="21">
        <f t="shared" si="5"/>
        <v>1</v>
      </c>
      <c r="H20" s="21">
        <f t="shared" si="6"/>
        <v>0</v>
      </c>
    </row>
    <row r="21" ht="15.75" customHeight="1">
      <c r="B21" s="5" t="s">
        <v>93</v>
      </c>
      <c r="C21" s="6">
        <f t="shared" si="7"/>
        <v>249900</v>
      </c>
      <c r="D21" s="6">
        <f t="shared" si="2"/>
        <v>2598960</v>
      </c>
      <c r="E21" s="29">
        <f t="shared" si="3"/>
        <v>0.09615384615</v>
      </c>
      <c r="F21" s="24">
        <f t="shared" si="4"/>
        <v>10.4</v>
      </c>
      <c r="G21" s="10">
        <f t="shared" si="5"/>
        <v>1</v>
      </c>
      <c r="H21" s="10">
        <f t="shared" si="6"/>
        <v>0</v>
      </c>
    </row>
    <row r="22" ht="15.75" customHeight="1">
      <c r="B22" s="13" t="s">
        <v>94</v>
      </c>
      <c r="C22" s="16">
        <f t="shared" si="7"/>
        <v>249900</v>
      </c>
      <c r="D22" s="16">
        <f t="shared" si="2"/>
        <v>2598960</v>
      </c>
      <c r="E22" s="28">
        <f t="shared" si="3"/>
        <v>0.09615384615</v>
      </c>
      <c r="F22" s="19">
        <f t="shared" si="4"/>
        <v>10.4</v>
      </c>
      <c r="G22" s="21">
        <f t="shared" si="5"/>
        <v>1</v>
      </c>
      <c r="H22" s="21">
        <f t="shared" si="6"/>
        <v>0</v>
      </c>
    </row>
    <row r="23" ht="15.75" customHeight="1">
      <c r="B23" s="5" t="s">
        <v>96</v>
      </c>
      <c r="C23" s="6">
        <f t="shared" si="7"/>
        <v>249900</v>
      </c>
      <c r="D23" s="6">
        <f t="shared" si="2"/>
        <v>2598960</v>
      </c>
      <c r="E23" s="29">
        <f t="shared" si="3"/>
        <v>0.09615384615</v>
      </c>
      <c r="F23" s="24">
        <f t="shared" si="4"/>
        <v>10.4</v>
      </c>
      <c r="G23" s="10">
        <f t="shared" si="5"/>
        <v>1</v>
      </c>
      <c r="H23" s="10">
        <f t="shared" si="6"/>
        <v>0</v>
      </c>
    </row>
    <row r="24" ht="15.75" customHeight="1">
      <c r="B24" s="13" t="s">
        <v>97</v>
      </c>
      <c r="C24" s="16">
        <f t="shared" si="7"/>
        <v>249900</v>
      </c>
      <c r="D24" s="16">
        <f t="shared" si="2"/>
        <v>2598960</v>
      </c>
      <c r="E24" s="28">
        <f t="shared" si="3"/>
        <v>0.09615384615</v>
      </c>
      <c r="F24" s="19">
        <f t="shared" si="4"/>
        <v>10.4</v>
      </c>
      <c r="G24" s="21">
        <f t="shared" si="5"/>
        <v>1</v>
      </c>
      <c r="H24" s="21">
        <f t="shared" si="6"/>
        <v>0</v>
      </c>
    </row>
    <row r="25" ht="15.75" customHeight="1">
      <c r="B25" s="5" t="s">
        <v>99</v>
      </c>
      <c r="C25" s="6">
        <f t="shared" si="7"/>
        <v>249900</v>
      </c>
      <c r="D25" s="6">
        <f t="shared" si="2"/>
        <v>2598960</v>
      </c>
      <c r="E25" s="29">
        <f t="shared" si="3"/>
        <v>0.09615384615</v>
      </c>
      <c r="F25" s="24">
        <f t="shared" si="4"/>
        <v>10.4</v>
      </c>
      <c r="G25" s="10">
        <f t="shared" si="5"/>
        <v>1</v>
      </c>
      <c r="H25" s="10">
        <f t="shared" si="6"/>
        <v>0</v>
      </c>
    </row>
    <row r="26" ht="15.75" customHeight="1">
      <c r="B26" s="13" t="s">
        <v>100</v>
      </c>
      <c r="C26" s="16">
        <f t="shared" si="7"/>
        <v>249900</v>
      </c>
      <c r="D26" s="16">
        <f t="shared" si="2"/>
        <v>2598960</v>
      </c>
      <c r="E26" s="28">
        <f t="shared" si="3"/>
        <v>0.09615384615</v>
      </c>
      <c r="F26" s="19">
        <f t="shared" si="4"/>
        <v>10.4</v>
      </c>
      <c r="G26" s="21">
        <f t="shared" si="5"/>
        <v>1</v>
      </c>
      <c r="H26" s="21">
        <f t="shared" si="6"/>
        <v>0</v>
      </c>
    </row>
    <row r="27" ht="15.75" customHeight="1">
      <c r="B27" s="5" t="s">
        <v>101</v>
      </c>
      <c r="C27" s="6">
        <f t="shared" si="7"/>
        <v>249900</v>
      </c>
      <c r="D27" s="6">
        <f t="shared" si="2"/>
        <v>2598960</v>
      </c>
      <c r="E27" s="29">
        <f t="shared" si="3"/>
        <v>0.09615384615</v>
      </c>
      <c r="F27" s="24">
        <f t="shared" si="4"/>
        <v>10.4</v>
      </c>
      <c r="G27" s="10">
        <f t="shared" si="5"/>
        <v>1</v>
      </c>
      <c r="H27" s="10">
        <f t="shared" si="6"/>
        <v>0</v>
      </c>
    </row>
    <row r="28" ht="15.75" customHeight="1">
      <c r="B28" s="13" t="s">
        <v>103</v>
      </c>
      <c r="C28" s="16">
        <f t="shared" si="7"/>
        <v>249900</v>
      </c>
      <c r="D28" s="16">
        <f t="shared" si="2"/>
        <v>2598960</v>
      </c>
      <c r="E28" s="28">
        <f t="shared" si="3"/>
        <v>0.09615384615</v>
      </c>
      <c r="F28" s="19">
        <f t="shared" si="4"/>
        <v>10.4</v>
      </c>
      <c r="G28" s="21">
        <f t="shared" si="5"/>
        <v>1</v>
      </c>
      <c r="H28" s="21">
        <f t="shared" si="6"/>
        <v>0</v>
      </c>
    </row>
    <row r="29" ht="15.75" customHeight="1">
      <c r="B29" s="5" t="s">
        <v>104</v>
      </c>
      <c r="C29" s="6">
        <f t="shared" si="7"/>
        <v>249900</v>
      </c>
      <c r="D29" s="6">
        <f t="shared" si="2"/>
        <v>2598960</v>
      </c>
      <c r="E29" s="29">
        <f t="shared" si="3"/>
        <v>0.09615384615</v>
      </c>
      <c r="F29" s="24">
        <f t="shared" si="4"/>
        <v>10.4</v>
      </c>
      <c r="G29" s="10">
        <f t="shared" si="5"/>
        <v>1</v>
      </c>
      <c r="H29" s="10">
        <f t="shared" si="6"/>
        <v>0</v>
      </c>
    </row>
    <row r="30" ht="15.75" customHeight="1">
      <c r="B30" s="13" t="s">
        <v>106</v>
      </c>
      <c r="C30" s="16">
        <f t="shared" si="7"/>
        <v>249900</v>
      </c>
      <c r="D30" s="16">
        <f t="shared" si="2"/>
        <v>2598960</v>
      </c>
      <c r="E30" s="28">
        <f t="shared" si="3"/>
        <v>0.09615384615</v>
      </c>
      <c r="F30" s="19">
        <f t="shared" si="4"/>
        <v>10.4</v>
      </c>
      <c r="G30" s="21">
        <f t="shared" si="5"/>
        <v>1</v>
      </c>
      <c r="H30" s="21">
        <f t="shared" si="6"/>
        <v>0</v>
      </c>
    </row>
    <row r="31" ht="15.75" customHeight="1">
      <c r="B31" s="5" t="s">
        <v>107</v>
      </c>
      <c r="C31" s="6">
        <f>COMBIN(13,1)*COMBIN(4,2)*COMBIN(12,3)*COMBIN(4,1)^3</f>
        <v>1098240</v>
      </c>
      <c r="D31" s="6">
        <f t="shared" si="2"/>
        <v>2598960</v>
      </c>
      <c r="E31" s="29">
        <f t="shared" si="3"/>
        <v>0.4225690276</v>
      </c>
      <c r="F31" s="37">
        <f t="shared" si="4"/>
        <v>2.366477273</v>
      </c>
      <c r="G31" s="10">
        <f t="shared" si="5"/>
        <v>1</v>
      </c>
      <c r="H31" s="10">
        <f t="shared" si="6"/>
        <v>0</v>
      </c>
    </row>
    <row r="32" ht="15.75" customHeight="1">
      <c r="B32" s="13" t="s">
        <v>87</v>
      </c>
      <c r="C32" s="38">
        <f>COMBIN(13,2)*COMBIN(4,2)*COMBIN(4,2)*COMBIN(11,1)*COMBIN(4,1)</f>
        <v>123552</v>
      </c>
      <c r="D32" s="16">
        <f t="shared" si="2"/>
        <v>2598960</v>
      </c>
      <c r="E32" s="28">
        <f t="shared" si="3"/>
        <v>0.04753901561</v>
      </c>
      <c r="F32" s="39">
        <f t="shared" si="4"/>
        <v>21.03535354</v>
      </c>
      <c r="G32" s="21">
        <f t="shared" si="5"/>
        <v>1</v>
      </c>
      <c r="H32" s="21">
        <f t="shared" si="6"/>
        <v>0</v>
      </c>
    </row>
    <row r="33" ht="15.75" customHeight="1">
      <c r="B33" s="40" t="s">
        <v>40</v>
      </c>
      <c r="C33" s="6">
        <f>COMBIN(13,1)*COMBIN(4,3)*COMBIN(12,2)*COMBIN(4,1)*COMBIN(4,1)</f>
        <v>54912</v>
      </c>
      <c r="D33" s="6">
        <f t="shared" si="2"/>
        <v>2598960</v>
      </c>
      <c r="E33" s="29">
        <f t="shared" si="3"/>
        <v>0.02112845138</v>
      </c>
      <c r="F33" s="41">
        <f t="shared" si="4"/>
        <v>47.32954545</v>
      </c>
      <c r="G33" s="10">
        <f t="shared" si="5"/>
        <v>1</v>
      </c>
      <c r="H33" s="10">
        <f t="shared" si="6"/>
        <v>0</v>
      </c>
    </row>
    <row r="34" ht="15.75" customHeight="1">
      <c r="B34" s="13" t="s">
        <v>108</v>
      </c>
      <c r="C34" s="16">
        <f>COMBIN(13,1)*COMBIN(4,4)*COMBIN(12,1)*COMBIN(4,1)</f>
        <v>624</v>
      </c>
      <c r="D34" s="16">
        <f t="shared" si="2"/>
        <v>2598960</v>
      </c>
      <c r="E34" s="42">
        <f t="shared" si="3"/>
        <v>0.0002400960384</v>
      </c>
      <c r="F34" s="43">
        <f t="shared" si="4"/>
        <v>4165</v>
      </c>
      <c r="G34" s="21">
        <f t="shared" si="5"/>
        <v>1</v>
      </c>
      <c r="H34" s="21">
        <f t="shared" si="6"/>
        <v>0</v>
      </c>
    </row>
    <row r="35" ht="15.75" customHeight="1">
      <c r="B35" s="5" t="s">
        <v>109</v>
      </c>
      <c r="C35" s="6">
        <f>COMBIN(13,1)*COMBIN(4,3)*COMBIN(12,1)*COMBIN(4,2)</f>
        <v>3744</v>
      </c>
      <c r="D35" s="6">
        <f t="shared" si="2"/>
        <v>2598960</v>
      </c>
      <c r="E35" s="29">
        <f t="shared" si="3"/>
        <v>0.00144057623</v>
      </c>
      <c r="F35" s="45">
        <f t="shared" si="4"/>
        <v>694.1666667</v>
      </c>
      <c r="G35" s="10">
        <f t="shared" si="5"/>
        <v>1</v>
      </c>
      <c r="H35" s="10">
        <f t="shared" si="6"/>
        <v>0</v>
      </c>
    </row>
    <row r="36" ht="15.75" customHeight="1">
      <c r="B36" s="13" t="s">
        <v>69</v>
      </c>
      <c r="C36" s="16">
        <f>10*COMBIN(4,1)^5-36-4</f>
        <v>10200</v>
      </c>
      <c r="D36" s="16">
        <f t="shared" si="2"/>
        <v>2598960</v>
      </c>
      <c r="E36" s="47">
        <f t="shared" si="3"/>
        <v>0.003924646782</v>
      </c>
      <c r="F36" s="19">
        <f t="shared" si="4"/>
        <v>254.8</v>
      </c>
      <c r="G36" s="21">
        <f t="shared" si="5"/>
        <v>1</v>
      </c>
      <c r="H36" s="21">
        <f t="shared" si="6"/>
        <v>0</v>
      </c>
    </row>
    <row r="37" ht="15.75" customHeight="1">
      <c r="B37" s="5" t="s">
        <v>110</v>
      </c>
      <c r="C37" s="49">
        <f>COMBIN(4,1)*COMBIN(13,5)-10</f>
        <v>5138</v>
      </c>
      <c r="D37" s="6">
        <f t="shared" si="2"/>
        <v>2598960</v>
      </c>
      <c r="E37" s="51">
        <f t="shared" si="3"/>
        <v>0.001976944624</v>
      </c>
      <c r="F37" s="53">
        <f t="shared" si="4"/>
        <v>505.8310627</v>
      </c>
      <c r="G37" s="10">
        <f t="shared" si="5"/>
        <v>1</v>
      </c>
      <c r="H37" s="10">
        <f t="shared" si="6"/>
        <v>0</v>
      </c>
    </row>
    <row r="38" ht="15.75" customHeight="1">
      <c r="B38" s="13" t="s">
        <v>114</v>
      </c>
      <c r="C38" s="56">
        <f>COMBIN(4,1)*(10-1)</f>
        <v>36</v>
      </c>
      <c r="D38" s="16">
        <f t="shared" si="2"/>
        <v>2598960</v>
      </c>
      <c r="E38" s="57">
        <f t="shared" si="3"/>
        <v>0.00001385169452</v>
      </c>
      <c r="F38" s="59">
        <f t="shared" si="4"/>
        <v>72193.33333</v>
      </c>
      <c r="G38" s="21">
        <f t="shared" si="5"/>
        <v>1</v>
      </c>
      <c r="H38" s="21">
        <f t="shared" si="6"/>
        <v>0</v>
      </c>
    </row>
    <row r="39" ht="15.75" customHeight="1">
      <c r="B39" s="60" t="s">
        <v>115</v>
      </c>
      <c r="C39" s="60">
        <f>COMBIN(4,1)</f>
        <v>4</v>
      </c>
      <c r="D39" s="62">
        <f t="shared" si="2"/>
        <v>2598960</v>
      </c>
      <c r="E39" s="63">
        <f t="shared" si="3"/>
        <v>0.000001539077169</v>
      </c>
      <c r="F39" s="65">
        <f t="shared" si="4"/>
        <v>649740</v>
      </c>
      <c r="G39" s="10">
        <f t="shared" si="5"/>
        <v>1</v>
      </c>
      <c r="H39" s="67">
        <f t="shared" si="6"/>
        <v>0</v>
      </c>
    </row>
    <row r="40" ht="15.75" customHeight="1">
      <c r="B40" s="4"/>
      <c r="F40" s="69" t="s">
        <v>118</v>
      </c>
      <c r="G40" s="72">
        <f t="shared" ref="G40:H40" si="8">AVERAGE(G5:G39)</f>
        <v>1</v>
      </c>
      <c r="H40" s="74">
        <f t="shared" si="8"/>
        <v>0</v>
      </c>
    </row>
    <row r="41" ht="15.75" customHeight="1">
      <c r="B41" s="4"/>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I3"/>
    <mergeCell ref="B41:H46"/>
    <mergeCell ref="I4:I46"/>
    <mergeCell ref="A4:A46"/>
    <mergeCell ref="B40:E40"/>
  </mergeCell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86"/>
    <col customWidth="1" min="3" max="3" width="27.71"/>
    <col customWidth="1" min="4" max="5" width="27.29"/>
    <col customWidth="1" min="6" max="6" width="29.71"/>
    <col customWidth="1" min="7" max="7" width="24.43"/>
    <col customWidth="1" min="8" max="8" width="31.29"/>
    <col customWidth="1" min="9" max="9" width="16.43"/>
  </cols>
  <sheetData>
    <row r="1" ht="15.75" customHeight="1">
      <c r="A1" s="1" t="s">
        <v>0</v>
      </c>
    </row>
    <row r="2" ht="15.75" customHeight="1"/>
    <row r="3" ht="15.75" customHeight="1"/>
    <row r="4" ht="15.75" customHeight="1">
      <c r="A4" s="2"/>
      <c r="B4" s="3" t="s">
        <v>3</v>
      </c>
      <c r="C4" s="3" t="s">
        <v>4</v>
      </c>
      <c r="D4" s="3" t="s">
        <v>5</v>
      </c>
      <c r="E4" s="3" t="s">
        <v>6</v>
      </c>
      <c r="F4" s="3" t="s">
        <v>7</v>
      </c>
      <c r="G4" s="3" t="s">
        <v>8</v>
      </c>
      <c r="H4" s="3" t="s">
        <v>9</v>
      </c>
      <c r="I4" s="2"/>
    </row>
    <row r="5" ht="15.75" customHeight="1">
      <c r="A5" s="7"/>
      <c r="B5" s="5" t="s">
        <v>18</v>
      </c>
      <c r="C5" s="6">
        <f t="shared" ref="C5:C17" si="1">COMBIN(4,1)*COMBIN(51,4)</f>
        <v>999600</v>
      </c>
      <c r="D5" s="6">
        <f t="shared" ref="D5:D39" si="2">COMBIN(52,5)</f>
        <v>2598960</v>
      </c>
      <c r="E5" s="8">
        <f t="shared" ref="E5:E39" si="3">C5/D5</f>
        <v>0.3846153846</v>
      </c>
      <c r="F5" s="11">
        <v>2.0</v>
      </c>
      <c r="G5" s="14">
        <f t="shared" ref="G5:G39" si="4">E5*F5</f>
        <v>0.7692307692</v>
      </c>
      <c r="H5" s="14">
        <f t="shared" ref="H5:H39" si="5">1-G5</f>
        <v>0.2307692308</v>
      </c>
      <c r="I5" s="7"/>
    </row>
    <row r="6" ht="15.75" customHeight="1">
      <c r="A6" s="7"/>
      <c r="B6" s="13" t="s">
        <v>19</v>
      </c>
      <c r="C6" s="16">
        <f t="shared" si="1"/>
        <v>999600</v>
      </c>
      <c r="D6" s="16">
        <f t="shared" si="2"/>
        <v>2598960</v>
      </c>
      <c r="E6" s="17">
        <f t="shared" si="3"/>
        <v>0.3846153846</v>
      </c>
      <c r="F6" s="23">
        <v>2.0</v>
      </c>
      <c r="G6" s="25">
        <f t="shared" si="4"/>
        <v>0.7692307692</v>
      </c>
      <c r="H6" s="25">
        <f t="shared" si="5"/>
        <v>0.2307692308</v>
      </c>
      <c r="I6" s="7"/>
    </row>
    <row r="7" ht="15.75" customHeight="1">
      <c r="A7" s="7"/>
      <c r="B7" s="5" t="s">
        <v>25</v>
      </c>
      <c r="C7" s="6">
        <f t="shared" si="1"/>
        <v>999600</v>
      </c>
      <c r="D7" s="6">
        <f t="shared" si="2"/>
        <v>2598960</v>
      </c>
      <c r="E7" s="22">
        <f t="shared" si="3"/>
        <v>0.3846153846</v>
      </c>
      <c r="F7" s="11">
        <v>2.0</v>
      </c>
      <c r="G7" s="14">
        <f t="shared" si="4"/>
        <v>0.7692307692</v>
      </c>
      <c r="H7" s="14">
        <f t="shared" si="5"/>
        <v>0.2307692308</v>
      </c>
      <c r="I7" s="7"/>
    </row>
    <row r="8" ht="15.75" customHeight="1">
      <c r="A8" s="7"/>
      <c r="B8" s="13" t="s">
        <v>26</v>
      </c>
      <c r="C8" s="16">
        <f t="shared" si="1"/>
        <v>999600</v>
      </c>
      <c r="D8" s="16">
        <f t="shared" si="2"/>
        <v>2598960</v>
      </c>
      <c r="E8" s="17">
        <f t="shared" si="3"/>
        <v>0.3846153846</v>
      </c>
      <c r="F8" s="23">
        <v>2.0</v>
      </c>
      <c r="G8" s="25">
        <f t="shared" si="4"/>
        <v>0.7692307692</v>
      </c>
      <c r="H8" s="25">
        <f t="shared" si="5"/>
        <v>0.2307692308</v>
      </c>
      <c r="I8" s="7"/>
    </row>
    <row r="9" ht="15.75" customHeight="1">
      <c r="A9" s="7"/>
      <c r="B9" s="5" t="s">
        <v>27</v>
      </c>
      <c r="C9" s="6">
        <f t="shared" si="1"/>
        <v>999600</v>
      </c>
      <c r="D9" s="6">
        <f t="shared" si="2"/>
        <v>2598960</v>
      </c>
      <c r="E9" s="22">
        <f t="shared" si="3"/>
        <v>0.3846153846</v>
      </c>
      <c r="F9" s="11">
        <v>2.0</v>
      </c>
      <c r="G9" s="14">
        <f t="shared" si="4"/>
        <v>0.7692307692</v>
      </c>
      <c r="H9" s="14">
        <f t="shared" si="5"/>
        <v>0.2307692308</v>
      </c>
      <c r="I9" s="7"/>
    </row>
    <row r="10" ht="15.75" customHeight="1">
      <c r="A10" s="7"/>
      <c r="B10" s="13" t="s">
        <v>30</v>
      </c>
      <c r="C10" s="16">
        <f t="shared" si="1"/>
        <v>999600</v>
      </c>
      <c r="D10" s="16">
        <f t="shared" si="2"/>
        <v>2598960</v>
      </c>
      <c r="E10" s="17">
        <f t="shared" si="3"/>
        <v>0.3846153846</v>
      </c>
      <c r="F10" s="23">
        <v>2.0</v>
      </c>
      <c r="G10" s="25">
        <f t="shared" si="4"/>
        <v>0.7692307692</v>
      </c>
      <c r="H10" s="25">
        <f t="shared" si="5"/>
        <v>0.2307692308</v>
      </c>
      <c r="I10" s="7"/>
    </row>
    <row r="11" ht="15.75" customHeight="1">
      <c r="A11" s="7"/>
      <c r="B11" s="5" t="s">
        <v>32</v>
      </c>
      <c r="C11" s="6">
        <f t="shared" si="1"/>
        <v>999600</v>
      </c>
      <c r="D11" s="6">
        <f t="shared" si="2"/>
        <v>2598960</v>
      </c>
      <c r="E11" s="22">
        <f t="shared" si="3"/>
        <v>0.3846153846</v>
      </c>
      <c r="F11" s="11">
        <v>2.0</v>
      </c>
      <c r="G11" s="14">
        <f t="shared" si="4"/>
        <v>0.7692307692</v>
      </c>
      <c r="H11" s="14">
        <f t="shared" si="5"/>
        <v>0.2307692308</v>
      </c>
      <c r="I11" s="7"/>
    </row>
    <row r="12" ht="15.75" customHeight="1">
      <c r="A12" s="7"/>
      <c r="B12" s="13" t="s">
        <v>41</v>
      </c>
      <c r="C12" s="16">
        <f t="shared" si="1"/>
        <v>999600</v>
      </c>
      <c r="D12" s="16">
        <f t="shared" si="2"/>
        <v>2598960</v>
      </c>
      <c r="E12" s="17">
        <f t="shared" si="3"/>
        <v>0.3846153846</v>
      </c>
      <c r="F12" s="23">
        <v>2.0</v>
      </c>
      <c r="G12" s="25">
        <f t="shared" si="4"/>
        <v>0.7692307692</v>
      </c>
      <c r="H12" s="25">
        <f t="shared" si="5"/>
        <v>0.2307692308</v>
      </c>
      <c r="I12" s="7"/>
    </row>
    <row r="13" ht="15.75" customHeight="1">
      <c r="A13" s="7"/>
      <c r="B13" s="5" t="s">
        <v>46</v>
      </c>
      <c r="C13" s="6">
        <f t="shared" si="1"/>
        <v>999600</v>
      </c>
      <c r="D13" s="6">
        <f t="shared" si="2"/>
        <v>2598960</v>
      </c>
      <c r="E13" s="22">
        <f t="shared" si="3"/>
        <v>0.3846153846</v>
      </c>
      <c r="F13" s="11">
        <v>2.0</v>
      </c>
      <c r="G13" s="14">
        <f t="shared" si="4"/>
        <v>0.7692307692</v>
      </c>
      <c r="H13" s="14">
        <f t="shared" si="5"/>
        <v>0.2307692308</v>
      </c>
      <c r="I13" s="7"/>
    </row>
    <row r="14" ht="15.75" customHeight="1">
      <c r="A14" s="7"/>
      <c r="B14" s="13" t="s">
        <v>53</v>
      </c>
      <c r="C14" s="16">
        <f t="shared" si="1"/>
        <v>999600</v>
      </c>
      <c r="D14" s="16">
        <f t="shared" si="2"/>
        <v>2598960</v>
      </c>
      <c r="E14" s="17">
        <f t="shared" si="3"/>
        <v>0.3846153846</v>
      </c>
      <c r="F14" s="23">
        <v>2.0</v>
      </c>
      <c r="G14" s="25">
        <f t="shared" si="4"/>
        <v>0.7692307692</v>
      </c>
      <c r="H14" s="25">
        <f t="shared" si="5"/>
        <v>0.2307692308</v>
      </c>
      <c r="I14" s="7"/>
    </row>
    <row r="15" ht="15.75" customHeight="1">
      <c r="A15" s="7"/>
      <c r="B15" s="5" t="s">
        <v>59</v>
      </c>
      <c r="C15" s="6">
        <f t="shared" si="1"/>
        <v>999600</v>
      </c>
      <c r="D15" s="6">
        <f t="shared" si="2"/>
        <v>2598960</v>
      </c>
      <c r="E15" s="22">
        <f t="shared" si="3"/>
        <v>0.3846153846</v>
      </c>
      <c r="F15" s="11">
        <v>2.0</v>
      </c>
      <c r="G15" s="14">
        <f t="shared" si="4"/>
        <v>0.7692307692</v>
      </c>
      <c r="H15" s="14">
        <f t="shared" si="5"/>
        <v>0.2307692308</v>
      </c>
      <c r="I15" s="7"/>
    </row>
    <row r="16" ht="15.75" customHeight="1">
      <c r="A16" s="7"/>
      <c r="B16" s="13" t="s">
        <v>65</v>
      </c>
      <c r="C16" s="16">
        <f t="shared" si="1"/>
        <v>999600</v>
      </c>
      <c r="D16" s="16">
        <f t="shared" si="2"/>
        <v>2598960</v>
      </c>
      <c r="E16" s="17">
        <f t="shared" si="3"/>
        <v>0.3846153846</v>
      </c>
      <c r="F16" s="23">
        <v>2.0</v>
      </c>
      <c r="G16" s="25">
        <f t="shared" si="4"/>
        <v>0.7692307692</v>
      </c>
      <c r="H16" s="25">
        <f t="shared" si="5"/>
        <v>0.2307692308</v>
      </c>
      <c r="I16" s="7"/>
    </row>
    <row r="17" ht="15.75" customHeight="1">
      <c r="A17" s="7"/>
      <c r="B17" s="5" t="s">
        <v>70</v>
      </c>
      <c r="C17" s="6">
        <f t="shared" si="1"/>
        <v>999600</v>
      </c>
      <c r="D17" s="6">
        <f t="shared" si="2"/>
        <v>2598960</v>
      </c>
      <c r="E17" s="22">
        <f t="shared" si="3"/>
        <v>0.3846153846</v>
      </c>
      <c r="F17" s="11">
        <v>2.0</v>
      </c>
      <c r="G17" s="14">
        <f t="shared" si="4"/>
        <v>0.7692307692</v>
      </c>
      <c r="H17" s="14">
        <f t="shared" si="5"/>
        <v>0.2307692308</v>
      </c>
      <c r="I17" s="7"/>
    </row>
    <row r="18" ht="15.75" customHeight="1">
      <c r="A18" s="7"/>
      <c r="B18" s="13" t="s">
        <v>75</v>
      </c>
      <c r="C18" s="16">
        <f t="shared" ref="C18:C30" si="6">COMBIN(1,1)*COMBIN(51,4)</f>
        <v>249900</v>
      </c>
      <c r="D18" s="16">
        <f t="shared" si="2"/>
        <v>2598960</v>
      </c>
      <c r="E18" s="28">
        <f t="shared" si="3"/>
        <v>0.09615384615</v>
      </c>
      <c r="F18" s="23">
        <v>5.0</v>
      </c>
      <c r="G18" s="25">
        <f t="shared" si="4"/>
        <v>0.4807692308</v>
      </c>
      <c r="H18" s="25">
        <f t="shared" si="5"/>
        <v>0.5192307692</v>
      </c>
      <c r="I18" s="7"/>
    </row>
    <row r="19" ht="15.75" customHeight="1">
      <c r="A19" s="7"/>
      <c r="B19" s="5" t="s">
        <v>81</v>
      </c>
      <c r="C19" s="6">
        <f t="shared" si="6"/>
        <v>249900</v>
      </c>
      <c r="D19" s="6">
        <f t="shared" si="2"/>
        <v>2598960</v>
      </c>
      <c r="E19" s="29">
        <f t="shared" si="3"/>
        <v>0.09615384615</v>
      </c>
      <c r="F19" s="11">
        <v>6.0</v>
      </c>
      <c r="G19" s="14">
        <f t="shared" si="4"/>
        <v>0.5769230769</v>
      </c>
      <c r="H19" s="14">
        <f t="shared" si="5"/>
        <v>0.4230769231</v>
      </c>
      <c r="I19" s="7"/>
    </row>
    <row r="20" ht="15.75" customHeight="1">
      <c r="A20" s="7"/>
      <c r="B20" s="13" t="s">
        <v>90</v>
      </c>
      <c r="C20" s="16">
        <f t="shared" si="6"/>
        <v>249900</v>
      </c>
      <c r="D20" s="16">
        <f t="shared" si="2"/>
        <v>2598960</v>
      </c>
      <c r="E20" s="28">
        <f t="shared" si="3"/>
        <v>0.09615384615</v>
      </c>
      <c r="F20" s="23">
        <v>5.0</v>
      </c>
      <c r="G20" s="25">
        <f t="shared" si="4"/>
        <v>0.4807692308</v>
      </c>
      <c r="H20" s="25">
        <f t="shared" si="5"/>
        <v>0.5192307692</v>
      </c>
      <c r="I20" s="7"/>
    </row>
    <row r="21" ht="15.75" customHeight="1">
      <c r="A21" s="7"/>
      <c r="B21" s="5" t="s">
        <v>93</v>
      </c>
      <c r="C21" s="6">
        <f t="shared" si="6"/>
        <v>249900</v>
      </c>
      <c r="D21" s="6">
        <f t="shared" si="2"/>
        <v>2598960</v>
      </c>
      <c r="E21" s="29">
        <f t="shared" si="3"/>
        <v>0.09615384615</v>
      </c>
      <c r="F21" s="11">
        <v>6.0</v>
      </c>
      <c r="G21" s="14">
        <f t="shared" si="4"/>
        <v>0.5769230769</v>
      </c>
      <c r="H21" s="14">
        <f t="shared" si="5"/>
        <v>0.4230769231</v>
      </c>
      <c r="I21" s="7"/>
    </row>
    <row r="22" ht="15.75" customHeight="1">
      <c r="A22" s="7"/>
      <c r="B22" s="13" t="s">
        <v>94</v>
      </c>
      <c r="C22" s="16">
        <f t="shared" si="6"/>
        <v>249900</v>
      </c>
      <c r="D22" s="16">
        <f t="shared" si="2"/>
        <v>2598960</v>
      </c>
      <c r="E22" s="28">
        <f t="shared" si="3"/>
        <v>0.09615384615</v>
      </c>
      <c r="F22" s="23">
        <v>5.0</v>
      </c>
      <c r="G22" s="25">
        <f t="shared" si="4"/>
        <v>0.4807692308</v>
      </c>
      <c r="H22" s="25">
        <f t="shared" si="5"/>
        <v>0.5192307692</v>
      </c>
      <c r="I22" s="7"/>
    </row>
    <row r="23" ht="15.75" customHeight="1">
      <c r="A23" s="7"/>
      <c r="B23" s="5" t="s">
        <v>96</v>
      </c>
      <c r="C23" s="6">
        <f t="shared" si="6"/>
        <v>249900</v>
      </c>
      <c r="D23" s="6">
        <f t="shared" si="2"/>
        <v>2598960</v>
      </c>
      <c r="E23" s="29">
        <f t="shared" si="3"/>
        <v>0.09615384615</v>
      </c>
      <c r="F23" s="11">
        <v>6.0</v>
      </c>
      <c r="G23" s="14">
        <f t="shared" si="4"/>
        <v>0.5769230769</v>
      </c>
      <c r="H23" s="14">
        <f t="shared" si="5"/>
        <v>0.4230769231</v>
      </c>
      <c r="I23" s="7"/>
    </row>
    <row r="24" ht="15.75" customHeight="1">
      <c r="A24" s="7"/>
      <c r="B24" s="13" t="s">
        <v>97</v>
      </c>
      <c r="C24" s="16">
        <f t="shared" si="6"/>
        <v>249900</v>
      </c>
      <c r="D24" s="16">
        <f t="shared" si="2"/>
        <v>2598960</v>
      </c>
      <c r="E24" s="28">
        <f t="shared" si="3"/>
        <v>0.09615384615</v>
      </c>
      <c r="F24" s="23">
        <v>5.0</v>
      </c>
      <c r="G24" s="25">
        <f t="shared" si="4"/>
        <v>0.4807692308</v>
      </c>
      <c r="H24" s="25">
        <f t="shared" si="5"/>
        <v>0.5192307692</v>
      </c>
      <c r="I24" s="7"/>
    </row>
    <row r="25" ht="15.75" customHeight="1">
      <c r="A25" s="7"/>
      <c r="B25" s="5" t="s">
        <v>99</v>
      </c>
      <c r="C25" s="6">
        <f t="shared" si="6"/>
        <v>249900</v>
      </c>
      <c r="D25" s="6">
        <f t="shared" si="2"/>
        <v>2598960</v>
      </c>
      <c r="E25" s="29">
        <f t="shared" si="3"/>
        <v>0.09615384615</v>
      </c>
      <c r="F25" s="11">
        <v>6.0</v>
      </c>
      <c r="G25" s="14">
        <f t="shared" si="4"/>
        <v>0.5769230769</v>
      </c>
      <c r="H25" s="14">
        <f t="shared" si="5"/>
        <v>0.4230769231</v>
      </c>
      <c r="I25" s="7"/>
    </row>
    <row r="26" ht="15.75" customHeight="1">
      <c r="A26" s="7"/>
      <c r="B26" s="13" t="s">
        <v>100</v>
      </c>
      <c r="C26" s="16">
        <f t="shared" si="6"/>
        <v>249900</v>
      </c>
      <c r="D26" s="16">
        <f t="shared" si="2"/>
        <v>2598960</v>
      </c>
      <c r="E26" s="28">
        <f t="shared" si="3"/>
        <v>0.09615384615</v>
      </c>
      <c r="F26" s="23">
        <v>5.0</v>
      </c>
      <c r="G26" s="25">
        <f t="shared" si="4"/>
        <v>0.4807692308</v>
      </c>
      <c r="H26" s="25">
        <f t="shared" si="5"/>
        <v>0.5192307692</v>
      </c>
      <c r="I26" s="7"/>
    </row>
    <row r="27" ht="15.75" customHeight="1">
      <c r="A27" s="7"/>
      <c r="B27" s="5" t="s">
        <v>101</v>
      </c>
      <c r="C27" s="6">
        <f t="shared" si="6"/>
        <v>249900</v>
      </c>
      <c r="D27" s="6">
        <f t="shared" si="2"/>
        <v>2598960</v>
      </c>
      <c r="E27" s="29">
        <f t="shared" si="3"/>
        <v>0.09615384615</v>
      </c>
      <c r="F27" s="11">
        <v>6.0</v>
      </c>
      <c r="G27" s="14">
        <f t="shared" si="4"/>
        <v>0.5769230769</v>
      </c>
      <c r="H27" s="14">
        <f t="shared" si="5"/>
        <v>0.4230769231</v>
      </c>
      <c r="I27" s="7"/>
    </row>
    <row r="28" ht="15.75" customHeight="1">
      <c r="A28" s="7"/>
      <c r="B28" s="13" t="s">
        <v>103</v>
      </c>
      <c r="C28" s="16">
        <f t="shared" si="6"/>
        <v>249900</v>
      </c>
      <c r="D28" s="16">
        <f t="shared" si="2"/>
        <v>2598960</v>
      </c>
      <c r="E28" s="28">
        <f t="shared" si="3"/>
        <v>0.09615384615</v>
      </c>
      <c r="F28" s="23">
        <v>5.0</v>
      </c>
      <c r="G28" s="25">
        <f t="shared" si="4"/>
        <v>0.4807692308</v>
      </c>
      <c r="H28" s="25">
        <f t="shared" si="5"/>
        <v>0.5192307692</v>
      </c>
      <c r="I28" s="7"/>
    </row>
    <row r="29" ht="15.75" customHeight="1">
      <c r="A29" s="7"/>
      <c r="B29" s="5" t="s">
        <v>104</v>
      </c>
      <c r="C29" s="6">
        <f t="shared" si="6"/>
        <v>249900</v>
      </c>
      <c r="D29" s="6">
        <f t="shared" si="2"/>
        <v>2598960</v>
      </c>
      <c r="E29" s="29">
        <f t="shared" si="3"/>
        <v>0.09615384615</v>
      </c>
      <c r="F29" s="11">
        <v>6.0</v>
      </c>
      <c r="G29" s="14">
        <f t="shared" si="4"/>
        <v>0.5769230769</v>
      </c>
      <c r="H29" s="14">
        <f t="shared" si="5"/>
        <v>0.4230769231</v>
      </c>
      <c r="I29" s="7"/>
    </row>
    <row r="30" ht="15.75" customHeight="1">
      <c r="A30" s="7"/>
      <c r="B30" s="13" t="s">
        <v>106</v>
      </c>
      <c r="C30" s="16">
        <f t="shared" si="6"/>
        <v>249900</v>
      </c>
      <c r="D30" s="16">
        <f t="shared" si="2"/>
        <v>2598960</v>
      </c>
      <c r="E30" s="28">
        <f t="shared" si="3"/>
        <v>0.09615384615</v>
      </c>
      <c r="F30" s="13">
        <v>5.0</v>
      </c>
      <c r="G30" s="25">
        <f t="shared" si="4"/>
        <v>0.4807692308</v>
      </c>
      <c r="H30" s="25">
        <f t="shared" si="5"/>
        <v>0.5192307692</v>
      </c>
      <c r="I30" s="7"/>
    </row>
    <row r="31" ht="15.75" customHeight="1">
      <c r="A31" s="7"/>
      <c r="B31" s="5" t="s">
        <v>107</v>
      </c>
      <c r="C31" s="6">
        <f>COMBIN(13,1)*COMBIN(4,2)*COMBIN(12,3)*COMBIN(4,1)^3</f>
        <v>1098240</v>
      </c>
      <c r="D31" s="6">
        <f t="shared" si="2"/>
        <v>2598960</v>
      </c>
      <c r="E31" s="22">
        <f t="shared" si="3"/>
        <v>0.4225690276</v>
      </c>
      <c r="F31" s="11">
        <v>1.5</v>
      </c>
      <c r="G31" s="14">
        <f t="shared" si="4"/>
        <v>0.6338535414</v>
      </c>
      <c r="H31" s="14">
        <f t="shared" si="5"/>
        <v>0.3661464586</v>
      </c>
      <c r="I31" s="7"/>
    </row>
    <row r="32" ht="15.75" customHeight="1">
      <c r="A32" s="7"/>
      <c r="B32" s="13" t="s">
        <v>87</v>
      </c>
      <c r="C32" s="38">
        <f>COMBIN(13,2)*COMBIN(4,2)*COMBIN(4,2)*COMBIN(11,1)*COMBIN(4,1)</f>
        <v>123552</v>
      </c>
      <c r="D32" s="16">
        <f t="shared" si="2"/>
        <v>2598960</v>
      </c>
      <c r="E32" s="28">
        <f t="shared" si="3"/>
        <v>0.04753901561</v>
      </c>
      <c r="F32" s="23">
        <v>10.0</v>
      </c>
      <c r="G32" s="25">
        <f t="shared" si="4"/>
        <v>0.4753901561</v>
      </c>
      <c r="H32" s="25">
        <f t="shared" si="5"/>
        <v>0.5246098439</v>
      </c>
      <c r="I32" s="7"/>
    </row>
    <row r="33" ht="15.75" customHeight="1">
      <c r="A33" s="7"/>
      <c r="B33" s="40" t="s">
        <v>40</v>
      </c>
      <c r="C33" s="6">
        <f>COMBIN(13,1)*COMBIN(4,3)*COMBIN(12,2)*COMBIN(4,1)*COMBIN(4,1)</f>
        <v>54912</v>
      </c>
      <c r="D33" s="6">
        <f t="shared" si="2"/>
        <v>2598960</v>
      </c>
      <c r="E33" s="29">
        <f t="shared" si="3"/>
        <v>0.02112845138</v>
      </c>
      <c r="F33" s="11">
        <v>15.0</v>
      </c>
      <c r="G33" s="14">
        <f t="shared" si="4"/>
        <v>0.3169267707</v>
      </c>
      <c r="H33" s="14">
        <f t="shared" si="5"/>
        <v>0.6830732293</v>
      </c>
      <c r="I33" s="7"/>
    </row>
    <row r="34" ht="15.75" customHeight="1">
      <c r="A34" s="7"/>
      <c r="B34" s="13" t="s">
        <v>108</v>
      </c>
      <c r="C34" s="16">
        <f>COMBIN(13,1)*COMBIN(4,4)*COMBIN(12,1)*COMBIN(4,1)</f>
        <v>624</v>
      </c>
      <c r="D34" s="16">
        <f t="shared" si="2"/>
        <v>2598960</v>
      </c>
      <c r="E34" s="42">
        <f t="shared" si="3"/>
        <v>0.0002400960384</v>
      </c>
      <c r="F34" s="23">
        <v>25.0</v>
      </c>
      <c r="G34" s="44">
        <f t="shared" si="4"/>
        <v>0.00600240096</v>
      </c>
      <c r="H34" s="25">
        <f t="shared" si="5"/>
        <v>0.993997599</v>
      </c>
      <c r="I34" s="7"/>
    </row>
    <row r="35" ht="15.75" customHeight="1">
      <c r="A35" s="7"/>
      <c r="B35" s="5" t="s">
        <v>109</v>
      </c>
      <c r="C35" s="6">
        <f>COMBIN(13,1)*COMBIN(4,3)*COMBIN(12,1)*COMBIN(4,2)</f>
        <v>3744</v>
      </c>
      <c r="D35" s="6">
        <f t="shared" si="2"/>
        <v>2598960</v>
      </c>
      <c r="E35" s="29">
        <f t="shared" si="3"/>
        <v>0.00144057623</v>
      </c>
      <c r="F35" s="11">
        <v>20.0</v>
      </c>
      <c r="G35" s="46">
        <f t="shared" si="4"/>
        <v>0.02881152461</v>
      </c>
      <c r="H35" s="14">
        <f t="shared" si="5"/>
        <v>0.9711884754</v>
      </c>
      <c r="I35" s="7"/>
    </row>
    <row r="36" ht="15.75" customHeight="1">
      <c r="A36" s="7"/>
      <c r="B36" s="13" t="s">
        <v>69</v>
      </c>
      <c r="C36" s="16">
        <f>10*COMBIN(4,1)^5-36-4</f>
        <v>10200</v>
      </c>
      <c r="D36" s="16">
        <f t="shared" si="2"/>
        <v>2598960</v>
      </c>
      <c r="E36" s="47">
        <f t="shared" si="3"/>
        <v>0.003924646782</v>
      </c>
      <c r="F36" s="23">
        <v>20.0</v>
      </c>
      <c r="G36" s="48">
        <f t="shared" si="4"/>
        <v>0.07849293564</v>
      </c>
      <c r="H36" s="25">
        <f t="shared" si="5"/>
        <v>0.9215070644</v>
      </c>
      <c r="I36" s="7"/>
    </row>
    <row r="37" ht="15.75" customHeight="1">
      <c r="A37" s="7"/>
      <c r="B37" s="5" t="s">
        <v>110</v>
      </c>
      <c r="C37" s="49">
        <f>COMBIN(4,1)*COMBIN(13,5)-10</f>
        <v>5138</v>
      </c>
      <c r="D37" s="6">
        <f t="shared" si="2"/>
        <v>2598960</v>
      </c>
      <c r="E37" s="51">
        <f t="shared" si="3"/>
        <v>0.001976944624</v>
      </c>
      <c r="F37" s="11">
        <v>20.0</v>
      </c>
      <c r="G37" s="46">
        <f t="shared" si="4"/>
        <v>0.03953889248</v>
      </c>
      <c r="H37" s="14">
        <f t="shared" si="5"/>
        <v>0.9604611075</v>
      </c>
      <c r="I37" s="7"/>
    </row>
    <row r="38" ht="15.75" customHeight="1">
      <c r="A38" s="7"/>
      <c r="B38" s="13" t="s">
        <v>114</v>
      </c>
      <c r="C38" s="56">
        <f>COMBIN(4,1)*(10-1)</f>
        <v>36</v>
      </c>
      <c r="D38" s="16">
        <f t="shared" si="2"/>
        <v>2598960</v>
      </c>
      <c r="E38" s="17">
        <f t="shared" si="3"/>
        <v>0.00001385169452</v>
      </c>
      <c r="F38" s="23">
        <v>25.0</v>
      </c>
      <c r="G38" s="58">
        <f t="shared" si="4"/>
        <v>0.0003462923631</v>
      </c>
      <c r="H38" s="25">
        <f t="shared" si="5"/>
        <v>0.9996537076</v>
      </c>
      <c r="I38" s="7"/>
    </row>
    <row r="39" ht="15.75" customHeight="1">
      <c r="A39" s="7"/>
      <c r="B39" s="60" t="s">
        <v>115</v>
      </c>
      <c r="C39" s="60">
        <f>COMBIN(4,1)</f>
        <v>4</v>
      </c>
      <c r="D39" s="62">
        <f t="shared" si="2"/>
        <v>2598960</v>
      </c>
      <c r="E39" s="63">
        <f t="shared" si="3"/>
        <v>0.000001539077169</v>
      </c>
      <c r="F39" s="64">
        <v>30.0</v>
      </c>
      <c r="G39" s="66">
        <f t="shared" si="4"/>
        <v>0.00004617231508</v>
      </c>
      <c r="H39" s="68">
        <f t="shared" si="5"/>
        <v>0.9999538277</v>
      </c>
      <c r="I39" s="7"/>
    </row>
    <row r="40" ht="15.75" customHeight="1">
      <c r="A40" s="7"/>
      <c r="B40" s="4"/>
      <c r="F40" s="69" t="s">
        <v>118</v>
      </c>
      <c r="G40" s="71">
        <f t="shared" ref="G40:H40" si="7">AVERAGE(G5:G39)</f>
        <v>0.5258951932</v>
      </c>
      <c r="H40" s="73">
        <f t="shared" si="7"/>
        <v>0.4741048068</v>
      </c>
      <c r="I40" s="7"/>
    </row>
    <row r="41" ht="15.75" customHeight="1">
      <c r="A41" s="7"/>
      <c r="B41" s="75" t="s">
        <v>120</v>
      </c>
      <c r="I41" s="7"/>
    </row>
    <row r="42" ht="63.75" customHeight="1">
      <c r="A42" s="77"/>
      <c r="I42" s="77"/>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I3"/>
    <mergeCell ref="B41:H42"/>
    <mergeCell ref="I4:I42"/>
    <mergeCell ref="A4:A42"/>
    <mergeCell ref="B40:E40"/>
  </mergeCell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8" max="8" width="20.86"/>
    <col customWidth="1" min="9" max="9" width="17.86"/>
  </cols>
  <sheetData>
    <row r="1" ht="15.75" customHeight="1">
      <c r="A1" s="1" t="s">
        <v>1</v>
      </c>
    </row>
    <row r="2" ht="15.75" customHeight="1"/>
    <row r="3" ht="15.75" customHeight="1"/>
    <row r="4" ht="15.75" customHeight="1">
      <c r="A4" s="4"/>
      <c r="B4" s="3" t="s">
        <v>10</v>
      </c>
      <c r="C4" s="3" t="s">
        <v>11</v>
      </c>
      <c r="D4" s="3" t="s">
        <v>12</v>
      </c>
      <c r="E4" s="3" t="s">
        <v>13</v>
      </c>
      <c r="F4" s="3" t="s">
        <v>14</v>
      </c>
      <c r="G4" s="3" t="s">
        <v>15</v>
      </c>
      <c r="H4" s="3" t="s">
        <v>16</v>
      </c>
      <c r="I4" s="3" t="s">
        <v>17</v>
      </c>
      <c r="J4" s="4"/>
    </row>
    <row r="5" ht="15.75" customHeight="1">
      <c r="B5" s="12">
        <v>1.0</v>
      </c>
      <c r="C5" s="12" t="s">
        <v>20</v>
      </c>
      <c r="D5" s="12">
        <v>3.0</v>
      </c>
      <c r="E5" s="12">
        <v>2.0</v>
      </c>
      <c r="F5" s="12" t="s">
        <v>21</v>
      </c>
      <c r="G5" s="12" t="s">
        <v>22</v>
      </c>
      <c r="H5" s="15">
        <v>1.0</v>
      </c>
      <c r="I5" s="15">
        <v>0.0</v>
      </c>
    </row>
    <row r="6" ht="15.75" customHeight="1">
      <c r="B6" s="18">
        <v>2.0</v>
      </c>
      <c r="C6" s="18" t="s">
        <v>23</v>
      </c>
      <c r="D6" s="18" t="s">
        <v>20</v>
      </c>
      <c r="E6" s="20" t="s">
        <v>24</v>
      </c>
      <c r="F6" s="18">
        <v>2.0</v>
      </c>
      <c r="G6" s="20" t="s">
        <v>24</v>
      </c>
      <c r="H6" s="26">
        <v>0.0</v>
      </c>
      <c r="I6" s="26">
        <v>2.0</v>
      </c>
    </row>
    <row r="7" ht="15.75" customHeight="1">
      <c r="B7" s="12">
        <v>3.0</v>
      </c>
      <c r="C7" s="12" t="s">
        <v>28</v>
      </c>
      <c r="D7" s="12" t="s">
        <v>29</v>
      </c>
      <c r="E7" s="27" t="s">
        <v>24</v>
      </c>
      <c r="F7" s="12" t="s">
        <v>31</v>
      </c>
      <c r="G7" s="27" t="s">
        <v>24</v>
      </c>
      <c r="H7" s="15">
        <v>0.0</v>
      </c>
      <c r="I7" s="15">
        <v>4.0</v>
      </c>
    </row>
    <row r="8" ht="15.75" customHeight="1">
      <c r="B8" s="18">
        <v>4.0</v>
      </c>
      <c r="C8" s="20" t="s">
        <v>24</v>
      </c>
      <c r="D8" s="18" t="s">
        <v>33</v>
      </c>
      <c r="E8" s="18" t="s">
        <v>34</v>
      </c>
      <c r="F8" s="18" t="s">
        <v>35</v>
      </c>
      <c r="G8" s="18" t="s">
        <v>22</v>
      </c>
      <c r="H8" s="26">
        <v>0.0</v>
      </c>
      <c r="I8" s="26">
        <v>1.0</v>
      </c>
    </row>
    <row r="9" ht="15.75" customHeight="1">
      <c r="B9" s="12">
        <v>5.0</v>
      </c>
      <c r="C9" s="12" t="s">
        <v>36</v>
      </c>
      <c r="D9" s="12">
        <v>5.0</v>
      </c>
      <c r="E9" s="12" t="s">
        <v>31</v>
      </c>
      <c r="F9" s="12">
        <v>8.0</v>
      </c>
      <c r="G9" s="27" t="s">
        <v>24</v>
      </c>
      <c r="H9" s="15">
        <v>0.0</v>
      </c>
      <c r="I9" s="15">
        <v>4.0</v>
      </c>
    </row>
    <row r="10" ht="15.75" customHeight="1">
      <c r="B10" s="18">
        <v>6.0</v>
      </c>
      <c r="C10" s="18" t="s">
        <v>37</v>
      </c>
      <c r="D10" s="18">
        <v>9.0</v>
      </c>
      <c r="E10" s="18">
        <v>6.0</v>
      </c>
      <c r="F10" s="18">
        <v>6.0</v>
      </c>
      <c r="G10" s="18" t="s">
        <v>38</v>
      </c>
      <c r="H10" s="26">
        <v>0.0</v>
      </c>
      <c r="I10" s="26">
        <v>1.0</v>
      </c>
    </row>
    <row r="11" ht="15.75" customHeight="1">
      <c r="B11" s="12">
        <v>7.0</v>
      </c>
      <c r="C11" s="12">
        <v>10.0</v>
      </c>
      <c r="D11" s="12" t="s">
        <v>39</v>
      </c>
      <c r="E11" s="12">
        <v>10.0</v>
      </c>
      <c r="F11" s="12">
        <v>9.0</v>
      </c>
      <c r="G11" s="12" t="s">
        <v>40</v>
      </c>
      <c r="H11" s="15">
        <v>0.0</v>
      </c>
      <c r="I11" s="15">
        <v>2.0</v>
      </c>
    </row>
    <row r="12" ht="15.75" customHeight="1">
      <c r="B12" s="18">
        <v>8.0</v>
      </c>
      <c r="C12" s="18">
        <v>7.0</v>
      </c>
      <c r="D12" s="18" t="s">
        <v>42</v>
      </c>
      <c r="E12" s="18" t="s">
        <v>20</v>
      </c>
      <c r="F12" s="18" t="s">
        <v>20</v>
      </c>
      <c r="G12" s="18" t="s">
        <v>40</v>
      </c>
      <c r="H12" s="26">
        <v>0.0</v>
      </c>
      <c r="I12" s="26">
        <v>4.0</v>
      </c>
    </row>
    <row r="13" ht="15.75" customHeight="1">
      <c r="B13" s="12">
        <v>9.0</v>
      </c>
      <c r="C13" s="27" t="s">
        <v>24</v>
      </c>
      <c r="D13" s="12" t="s">
        <v>43</v>
      </c>
      <c r="E13" s="12">
        <v>5.0</v>
      </c>
      <c r="F13" s="12" t="s">
        <v>44</v>
      </c>
      <c r="G13" s="12" t="s">
        <v>22</v>
      </c>
      <c r="H13" s="15">
        <v>0.0</v>
      </c>
      <c r="I13" s="15">
        <v>2.0</v>
      </c>
    </row>
    <row r="14" ht="15.75" customHeight="1">
      <c r="B14" s="18">
        <v>10.0</v>
      </c>
      <c r="C14" s="18" t="s">
        <v>45</v>
      </c>
      <c r="D14" s="20" t="s">
        <v>24</v>
      </c>
      <c r="E14" s="18">
        <v>4.0</v>
      </c>
      <c r="F14" s="18" t="s">
        <v>31</v>
      </c>
      <c r="G14" s="20" t="s">
        <v>24</v>
      </c>
      <c r="H14" s="26">
        <v>0.0</v>
      </c>
      <c r="I14" s="26">
        <v>1.0</v>
      </c>
    </row>
    <row r="15" ht="15.75" customHeight="1">
      <c r="B15" s="12">
        <v>11.0</v>
      </c>
      <c r="C15" s="27" t="s">
        <v>24</v>
      </c>
      <c r="D15" s="12" t="s">
        <v>20</v>
      </c>
      <c r="E15" s="12" t="s">
        <v>31</v>
      </c>
      <c r="F15" s="12" t="s">
        <v>47</v>
      </c>
      <c r="G15" s="12" t="s">
        <v>22</v>
      </c>
      <c r="H15" s="15">
        <v>5.0</v>
      </c>
      <c r="I15" s="15">
        <v>24.0</v>
      </c>
    </row>
    <row r="16" ht="15.75" customHeight="1">
      <c r="B16" s="18">
        <v>12.0</v>
      </c>
      <c r="C16" s="18" t="s">
        <v>48</v>
      </c>
      <c r="D16" s="18" t="s">
        <v>49</v>
      </c>
      <c r="E16" s="20" t="s">
        <v>24</v>
      </c>
      <c r="F16" s="18" t="s">
        <v>28</v>
      </c>
      <c r="G16" s="18" t="s">
        <v>22</v>
      </c>
      <c r="H16" s="26">
        <v>1.0</v>
      </c>
      <c r="I16" s="26">
        <v>2.0</v>
      </c>
    </row>
    <row r="17" ht="15.75" customHeight="1">
      <c r="B17" s="12">
        <v>13.0</v>
      </c>
      <c r="C17" s="12" t="s">
        <v>50</v>
      </c>
      <c r="D17" s="12" t="s">
        <v>51</v>
      </c>
      <c r="E17" s="12" t="s">
        <v>28</v>
      </c>
      <c r="F17" s="27" t="s">
        <v>24</v>
      </c>
      <c r="G17" s="12" t="s">
        <v>52</v>
      </c>
      <c r="H17" s="15">
        <v>20.0</v>
      </c>
      <c r="I17" s="15">
        <v>2.0</v>
      </c>
    </row>
    <row r="18" ht="15.75" customHeight="1">
      <c r="B18" s="18">
        <v>14.0</v>
      </c>
      <c r="C18" s="18" t="s">
        <v>54</v>
      </c>
      <c r="D18" s="20" t="s">
        <v>24</v>
      </c>
      <c r="E18" s="18">
        <v>9.0</v>
      </c>
      <c r="F18" s="18">
        <v>5.0</v>
      </c>
      <c r="G18" s="20" t="s">
        <v>24</v>
      </c>
      <c r="H18" s="26">
        <v>0.0</v>
      </c>
      <c r="I18" s="26">
        <v>25.0</v>
      </c>
    </row>
    <row r="19" ht="15.75" customHeight="1">
      <c r="B19" s="12">
        <v>15.0</v>
      </c>
      <c r="C19" s="12">
        <v>4.0</v>
      </c>
      <c r="D19" s="12" t="s">
        <v>20</v>
      </c>
      <c r="E19" s="12" t="s">
        <v>28</v>
      </c>
      <c r="F19" s="12" t="s">
        <v>55</v>
      </c>
      <c r="G19" s="27" t="s">
        <v>24</v>
      </c>
      <c r="H19" s="15">
        <v>0.0</v>
      </c>
      <c r="I19" s="15">
        <v>4.0</v>
      </c>
    </row>
    <row r="20" ht="15.75" customHeight="1">
      <c r="B20" s="18">
        <v>16.0</v>
      </c>
      <c r="C20" s="20" t="s">
        <v>24</v>
      </c>
      <c r="D20" s="18">
        <v>9.0</v>
      </c>
      <c r="E20" s="18" t="s">
        <v>56</v>
      </c>
      <c r="F20" s="18" t="s">
        <v>57</v>
      </c>
      <c r="G20" s="20" t="s">
        <v>24</v>
      </c>
      <c r="H20" s="26">
        <v>0.0</v>
      </c>
      <c r="I20" s="26">
        <v>1.0</v>
      </c>
    </row>
    <row r="21" ht="15.75" customHeight="1">
      <c r="B21" s="12">
        <v>17.0</v>
      </c>
      <c r="C21" s="12" t="s">
        <v>58</v>
      </c>
      <c r="D21" s="27" t="s">
        <v>24</v>
      </c>
      <c r="E21" s="12">
        <v>5.0</v>
      </c>
      <c r="F21" s="12" t="s">
        <v>60</v>
      </c>
      <c r="G21" s="12" t="s">
        <v>22</v>
      </c>
      <c r="H21" s="15">
        <v>3.0</v>
      </c>
      <c r="I21" s="15">
        <v>0.0</v>
      </c>
    </row>
    <row r="22" ht="15.75" customHeight="1">
      <c r="B22" s="18">
        <v>18.0</v>
      </c>
      <c r="C22" s="18" t="s">
        <v>61</v>
      </c>
      <c r="D22" s="18" t="s">
        <v>31</v>
      </c>
      <c r="E22" s="20" t="s">
        <v>24</v>
      </c>
      <c r="F22" s="18" t="s">
        <v>62</v>
      </c>
      <c r="G22" s="20" t="s">
        <v>24</v>
      </c>
      <c r="H22" s="26">
        <v>0.0</v>
      </c>
      <c r="I22" s="26">
        <v>10.0</v>
      </c>
    </row>
    <row r="23" ht="15.75" customHeight="1">
      <c r="B23" s="12">
        <v>19.0</v>
      </c>
      <c r="C23" s="12">
        <v>10.0</v>
      </c>
      <c r="D23" s="12" t="s">
        <v>63</v>
      </c>
      <c r="E23" s="12">
        <v>9.0</v>
      </c>
      <c r="F23" s="12">
        <v>5.0</v>
      </c>
      <c r="G23" s="12" t="s">
        <v>52</v>
      </c>
      <c r="H23" s="15">
        <v>5.0</v>
      </c>
      <c r="I23" s="15">
        <v>0.0</v>
      </c>
    </row>
    <row r="24" ht="15.75" customHeight="1">
      <c r="B24" s="18">
        <v>20.0</v>
      </c>
      <c r="C24" s="18" t="s">
        <v>62</v>
      </c>
      <c r="D24" s="18" t="s">
        <v>28</v>
      </c>
      <c r="E24" s="18" t="s">
        <v>64</v>
      </c>
      <c r="F24" s="20" t="s">
        <v>24</v>
      </c>
      <c r="G24" s="18" t="s">
        <v>22</v>
      </c>
      <c r="H24" s="26">
        <v>0.0</v>
      </c>
      <c r="I24" s="26">
        <v>5.0</v>
      </c>
    </row>
    <row r="25" ht="15.75" customHeight="1">
      <c r="B25" s="12">
        <v>21.0</v>
      </c>
      <c r="C25" s="12">
        <v>4.0</v>
      </c>
      <c r="D25" s="12">
        <v>9.0</v>
      </c>
      <c r="E25" s="12" t="s">
        <v>66</v>
      </c>
      <c r="F25" s="12" t="s">
        <v>20</v>
      </c>
      <c r="G25" s="12" t="s">
        <v>22</v>
      </c>
      <c r="H25" s="15">
        <v>10.0</v>
      </c>
      <c r="I25" s="15">
        <v>0.0</v>
      </c>
    </row>
    <row r="26" ht="15.75" customHeight="1">
      <c r="B26" s="18">
        <v>22.0</v>
      </c>
      <c r="C26" s="20" t="s">
        <v>24</v>
      </c>
      <c r="D26" s="18" t="s">
        <v>28</v>
      </c>
      <c r="E26" s="18" t="s">
        <v>64</v>
      </c>
      <c r="F26" s="18" t="s">
        <v>67</v>
      </c>
      <c r="G26" s="18" t="s">
        <v>22</v>
      </c>
      <c r="H26" s="26">
        <v>15.0</v>
      </c>
      <c r="I26" s="26">
        <v>0.0</v>
      </c>
    </row>
    <row r="27" ht="15.75" customHeight="1">
      <c r="B27" s="12">
        <v>23.0</v>
      </c>
      <c r="C27" s="12" t="s">
        <v>68</v>
      </c>
      <c r="D27" s="12">
        <v>9.0</v>
      </c>
      <c r="E27" s="12">
        <v>10.0</v>
      </c>
      <c r="F27" s="12">
        <v>6.0</v>
      </c>
      <c r="G27" s="12" t="s">
        <v>69</v>
      </c>
      <c r="H27" s="15">
        <v>0.0</v>
      </c>
      <c r="I27" s="15">
        <v>13.0</v>
      </c>
    </row>
    <row r="28" ht="15.75" customHeight="1">
      <c r="B28" s="18">
        <v>24.0</v>
      </c>
      <c r="C28" s="18" t="s">
        <v>34</v>
      </c>
      <c r="D28" s="18">
        <v>10.0</v>
      </c>
      <c r="E28" s="18" t="s">
        <v>71</v>
      </c>
      <c r="F28" s="18" t="s">
        <v>28</v>
      </c>
      <c r="G28" s="20" t="s">
        <v>24</v>
      </c>
      <c r="H28" s="26">
        <v>0.0</v>
      </c>
      <c r="I28" s="26">
        <v>10.0</v>
      </c>
    </row>
    <row r="29" ht="15.75" customHeight="1">
      <c r="B29" s="12">
        <v>25.0</v>
      </c>
      <c r="C29" s="12">
        <v>7.0</v>
      </c>
      <c r="D29" s="27" t="s">
        <v>24</v>
      </c>
      <c r="E29" s="12" t="s">
        <v>72</v>
      </c>
      <c r="F29" s="12" t="s">
        <v>73</v>
      </c>
      <c r="G29" s="12" t="s">
        <v>22</v>
      </c>
      <c r="H29" s="15">
        <v>7.0</v>
      </c>
      <c r="I29" s="15">
        <v>3.0</v>
      </c>
    </row>
    <row r="30" ht="15.75" customHeight="1">
      <c r="B30" s="18">
        <v>26.0</v>
      </c>
      <c r="C30" s="20" t="s">
        <v>24</v>
      </c>
      <c r="D30" s="20" t="s">
        <v>24</v>
      </c>
      <c r="E30" s="18" t="s">
        <v>74</v>
      </c>
      <c r="F30" s="18" t="s">
        <v>76</v>
      </c>
      <c r="G30" s="18" t="s">
        <v>22</v>
      </c>
      <c r="H30" s="26">
        <v>6.0</v>
      </c>
      <c r="I30" s="26">
        <v>0.0</v>
      </c>
    </row>
    <row r="31" ht="15.75" customHeight="1">
      <c r="B31" s="12">
        <v>27.0</v>
      </c>
      <c r="C31" s="12">
        <v>10.0</v>
      </c>
      <c r="D31" s="12">
        <v>8.0</v>
      </c>
      <c r="E31" s="12">
        <v>3.0</v>
      </c>
      <c r="F31" s="12" t="s">
        <v>77</v>
      </c>
      <c r="G31" s="12" t="s">
        <v>22</v>
      </c>
      <c r="H31" s="15">
        <v>7.0</v>
      </c>
      <c r="I31" s="15">
        <v>0.0</v>
      </c>
    </row>
    <row r="32" ht="15.75" customHeight="1">
      <c r="B32" s="18">
        <v>28.0</v>
      </c>
      <c r="C32" s="18" t="s">
        <v>28</v>
      </c>
      <c r="D32" s="20" t="s">
        <v>24</v>
      </c>
      <c r="E32" s="18" t="s">
        <v>78</v>
      </c>
      <c r="F32" s="18">
        <v>8.0</v>
      </c>
      <c r="G32" s="20" t="s">
        <v>24</v>
      </c>
      <c r="H32" s="26">
        <v>6.0</v>
      </c>
      <c r="I32" s="26">
        <v>0.0</v>
      </c>
    </row>
    <row r="33" ht="15.75" customHeight="1">
      <c r="B33" s="12">
        <v>29.0</v>
      </c>
      <c r="C33" s="12">
        <v>3.0</v>
      </c>
      <c r="D33" s="12">
        <v>5.0</v>
      </c>
      <c r="E33" s="12">
        <v>5.0</v>
      </c>
      <c r="F33" s="12" t="s">
        <v>79</v>
      </c>
      <c r="G33" s="12" t="s">
        <v>22</v>
      </c>
      <c r="H33" s="15">
        <v>0.0</v>
      </c>
      <c r="I33" s="15">
        <v>10.0</v>
      </c>
    </row>
    <row r="34" ht="15.75" customHeight="1">
      <c r="B34" s="18">
        <v>30.0</v>
      </c>
      <c r="C34" s="18" t="s">
        <v>28</v>
      </c>
      <c r="D34" s="18" t="s">
        <v>80</v>
      </c>
      <c r="E34" s="20" t="s">
        <v>24</v>
      </c>
      <c r="F34" s="18" t="s">
        <v>82</v>
      </c>
      <c r="G34" s="20" t="s">
        <v>24</v>
      </c>
      <c r="H34" s="26">
        <v>3.0</v>
      </c>
      <c r="I34" s="26">
        <v>6.0</v>
      </c>
    </row>
    <row r="35" ht="15.75" customHeight="1">
      <c r="B35" s="12">
        <v>31.0</v>
      </c>
      <c r="C35" s="27" t="s">
        <v>24</v>
      </c>
      <c r="D35" s="12" t="s">
        <v>21</v>
      </c>
      <c r="E35" s="12">
        <v>4.0</v>
      </c>
      <c r="F35" s="12" t="s">
        <v>83</v>
      </c>
      <c r="G35" s="12" t="s">
        <v>22</v>
      </c>
      <c r="H35" s="15">
        <v>0.0</v>
      </c>
      <c r="I35" s="15">
        <v>2.0</v>
      </c>
    </row>
    <row r="36" ht="15.75" customHeight="1">
      <c r="B36" s="18">
        <v>32.0</v>
      </c>
      <c r="C36" s="18" t="s">
        <v>60</v>
      </c>
      <c r="D36" s="18" t="s">
        <v>84</v>
      </c>
      <c r="E36" s="20" t="s">
        <v>24</v>
      </c>
      <c r="F36" s="18">
        <v>2.0</v>
      </c>
      <c r="G36" s="18" t="s">
        <v>22</v>
      </c>
      <c r="H36" s="26">
        <v>0.0</v>
      </c>
      <c r="I36" s="26">
        <v>2.0</v>
      </c>
    </row>
    <row r="37" ht="15.75" customHeight="1">
      <c r="B37" s="12">
        <v>33.0</v>
      </c>
      <c r="C37" s="12" t="s">
        <v>31</v>
      </c>
      <c r="D37" s="12" t="s">
        <v>57</v>
      </c>
      <c r="E37" s="12" t="s">
        <v>60</v>
      </c>
      <c r="F37" s="5" t="s">
        <v>24</v>
      </c>
      <c r="G37" s="27" t="s">
        <v>24</v>
      </c>
      <c r="H37" s="15">
        <v>0.0</v>
      </c>
      <c r="I37" s="15">
        <v>28.0</v>
      </c>
    </row>
    <row r="38" ht="15.75" customHeight="1">
      <c r="B38" s="18">
        <v>34.0</v>
      </c>
      <c r="C38" s="18">
        <v>9.0</v>
      </c>
      <c r="D38" s="18" t="s">
        <v>85</v>
      </c>
      <c r="E38" s="20" t="s">
        <v>24</v>
      </c>
      <c r="F38" s="18" t="s">
        <v>86</v>
      </c>
      <c r="G38" s="18" t="s">
        <v>87</v>
      </c>
      <c r="H38" s="26">
        <v>0.0</v>
      </c>
      <c r="I38" s="26">
        <v>1.0</v>
      </c>
    </row>
    <row r="39" ht="15.75" customHeight="1">
      <c r="B39" s="12">
        <v>35.0</v>
      </c>
      <c r="C39" s="12" t="s">
        <v>88</v>
      </c>
      <c r="D39" s="27" t="s">
        <v>24</v>
      </c>
      <c r="E39" s="12">
        <v>9.0</v>
      </c>
      <c r="F39" s="12" t="s">
        <v>89</v>
      </c>
      <c r="G39" s="12" t="s">
        <v>22</v>
      </c>
      <c r="H39" s="15">
        <v>3.0</v>
      </c>
      <c r="I39" s="15">
        <v>0.0</v>
      </c>
    </row>
    <row r="40" ht="15.75" customHeight="1">
      <c r="B40" s="18">
        <v>36.0</v>
      </c>
      <c r="C40" s="18">
        <v>4.0</v>
      </c>
      <c r="D40" s="18" t="s">
        <v>51</v>
      </c>
      <c r="E40" s="20" t="s">
        <v>24</v>
      </c>
      <c r="F40" s="18" t="s">
        <v>91</v>
      </c>
      <c r="G40" s="18" t="s">
        <v>22</v>
      </c>
      <c r="H40" s="26">
        <v>0.0</v>
      </c>
      <c r="I40" s="26">
        <v>10.0</v>
      </c>
    </row>
    <row r="41" ht="15.75" customHeight="1">
      <c r="B41" s="12">
        <v>37.0</v>
      </c>
      <c r="C41" s="12">
        <v>4.0</v>
      </c>
      <c r="D41" s="12">
        <v>9.0</v>
      </c>
      <c r="E41" s="12">
        <v>5.0</v>
      </c>
      <c r="F41" s="12" t="s">
        <v>91</v>
      </c>
      <c r="G41" s="27" t="s">
        <v>24</v>
      </c>
      <c r="H41" s="15">
        <v>0.0</v>
      </c>
      <c r="I41" s="15">
        <v>2.0</v>
      </c>
    </row>
    <row r="42" ht="15.75" customHeight="1">
      <c r="B42" s="18">
        <v>38.0</v>
      </c>
      <c r="C42" s="18">
        <v>7.0</v>
      </c>
      <c r="D42" s="18" t="s">
        <v>37</v>
      </c>
      <c r="E42" s="20" t="s">
        <v>24</v>
      </c>
      <c r="F42" s="18" t="s">
        <v>92</v>
      </c>
      <c r="G42" s="20" t="s">
        <v>24</v>
      </c>
      <c r="H42" s="26">
        <v>0.0</v>
      </c>
      <c r="I42" s="26">
        <v>3.0</v>
      </c>
    </row>
    <row r="43" ht="15.75" customHeight="1">
      <c r="B43" s="30">
        <v>39.0</v>
      </c>
      <c r="C43" s="30">
        <v>6.0</v>
      </c>
      <c r="D43" s="30" t="s">
        <v>28</v>
      </c>
      <c r="E43" s="30" t="s">
        <v>95</v>
      </c>
      <c r="F43" s="30">
        <v>6.0</v>
      </c>
      <c r="G43" s="30" t="s">
        <v>22</v>
      </c>
      <c r="H43" s="31">
        <v>20.0</v>
      </c>
      <c r="I43" s="31">
        <v>3.0</v>
      </c>
    </row>
    <row r="44" ht="15.75" customHeight="1">
      <c r="B44" s="32"/>
      <c r="G44" s="33" t="s">
        <v>98</v>
      </c>
      <c r="H44" s="34">
        <f t="shared" ref="H44:I44" si="1">SUM(H5:H43)</f>
        <v>112</v>
      </c>
      <c r="I44" s="34">
        <f t="shared" si="1"/>
        <v>187</v>
      </c>
    </row>
    <row r="45" ht="15.75" customHeight="1">
      <c r="G45" s="33" t="s">
        <v>102</v>
      </c>
      <c r="H45" s="34">
        <f>(I44-H44)</f>
        <v>75</v>
      </c>
      <c r="I45" s="35"/>
    </row>
    <row r="46" ht="15.75" customHeight="1">
      <c r="A46" s="36" t="s">
        <v>105</v>
      </c>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J3"/>
    <mergeCell ref="A46:J47"/>
    <mergeCell ref="J4:J45"/>
    <mergeCell ref="A4:A45"/>
    <mergeCell ref="B44:F45"/>
  </mergeCell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22.43"/>
    <col customWidth="1" min="3" max="3" width="27.71"/>
    <col customWidth="1" min="4" max="4" width="14.0"/>
    <col customWidth="1" min="5" max="5" width="20.29"/>
    <col customWidth="1" min="6" max="6" width="17.14"/>
    <col customWidth="1" min="10" max="10" width="28.43"/>
    <col customWidth="1" min="11" max="11" width="30.71"/>
    <col customWidth="1" min="12" max="12" width="17.14"/>
    <col customWidth="1" min="14" max="14" width="15.71"/>
    <col customWidth="1" min="15" max="15" width="16.43"/>
    <col customWidth="1" min="16" max="16" width="16.71"/>
    <col customWidth="1" min="17" max="17" width="18.14"/>
    <col customWidth="1" min="18" max="18" width="19.29"/>
  </cols>
  <sheetData>
    <row r="1" ht="15.75" customHeight="1">
      <c r="A1" s="1" t="s">
        <v>111</v>
      </c>
    </row>
    <row r="2" ht="15.75" customHeight="1"/>
    <row r="3" ht="15.75" customHeight="1"/>
    <row r="4" ht="15.75" customHeight="1"/>
    <row r="5" ht="15.75" customHeight="1">
      <c r="A5" s="4"/>
      <c r="B5" s="50" t="s">
        <v>112</v>
      </c>
      <c r="H5" s="4"/>
      <c r="I5" s="52" t="s">
        <v>113</v>
      </c>
      <c r="J5" s="54"/>
      <c r="K5" s="54"/>
      <c r="L5" s="55"/>
      <c r="M5" s="61"/>
      <c r="N5" s="52" t="s">
        <v>116</v>
      </c>
      <c r="O5" s="54"/>
      <c r="P5" s="54"/>
      <c r="Q5" s="55"/>
      <c r="R5" s="61"/>
    </row>
    <row r="6" ht="15.75" customHeight="1">
      <c r="B6" s="70" t="s">
        <v>117</v>
      </c>
      <c r="C6" s="70" t="s">
        <v>11</v>
      </c>
      <c r="D6" s="70" t="s">
        <v>12</v>
      </c>
      <c r="E6" s="70" t="s">
        <v>13</v>
      </c>
      <c r="F6" s="70" t="s">
        <v>14</v>
      </c>
      <c r="G6" s="76" t="s">
        <v>119</v>
      </c>
      <c r="I6" s="78" t="s">
        <v>121</v>
      </c>
      <c r="J6" s="79" t="s">
        <v>122</v>
      </c>
      <c r="K6" s="79" t="s">
        <v>123</v>
      </c>
      <c r="L6" s="80" t="s">
        <v>124</v>
      </c>
      <c r="M6" s="7"/>
      <c r="N6" s="78" t="s">
        <v>121</v>
      </c>
      <c r="O6" s="79" t="s">
        <v>122</v>
      </c>
      <c r="P6" s="79" t="s">
        <v>123</v>
      </c>
      <c r="Q6" s="80" t="s">
        <v>124</v>
      </c>
      <c r="R6" s="7"/>
    </row>
    <row r="7" ht="15.75" customHeight="1">
      <c r="B7" s="11" t="s">
        <v>125</v>
      </c>
      <c r="C7" s="11">
        <v>1.0</v>
      </c>
      <c r="D7" s="11">
        <v>3.0</v>
      </c>
      <c r="E7" s="11">
        <v>2.0</v>
      </c>
      <c r="F7" s="11">
        <v>6.0</v>
      </c>
      <c r="G7" s="81">
        <f t="shared" ref="G7:G19" si="1">SUM(C7:F7)</f>
        <v>12</v>
      </c>
      <c r="I7" s="82" t="s">
        <v>126</v>
      </c>
      <c r="J7" s="83">
        <f>48*2</f>
        <v>96</v>
      </c>
      <c r="K7" s="83">
        <v>195.0</v>
      </c>
      <c r="L7" s="84">
        <f t="shared" ref="L7:L129" si="2">J7/K7</f>
        <v>0.4923076923</v>
      </c>
      <c r="M7" s="7"/>
      <c r="N7" s="82" t="s">
        <v>126</v>
      </c>
      <c r="O7" s="85">
        <f>48.75*2</f>
        <v>97.5</v>
      </c>
      <c r="P7" s="85">
        <v>195.0</v>
      </c>
      <c r="Q7" s="84">
        <f t="shared" ref="Q7:Q129" si="3">O7/P7</f>
        <v>0.5</v>
      </c>
      <c r="R7" s="7"/>
    </row>
    <row r="8" ht="15.75" customHeight="1">
      <c r="B8" s="23">
        <v>2.0</v>
      </c>
      <c r="C8" s="23">
        <v>3.0</v>
      </c>
      <c r="D8" s="23">
        <v>4.0</v>
      </c>
      <c r="E8" s="23">
        <v>3.0</v>
      </c>
      <c r="F8" s="23">
        <v>9.0</v>
      </c>
      <c r="G8" s="81">
        <f t="shared" si="1"/>
        <v>19</v>
      </c>
      <c r="I8" s="82" t="s">
        <v>127</v>
      </c>
      <c r="J8" s="83">
        <v>99.0</v>
      </c>
      <c r="K8" s="83">
        <v>196.0</v>
      </c>
      <c r="L8" s="84">
        <f t="shared" si="2"/>
        <v>0.5051020408</v>
      </c>
      <c r="M8" s="7"/>
      <c r="N8" s="82" t="s">
        <v>127</v>
      </c>
      <c r="O8" s="85">
        <v>97.5</v>
      </c>
      <c r="P8" s="85">
        <v>195.0</v>
      </c>
      <c r="Q8" s="84">
        <f t="shared" si="3"/>
        <v>0.5</v>
      </c>
      <c r="R8" s="7"/>
    </row>
    <row r="9" ht="15.75" customHeight="1">
      <c r="B9" s="11">
        <v>3.0</v>
      </c>
      <c r="C9" s="11">
        <v>2.0</v>
      </c>
      <c r="D9" s="11">
        <v>4.0</v>
      </c>
      <c r="E9" s="11">
        <v>4.0</v>
      </c>
      <c r="F9" s="11">
        <v>4.0</v>
      </c>
      <c r="G9" s="81">
        <f t="shared" si="1"/>
        <v>14</v>
      </c>
      <c r="I9" s="86" t="s">
        <v>128</v>
      </c>
      <c r="J9" s="85">
        <v>48.0</v>
      </c>
      <c r="K9" s="85">
        <v>195.0</v>
      </c>
      <c r="L9" s="84">
        <f t="shared" si="2"/>
        <v>0.2461538462</v>
      </c>
      <c r="M9" s="7"/>
      <c r="N9" s="86" t="s">
        <v>128</v>
      </c>
      <c r="O9" s="85">
        <v>49.0</v>
      </c>
      <c r="P9" s="85">
        <v>195.0</v>
      </c>
      <c r="Q9" s="84">
        <f t="shared" si="3"/>
        <v>0.2512820513</v>
      </c>
      <c r="R9" s="7"/>
    </row>
    <row r="10" ht="15.75" customHeight="1">
      <c r="B10" s="23">
        <v>4.0</v>
      </c>
      <c r="C10" s="23">
        <v>4.0</v>
      </c>
      <c r="D10" s="23">
        <v>1.0</v>
      </c>
      <c r="E10" s="23">
        <v>3.0</v>
      </c>
      <c r="F10" s="23">
        <v>4.0</v>
      </c>
      <c r="G10" s="81">
        <f t="shared" si="1"/>
        <v>12</v>
      </c>
      <c r="I10" s="86" t="s">
        <v>132</v>
      </c>
      <c r="J10" s="85">
        <v>48.0</v>
      </c>
      <c r="K10" s="85">
        <v>195.0</v>
      </c>
      <c r="L10" s="84">
        <f t="shared" si="2"/>
        <v>0.2461538462</v>
      </c>
      <c r="M10" s="7"/>
      <c r="N10" s="86" t="s">
        <v>132</v>
      </c>
      <c r="O10" s="85">
        <v>49.0</v>
      </c>
      <c r="P10" s="85">
        <v>195.0</v>
      </c>
      <c r="Q10" s="84">
        <f t="shared" si="3"/>
        <v>0.2512820513</v>
      </c>
      <c r="R10" s="7"/>
    </row>
    <row r="11" ht="15.75" customHeight="1">
      <c r="B11" s="11">
        <v>5.0</v>
      </c>
      <c r="C11" s="11">
        <v>1.0</v>
      </c>
      <c r="D11" s="11">
        <v>5.0</v>
      </c>
      <c r="E11" s="11">
        <v>6.0</v>
      </c>
      <c r="F11" s="11">
        <v>5.0</v>
      </c>
      <c r="G11" s="81">
        <f t="shared" si="1"/>
        <v>17</v>
      </c>
      <c r="I11" s="86" t="s">
        <v>139</v>
      </c>
      <c r="J11" s="85">
        <v>40.0</v>
      </c>
      <c r="K11" s="85">
        <v>195.0</v>
      </c>
      <c r="L11" s="84">
        <f t="shared" si="2"/>
        <v>0.2051282051</v>
      </c>
      <c r="M11" s="7"/>
      <c r="N11" s="86" t="s">
        <v>139</v>
      </c>
      <c r="O11" s="85">
        <v>49.0</v>
      </c>
      <c r="P11" s="85">
        <v>195.0</v>
      </c>
      <c r="Q11" s="84">
        <f t="shared" si="3"/>
        <v>0.2512820513</v>
      </c>
      <c r="R11" s="7"/>
    </row>
    <row r="12" ht="15.75" customHeight="1">
      <c r="B12" s="23">
        <v>6.0</v>
      </c>
      <c r="C12" s="23">
        <v>5.0</v>
      </c>
      <c r="D12" s="23">
        <v>3.0</v>
      </c>
      <c r="E12" s="23">
        <v>2.0</v>
      </c>
      <c r="F12" s="23">
        <v>9.0</v>
      </c>
      <c r="G12" s="81">
        <f t="shared" si="1"/>
        <v>19</v>
      </c>
      <c r="I12" s="86" t="s">
        <v>145</v>
      </c>
      <c r="J12" s="85">
        <v>59.0</v>
      </c>
      <c r="K12" s="85">
        <v>195.0</v>
      </c>
      <c r="L12" s="84">
        <f t="shared" si="2"/>
        <v>0.3025641026</v>
      </c>
      <c r="M12" s="7"/>
      <c r="N12" s="86" t="s">
        <v>145</v>
      </c>
      <c r="O12" s="85">
        <v>49.0</v>
      </c>
      <c r="P12" s="85">
        <v>195.0</v>
      </c>
      <c r="Q12" s="84">
        <f t="shared" si="3"/>
        <v>0.2512820513</v>
      </c>
      <c r="R12" s="7"/>
    </row>
    <row r="13" ht="15.75" customHeight="1">
      <c r="B13" s="11">
        <v>7.0</v>
      </c>
      <c r="C13" s="11">
        <v>9.0</v>
      </c>
      <c r="D13" s="11">
        <v>2.0</v>
      </c>
      <c r="E13" s="11">
        <v>1.0</v>
      </c>
      <c r="F13" s="11">
        <v>4.0</v>
      </c>
      <c r="G13" s="81">
        <f t="shared" si="1"/>
        <v>16</v>
      </c>
      <c r="I13" s="86" t="s">
        <v>147</v>
      </c>
      <c r="J13" s="85">
        <v>12.0</v>
      </c>
      <c r="K13" s="85">
        <v>195.0</v>
      </c>
      <c r="L13" s="84">
        <f t="shared" si="2"/>
        <v>0.06153846154</v>
      </c>
      <c r="M13" s="7"/>
      <c r="N13" s="86" t="s">
        <v>147</v>
      </c>
      <c r="O13" s="85">
        <v>15.0</v>
      </c>
      <c r="P13" s="85">
        <v>195.0</v>
      </c>
      <c r="Q13" s="84">
        <f t="shared" si="3"/>
        <v>0.07692307692</v>
      </c>
      <c r="R13" s="7"/>
    </row>
    <row r="14" ht="15.75" customHeight="1">
      <c r="B14" s="23">
        <v>8.0</v>
      </c>
      <c r="C14" s="23">
        <v>3.0</v>
      </c>
      <c r="D14" s="23">
        <v>1.0</v>
      </c>
      <c r="E14" s="23">
        <v>2.0</v>
      </c>
      <c r="F14" s="23">
        <v>3.0</v>
      </c>
      <c r="G14" s="81">
        <f t="shared" si="1"/>
        <v>9</v>
      </c>
      <c r="I14" s="86" t="s">
        <v>149</v>
      </c>
      <c r="J14" s="85">
        <v>19.0</v>
      </c>
      <c r="K14" s="85">
        <v>195.0</v>
      </c>
      <c r="L14" s="84">
        <f t="shared" si="2"/>
        <v>0.09743589744</v>
      </c>
      <c r="M14" s="7"/>
      <c r="N14" s="86" t="s">
        <v>149</v>
      </c>
      <c r="O14" s="85">
        <v>15.0</v>
      </c>
      <c r="P14" s="85">
        <v>195.0</v>
      </c>
      <c r="Q14" s="84">
        <f t="shared" si="3"/>
        <v>0.07692307692</v>
      </c>
      <c r="R14" s="7"/>
    </row>
    <row r="15" ht="15.75" customHeight="1">
      <c r="B15" s="11">
        <v>9.0</v>
      </c>
      <c r="C15" s="11">
        <v>4.0</v>
      </c>
      <c r="D15" s="11">
        <v>9.0</v>
      </c>
      <c r="E15" s="11">
        <v>6.0</v>
      </c>
      <c r="F15" s="11">
        <v>1.0</v>
      </c>
      <c r="G15" s="81">
        <f t="shared" si="1"/>
        <v>20</v>
      </c>
      <c r="I15" s="86" t="s">
        <v>151</v>
      </c>
      <c r="J15" s="85">
        <v>14.0</v>
      </c>
      <c r="K15" s="85">
        <v>195.0</v>
      </c>
      <c r="L15" s="84">
        <f t="shared" si="2"/>
        <v>0.07179487179</v>
      </c>
      <c r="M15" s="7"/>
      <c r="N15" s="86" t="s">
        <v>151</v>
      </c>
      <c r="O15" s="85">
        <v>15.0</v>
      </c>
      <c r="P15" s="85">
        <v>195.0</v>
      </c>
      <c r="Q15" s="84">
        <f t="shared" si="3"/>
        <v>0.07692307692</v>
      </c>
      <c r="R15" s="7"/>
    </row>
    <row r="16" ht="15.75" customHeight="1">
      <c r="B16" s="23">
        <v>10.0</v>
      </c>
      <c r="C16" s="23">
        <v>7.0</v>
      </c>
      <c r="D16" s="23">
        <v>6.0</v>
      </c>
      <c r="E16" s="23">
        <v>3.0</v>
      </c>
      <c r="F16" s="23">
        <v>3.0</v>
      </c>
      <c r="G16" s="81">
        <f t="shared" si="1"/>
        <v>19</v>
      </c>
      <c r="I16" s="86" t="s">
        <v>155</v>
      </c>
      <c r="J16" s="85">
        <v>12.0</v>
      </c>
      <c r="K16" s="85">
        <v>195.0</v>
      </c>
      <c r="L16" s="84">
        <f t="shared" si="2"/>
        <v>0.06153846154</v>
      </c>
      <c r="M16" s="7"/>
      <c r="N16" s="86" t="s">
        <v>155</v>
      </c>
      <c r="O16" s="85">
        <v>15.0</v>
      </c>
      <c r="P16" s="85">
        <v>195.0</v>
      </c>
      <c r="Q16" s="84">
        <f t="shared" si="3"/>
        <v>0.07692307692</v>
      </c>
      <c r="R16" s="7"/>
    </row>
    <row r="17" ht="15.75" customHeight="1">
      <c r="B17" s="11" t="s">
        <v>28</v>
      </c>
      <c r="C17" s="11">
        <v>5.0</v>
      </c>
      <c r="D17" s="11">
        <v>4.0</v>
      </c>
      <c r="E17" s="11">
        <v>2.0</v>
      </c>
      <c r="F17" s="11">
        <v>5.0</v>
      </c>
      <c r="G17" s="81">
        <f t="shared" si="1"/>
        <v>16</v>
      </c>
      <c r="I17" s="86" t="s">
        <v>156</v>
      </c>
      <c r="J17" s="85">
        <v>17.0</v>
      </c>
      <c r="K17" s="85">
        <v>195.0</v>
      </c>
      <c r="L17" s="84">
        <f t="shared" si="2"/>
        <v>0.08717948718</v>
      </c>
      <c r="M17" s="7"/>
      <c r="N17" s="86" t="s">
        <v>156</v>
      </c>
      <c r="O17" s="85">
        <v>15.0</v>
      </c>
      <c r="P17" s="85">
        <v>195.0</v>
      </c>
      <c r="Q17" s="84">
        <f t="shared" si="3"/>
        <v>0.07692307692</v>
      </c>
      <c r="R17" s="7"/>
    </row>
    <row r="18" ht="15.75" customHeight="1">
      <c r="B18" s="23" t="s">
        <v>20</v>
      </c>
      <c r="C18" s="23">
        <v>2.0</v>
      </c>
      <c r="D18" s="23">
        <v>5.0</v>
      </c>
      <c r="E18" s="23">
        <v>3.0</v>
      </c>
      <c r="F18" s="23">
        <v>6.0</v>
      </c>
      <c r="G18" s="81">
        <f t="shared" si="1"/>
        <v>16</v>
      </c>
      <c r="I18" s="86" t="s">
        <v>159</v>
      </c>
      <c r="J18" s="85">
        <v>19.0</v>
      </c>
      <c r="K18" s="85">
        <v>195.0</v>
      </c>
      <c r="L18" s="84">
        <f t="shared" si="2"/>
        <v>0.09743589744</v>
      </c>
      <c r="M18" s="7"/>
      <c r="N18" s="86" t="s">
        <v>159</v>
      </c>
      <c r="O18" s="85">
        <v>15.0</v>
      </c>
      <c r="P18" s="85">
        <v>195.0</v>
      </c>
      <c r="Q18" s="84">
        <f t="shared" si="3"/>
        <v>0.07692307692</v>
      </c>
      <c r="R18" s="7"/>
    </row>
    <row r="19" ht="15.75" customHeight="1">
      <c r="B19" s="11" t="s">
        <v>34</v>
      </c>
      <c r="C19" s="11">
        <v>2.0</v>
      </c>
      <c r="D19" s="11">
        <v>1.0</v>
      </c>
      <c r="E19" s="11">
        <v>3.0</v>
      </c>
      <c r="F19" s="11">
        <v>0.0</v>
      </c>
      <c r="G19" s="81">
        <f t="shared" si="1"/>
        <v>6</v>
      </c>
      <c r="I19" s="86" t="s">
        <v>162</v>
      </c>
      <c r="J19" s="85">
        <v>16.0</v>
      </c>
      <c r="K19" s="85">
        <v>195.0</v>
      </c>
      <c r="L19" s="84">
        <f t="shared" si="2"/>
        <v>0.08205128205</v>
      </c>
      <c r="M19" s="7"/>
      <c r="N19" s="86" t="s">
        <v>162</v>
      </c>
      <c r="O19" s="85">
        <v>15.0</v>
      </c>
      <c r="P19" s="85">
        <v>195.0</v>
      </c>
      <c r="Q19" s="84">
        <f t="shared" si="3"/>
        <v>0.07692307692</v>
      </c>
      <c r="R19" s="7"/>
    </row>
    <row r="20" ht="15.75" customHeight="1">
      <c r="B20" s="76" t="s">
        <v>119</v>
      </c>
      <c r="C20" s="76">
        <f t="shared" ref="C20:F20" si="4">SUM(C7:C19)</f>
        <v>48</v>
      </c>
      <c r="D20" s="76">
        <f t="shared" si="4"/>
        <v>48</v>
      </c>
      <c r="E20" s="76">
        <f t="shared" si="4"/>
        <v>40</v>
      </c>
      <c r="F20" s="76">
        <f t="shared" si="4"/>
        <v>59</v>
      </c>
      <c r="G20" s="94">
        <f>SUM(C7:F19)</f>
        <v>195</v>
      </c>
      <c r="I20" s="86" t="s">
        <v>164</v>
      </c>
      <c r="J20" s="85">
        <v>9.0</v>
      </c>
      <c r="K20" s="85">
        <v>195.0</v>
      </c>
      <c r="L20" s="84">
        <f t="shared" si="2"/>
        <v>0.04615384615</v>
      </c>
      <c r="M20" s="7"/>
      <c r="N20" s="86" t="s">
        <v>164</v>
      </c>
      <c r="O20" s="85">
        <v>15.0</v>
      </c>
      <c r="P20" s="85">
        <v>195.0</v>
      </c>
      <c r="Q20" s="84">
        <f t="shared" si="3"/>
        <v>0.07692307692</v>
      </c>
      <c r="R20" s="7"/>
    </row>
    <row r="21" ht="15.75" customHeight="1">
      <c r="B21" s="50" t="s">
        <v>166</v>
      </c>
      <c r="I21" s="86" t="s">
        <v>169</v>
      </c>
      <c r="J21" s="85">
        <v>20.0</v>
      </c>
      <c r="K21" s="85">
        <v>195.0</v>
      </c>
      <c r="L21" s="84">
        <f t="shared" si="2"/>
        <v>0.1025641026</v>
      </c>
      <c r="M21" s="7"/>
      <c r="N21" s="86" t="s">
        <v>169</v>
      </c>
      <c r="O21" s="85">
        <v>15.0</v>
      </c>
      <c r="P21" s="85">
        <v>195.0</v>
      </c>
      <c r="Q21" s="84">
        <f t="shared" si="3"/>
        <v>0.07692307692</v>
      </c>
      <c r="R21" s="7"/>
    </row>
    <row r="22" ht="15.75" customHeight="1">
      <c r="I22" s="86" t="s">
        <v>170</v>
      </c>
      <c r="J22" s="85">
        <v>19.0</v>
      </c>
      <c r="K22" s="85">
        <v>195.0</v>
      </c>
      <c r="L22" s="84">
        <f t="shared" si="2"/>
        <v>0.09743589744</v>
      </c>
      <c r="M22" s="7"/>
      <c r="N22" s="86" t="s">
        <v>170</v>
      </c>
      <c r="O22" s="85">
        <v>15.0</v>
      </c>
      <c r="P22" s="85">
        <v>195.0</v>
      </c>
      <c r="Q22" s="84">
        <f t="shared" si="3"/>
        <v>0.07692307692</v>
      </c>
      <c r="R22" s="7"/>
    </row>
    <row r="23" ht="15.75" customHeight="1">
      <c r="I23" s="86" t="s">
        <v>171</v>
      </c>
      <c r="J23" s="85">
        <v>16.0</v>
      </c>
      <c r="K23" s="85">
        <v>195.0</v>
      </c>
      <c r="L23" s="84">
        <f t="shared" si="2"/>
        <v>0.08205128205</v>
      </c>
      <c r="M23" s="7"/>
      <c r="N23" s="86" t="s">
        <v>171</v>
      </c>
      <c r="O23" s="85">
        <v>15.0</v>
      </c>
      <c r="P23" s="85">
        <v>195.0</v>
      </c>
      <c r="Q23" s="84">
        <f t="shared" si="3"/>
        <v>0.07692307692</v>
      </c>
      <c r="R23" s="7"/>
    </row>
    <row r="24" ht="15.75" customHeight="1">
      <c r="B24" s="70" t="s">
        <v>117</v>
      </c>
      <c r="C24" s="70" t="s">
        <v>11</v>
      </c>
      <c r="D24" s="70" t="s">
        <v>12</v>
      </c>
      <c r="E24" s="70" t="s">
        <v>13</v>
      </c>
      <c r="F24" s="70" t="s">
        <v>14</v>
      </c>
      <c r="G24" s="76" t="s">
        <v>119</v>
      </c>
      <c r="I24" s="86" t="s">
        <v>172</v>
      </c>
      <c r="J24" s="85">
        <v>16.0</v>
      </c>
      <c r="K24" s="85">
        <v>195.0</v>
      </c>
      <c r="L24" s="84">
        <f t="shared" si="2"/>
        <v>0.08205128205</v>
      </c>
      <c r="M24" s="7"/>
      <c r="N24" s="86" t="s">
        <v>172</v>
      </c>
      <c r="O24" s="85">
        <v>15.0</v>
      </c>
      <c r="P24" s="85">
        <v>195.0</v>
      </c>
      <c r="Q24" s="84">
        <f t="shared" si="3"/>
        <v>0.07692307692</v>
      </c>
      <c r="R24" s="7"/>
    </row>
    <row r="25" ht="15.75" customHeight="1">
      <c r="B25" s="11" t="s">
        <v>125</v>
      </c>
      <c r="C25" s="95">
        <f t="shared" ref="C25:F25" si="5">1/52*195</f>
        <v>3.75</v>
      </c>
      <c r="D25" s="95">
        <f t="shared" si="5"/>
        <v>3.75</v>
      </c>
      <c r="E25" s="95">
        <f t="shared" si="5"/>
        <v>3.75</v>
      </c>
      <c r="F25" s="95">
        <f t="shared" si="5"/>
        <v>3.75</v>
      </c>
      <c r="G25" s="96">
        <f t="shared" ref="G25:G37" si="7">SUM(C25:F25)</f>
        <v>15</v>
      </c>
      <c r="I25" s="86" t="s">
        <v>175</v>
      </c>
      <c r="J25" s="85">
        <v>6.0</v>
      </c>
      <c r="K25" s="85">
        <v>195.0</v>
      </c>
      <c r="L25" s="84">
        <f t="shared" si="2"/>
        <v>0.03076923077</v>
      </c>
      <c r="M25" s="7"/>
      <c r="N25" s="86" t="s">
        <v>175</v>
      </c>
      <c r="O25" s="85">
        <v>15.0</v>
      </c>
      <c r="P25" s="85">
        <v>195.0</v>
      </c>
      <c r="Q25" s="84">
        <f t="shared" si="3"/>
        <v>0.07692307692</v>
      </c>
      <c r="R25" s="7"/>
    </row>
    <row r="26" ht="15.75" customHeight="1">
      <c r="B26" s="23">
        <v>2.0</v>
      </c>
      <c r="C26" s="95">
        <f t="shared" ref="C26:F26" si="6">1/52*195</f>
        <v>3.75</v>
      </c>
      <c r="D26" s="95">
        <f t="shared" si="6"/>
        <v>3.75</v>
      </c>
      <c r="E26" s="95">
        <f t="shared" si="6"/>
        <v>3.75</v>
      </c>
      <c r="F26" s="95">
        <f t="shared" si="6"/>
        <v>3.75</v>
      </c>
      <c r="G26" s="96">
        <f t="shared" si="7"/>
        <v>15</v>
      </c>
      <c r="I26" s="86" t="s">
        <v>176</v>
      </c>
      <c r="J26" s="100">
        <v>1.0</v>
      </c>
      <c r="K26" s="101">
        <v>12.0</v>
      </c>
      <c r="L26" s="84">
        <f t="shared" si="2"/>
        <v>0.08333333333</v>
      </c>
      <c r="M26" s="7"/>
      <c r="N26" s="86" t="s">
        <v>176</v>
      </c>
      <c r="O26" s="100">
        <v>3.75</v>
      </c>
      <c r="P26" s="101">
        <v>15.0</v>
      </c>
      <c r="Q26" s="84">
        <f t="shared" si="3"/>
        <v>0.25</v>
      </c>
      <c r="R26" s="7"/>
    </row>
    <row r="27" ht="15.75" customHeight="1">
      <c r="B27" s="11">
        <v>3.0</v>
      </c>
      <c r="C27" s="95">
        <f t="shared" ref="C27:F27" si="8">1/52*195</f>
        <v>3.75</v>
      </c>
      <c r="D27" s="95">
        <f t="shared" si="8"/>
        <v>3.75</v>
      </c>
      <c r="E27" s="95">
        <f t="shared" si="8"/>
        <v>3.75</v>
      </c>
      <c r="F27" s="95">
        <f t="shared" si="8"/>
        <v>3.75</v>
      </c>
      <c r="G27" s="96">
        <f t="shared" si="7"/>
        <v>15</v>
      </c>
      <c r="I27" s="86" t="s">
        <v>178</v>
      </c>
      <c r="J27" s="100">
        <v>3.0</v>
      </c>
      <c r="K27" s="101">
        <v>19.0</v>
      </c>
      <c r="L27" s="84">
        <f t="shared" si="2"/>
        <v>0.1578947368</v>
      </c>
      <c r="M27" s="7"/>
      <c r="N27" s="86" t="s">
        <v>178</v>
      </c>
      <c r="O27" s="100">
        <v>3.75</v>
      </c>
      <c r="P27" s="101">
        <v>15.0</v>
      </c>
      <c r="Q27" s="84">
        <f t="shared" si="3"/>
        <v>0.25</v>
      </c>
      <c r="R27" s="7"/>
    </row>
    <row r="28" ht="15.75" customHeight="1">
      <c r="B28" s="23">
        <v>4.0</v>
      </c>
      <c r="C28" s="95">
        <f t="shared" ref="C28:F28" si="9">1/52*195</f>
        <v>3.75</v>
      </c>
      <c r="D28" s="95">
        <f t="shared" si="9"/>
        <v>3.75</v>
      </c>
      <c r="E28" s="95">
        <f t="shared" si="9"/>
        <v>3.75</v>
      </c>
      <c r="F28" s="95">
        <f t="shared" si="9"/>
        <v>3.75</v>
      </c>
      <c r="G28" s="96">
        <f t="shared" si="7"/>
        <v>15</v>
      </c>
      <c r="I28" s="86" t="s">
        <v>181</v>
      </c>
      <c r="J28" s="100">
        <v>2.0</v>
      </c>
      <c r="K28" s="101">
        <v>14.0</v>
      </c>
      <c r="L28" s="84">
        <f t="shared" si="2"/>
        <v>0.1428571429</v>
      </c>
      <c r="M28" s="7"/>
      <c r="N28" s="86" t="s">
        <v>181</v>
      </c>
      <c r="O28" s="100">
        <v>3.75</v>
      </c>
      <c r="P28" s="101">
        <v>15.0</v>
      </c>
      <c r="Q28" s="84">
        <f t="shared" si="3"/>
        <v>0.25</v>
      </c>
      <c r="R28" s="7"/>
    </row>
    <row r="29" ht="15.75" customHeight="1">
      <c r="B29" s="11">
        <v>5.0</v>
      </c>
      <c r="C29" s="95">
        <f t="shared" ref="C29:F29" si="10">1/52*195</f>
        <v>3.75</v>
      </c>
      <c r="D29" s="95">
        <f t="shared" si="10"/>
        <v>3.75</v>
      </c>
      <c r="E29" s="95">
        <f t="shared" si="10"/>
        <v>3.75</v>
      </c>
      <c r="F29" s="95">
        <f t="shared" si="10"/>
        <v>3.75</v>
      </c>
      <c r="G29" s="96">
        <f t="shared" si="7"/>
        <v>15</v>
      </c>
      <c r="I29" s="86" t="s">
        <v>184</v>
      </c>
      <c r="J29" s="100">
        <v>4.0</v>
      </c>
      <c r="K29" s="101">
        <v>12.0</v>
      </c>
      <c r="L29" s="84">
        <f t="shared" si="2"/>
        <v>0.3333333333</v>
      </c>
      <c r="M29" s="7"/>
      <c r="N29" s="86" t="s">
        <v>184</v>
      </c>
      <c r="O29" s="100">
        <v>3.75</v>
      </c>
      <c r="P29" s="101">
        <v>15.0</v>
      </c>
      <c r="Q29" s="84">
        <f t="shared" si="3"/>
        <v>0.25</v>
      </c>
      <c r="R29" s="7"/>
    </row>
    <row r="30" ht="15.75" customHeight="1">
      <c r="B30" s="23">
        <v>6.0</v>
      </c>
      <c r="C30" s="95">
        <f t="shared" ref="C30:F30" si="11">1/52*195</f>
        <v>3.75</v>
      </c>
      <c r="D30" s="95">
        <f t="shared" si="11"/>
        <v>3.75</v>
      </c>
      <c r="E30" s="95">
        <f t="shared" si="11"/>
        <v>3.75</v>
      </c>
      <c r="F30" s="95">
        <f t="shared" si="11"/>
        <v>3.75</v>
      </c>
      <c r="G30" s="96">
        <f t="shared" si="7"/>
        <v>15</v>
      </c>
      <c r="I30" s="86" t="s">
        <v>186</v>
      </c>
      <c r="J30" s="100">
        <v>1.0</v>
      </c>
      <c r="K30" s="101">
        <v>17.0</v>
      </c>
      <c r="L30" s="84">
        <f t="shared" si="2"/>
        <v>0.05882352941</v>
      </c>
      <c r="M30" s="7"/>
      <c r="N30" s="86" t="s">
        <v>186</v>
      </c>
      <c r="O30" s="100">
        <v>3.75</v>
      </c>
      <c r="P30" s="101">
        <v>15.0</v>
      </c>
      <c r="Q30" s="84">
        <f t="shared" si="3"/>
        <v>0.25</v>
      </c>
      <c r="R30" s="7"/>
    </row>
    <row r="31" ht="15.75" customHeight="1">
      <c r="B31" s="11">
        <v>7.0</v>
      </c>
      <c r="C31" s="95">
        <f t="shared" ref="C31:F31" si="12">1/52*195</f>
        <v>3.75</v>
      </c>
      <c r="D31" s="95">
        <f t="shared" si="12"/>
        <v>3.75</v>
      </c>
      <c r="E31" s="95">
        <f t="shared" si="12"/>
        <v>3.75</v>
      </c>
      <c r="F31" s="95">
        <f t="shared" si="12"/>
        <v>3.75</v>
      </c>
      <c r="G31" s="96">
        <f t="shared" si="7"/>
        <v>15</v>
      </c>
      <c r="I31" s="86" t="s">
        <v>188</v>
      </c>
      <c r="J31" s="100">
        <v>5.0</v>
      </c>
      <c r="K31" s="101">
        <v>19.0</v>
      </c>
      <c r="L31" s="84">
        <f t="shared" si="2"/>
        <v>0.2631578947</v>
      </c>
      <c r="M31" s="7"/>
      <c r="N31" s="86" t="s">
        <v>188</v>
      </c>
      <c r="O31" s="100">
        <v>3.75</v>
      </c>
      <c r="P31" s="101">
        <v>15.0</v>
      </c>
      <c r="Q31" s="84">
        <f t="shared" si="3"/>
        <v>0.25</v>
      </c>
      <c r="R31" s="7"/>
    </row>
    <row r="32" ht="15.75" customHeight="1">
      <c r="B32" s="23">
        <v>8.0</v>
      </c>
      <c r="C32" s="95">
        <f t="shared" ref="C32:F32" si="13">1/52*195</f>
        <v>3.75</v>
      </c>
      <c r="D32" s="95">
        <f t="shared" si="13"/>
        <v>3.75</v>
      </c>
      <c r="E32" s="95">
        <f t="shared" si="13"/>
        <v>3.75</v>
      </c>
      <c r="F32" s="95">
        <f t="shared" si="13"/>
        <v>3.75</v>
      </c>
      <c r="G32" s="96">
        <f t="shared" si="7"/>
        <v>15</v>
      </c>
      <c r="I32" s="86" t="s">
        <v>189</v>
      </c>
      <c r="J32" s="100">
        <v>9.0</v>
      </c>
      <c r="K32" s="101">
        <v>16.0</v>
      </c>
      <c r="L32" s="84">
        <f t="shared" si="2"/>
        <v>0.5625</v>
      </c>
      <c r="M32" s="7"/>
      <c r="N32" s="86" t="s">
        <v>189</v>
      </c>
      <c r="O32" s="100">
        <v>3.75</v>
      </c>
      <c r="P32" s="101">
        <v>15.0</v>
      </c>
      <c r="Q32" s="84">
        <f t="shared" si="3"/>
        <v>0.25</v>
      </c>
      <c r="R32" s="7"/>
    </row>
    <row r="33" ht="15.75" customHeight="1">
      <c r="B33" s="11">
        <v>9.0</v>
      </c>
      <c r="C33" s="95">
        <f t="shared" ref="C33:F33" si="14">1/52*195</f>
        <v>3.75</v>
      </c>
      <c r="D33" s="95">
        <f t="shared" si="14"/>
        <v>3.75</v>
      </c>
      <c r="E33" s="95">
        <f t="shared" si="14"/>
        <v>3.75</v>
      </c>
      <c r="F33" s="95">
        <f t="shared" si="14"/>
        <v>3.75</v>
      </c>
      <c r="G33" s="96">
        <f t="shared" si="7"/>
        <v>15</v>
      </c>
      <c r="I33" s="86" t="s">
        <v>190</v>
      </c>
      <c r="J33" s="100">
        <v>3.0</v>
      </c>
      <c r="K33" s="101">
        <v>9.0</v>
      </c>
      <c r="L33" s="84">
        <f t="shared" si="2"/>
        <v>0.3333333333</v>
      </c>
      <c r="M33" s="7"/>
      <c r="N33" s="86" t="s">
        <v>190</v>
      </c>
      <c r="O33" s="100">
        <v>3.75</v>
      </c>
      <c r="P33" s="101">
        <v>15.0</v>
      </c>
      <c r="Q33" s="84">
        <f t="shared" si="3"/>
        <v>0.25</v>
      </c>
      <c r="R33" s="7"/>
    </row>
    <row r="34" ht="15.75" customHeight="1">
      <c r="B34" s="23">
        <v>10.0</v>
      </c>
      <c r="C34" s="95">
        <f t="shared" ref="C34:F34" si="15">1/52*195</f>
        <v>3.75</v>
      </c>
      <c r="D34" s="95">
        <f t="shared" si="15"/>
        <v>3.75</v>
      </c>
      <c r="E34" s="95">
        <f t="shared" si="15"/>
        <v>3.75</v>
      </c>
      <c r="F34" s="95">
        <f t="shared" si="15"/>
        <v>3.75</v>
      </c>
      <c r="G34" s="96">
        <f t="shared" si="7"/>
        <v>15</v>
      </c>
      <c r="I34" s="86" t="s">
        <v>193</v>
      </c>
      <c r="J34" s="100">
        <v>4.0</v>
      </c>
      <c r="K34" s="101">
        <v>20.0</v>
      </c>
      <c r="L34" s="84">
        <f t="shared" si="2"/>
        <v>0.2</v>
      </c>
      <c r="M34" s="7"/>
      <c r="N34" s="86" t="s">
        <v>193</v>
      </c>
      <c r="O34" s="100">
        <v>3.75</v>
      </c>
      <c r="P34" s="101">
        <v>15.0</v>
      </c>
      <c r="Q34" s="84">
        <f t="shared" si="3"/>
        <v>0.25</v>
      </c>
      <c r="R34" s="7"/>
    </row>
    <row r="35" ht="15.75" customHeight="1">
      <c r="B35" s="11" t="s">
        <v>28</v>
      </c>
      <c r="C35" s="95">
        <f t="shared" ref="C35:F35" si="16">1/52*195</f>
        <v>3.75</v>
      </c>
      <c r="D35" s="95">
        <f t="shared" si="16"/>
        <v>3.75</v>
      </c>
      <c r="E35" s="95">
        <f t="shared" si="16"/>
        <v>3.75</v>
      </c>
      <c r="F35" s="95">
        <f t="shared" si="16"/>
        <v>3.75</v>
      </c>
      <c r="G35" s="96">
        <f t="shared" si="7"/>
        <v>15</v>
      </c>
      <c r="I35" s="86" t="s">
        <v>198</v>
      </c>
      <c r="J35" s="100">
        <v>7.0</v>
      </c>
      <c r="K35" s="101">
        <v>19.0</v>
      </c>
      <c r="L35" s="84">
        <f t="shared" si="2"/>
        <v>0.3684210526</v>
      </c>
      <c r="M35" s="7"/>
      <c r="N35" s="86" t="s">
        <v>198</v>
      </c>
      <c r="O35" s="100">
        <v>3.75</v>
      </c>
      <c r="P35" s="101">
        <v>15.0</v>
      </c>
      <c r="Q35" s="84">
        <f t="shared" si="3"/>
        <v>0.25</v>
      </c>
      <c r="R35" s="7"/>
    </row>
    <row r="36" ht="15.75" customHeight="1">
      <c r="B36" s="23" t="s">
        <v>20</v>
      </c>
      <c r="C36" s="95">
        <f t="shared" ref="C36:F36" si="17">1/52*195</f>
        <v>3.75</v>
      </c>
      <c r="D36" s="95">
        <f t="shared" si="17"/>
        <v>3.75</v>
      </c>
      <c r="E36" s="95">
        <f t="shared" si="17"/>
        <v>3.75</v>
      </c>
      <c r="F36" s="95">
        <f t="shared" si="17"/>
        <v>3.75</v>
      </c>
      <c r="G36" s="96">
        <f t="shared" si="7"/>
        <v>15</v>
      </c>
      <c r="I36" s="86" t="s">
        <v>199</v>
      </c>
      <c r="J36" s="100">
        <v>5.0</v>
      </c>
      <c r="K36" s="101">
        <v>16.0</v>
      </c>
      <c r="L36" s="84">
        <f t="shared" si="2"/>
        <v>0.3125</v>
      </c>
      <c r="M36" s="7"/>
      <c r="N36" s="86" t="s">
        <v>199</v>
      </c>
      <c r="O36" s="100">
        <v>3.75</v>
      </c>
      <c r="P36" s="101">
        <v>15.0</v>
      </c>
      <c r="Q36" s="84">
        <f t="shared" si="3"/>
        <v>0.25</v>
      </c>
      <c r="R36" s="7"/>
    </row>
    <row r="37" ht="15.75" customHeight="1">
      <c r="B37" s="11" t="s">
        <v>34</v>
      </c>
      <c r="C37" s="95">
        <f t="shared" ref="C37:F37" si="18">1/52*195</f>
        <v>3.75</v>
      </c>
      <c r="D37" s="95">
        <f t="shared" si="18"/>
        <v>3.75</v>
      </c>
      <c r="E37" s="95">
        <f t="shared" si="18"/>
        <v>3.75</v>
      </c>
      <c r="F37" s="95">
        <f t="shared" si="18"/>
        <v>3.75</v>
      </c>
      <c r="G37" s="96">
        <f t="shared" si="7"/>
        <v>15</v>
      </c>
      <c r="I37" s="86" t="s">
        <v>204</v>
      </c>
      <c r="J37" s="100">
        <v>2.0</v>
      </c>
      <c r="K37" s="101">
        <v>16.0</v>
      </c>
      <c r="L37" s="84">
        <f t="shared" si="2"/>
        <v>0.125</v>
      </c>
      <c r="M37" s="7"/>
      <c r="N37" s="86" t="s">
        <v>204</v>
      </c>
      <c r="O37" s="100">
        <v>3.75</v>
      </c>
      <c r="P37" s="101">
        <v>15.0</v>
      </c>
      <c r="Q37" s="84">
        <f t="shared" si="3"/>
        <v>0.25</v>
      </c>
      <c r="R37" s="7"/>
    </row>
    <row r="38" ht="15.75" customHeight="1">
      <c r="B38" s="76" t="s">
        <v>119</v>
      </c>
      <c r="C38" s="111">
        <f t="shared" ref="C38:F38" si="19">SUM(C25:C37)</f>
        <v>48.75</v>
      </c>
      <c r="D38" s="111">
        <f t="shared" si="19"/>
        <v>48.75</v>
      </c>
      <c r="E38" s="111">
        <f t="shared" si="19"/>
        <v>48.75</v>
      </c>
      <c r="F38" s="111">
        <f t="shared" si="19"/>
        <v>48.75</v>
      </c>
      <c r="G38" s="113">
        <f>SUM(C25:F37)</f>
        <v>195</v>
      </c>
      <c r="I38" s="86" t="s">
        <v>205</v>
      </c>
      <c r="J38" s="100">
        <v>2.0</v>
      </c>
      <c r="K38" s="101">
        <v>6.0</v>
      </c>
      <c r="L38" s="84">
        <f t="shared" si="2"/>
        <v>0.3333333333</v>
      </c>
      <c r="M38" s="7"/>
      <c r="N38" s="86" t="s">
        <v>205</v>
      </c>
      <c r="O38" s="100">
        <v>3.75</v>
      </c>
      <c r="P38" s="101">
        <v>15.0</v>
      </c>
      <c r="Q38" s="84">
        <f t="shared" si="3"/>
        <v>0.25</v>
      </c>
      <c r="R38" s="7"/>
    </row>
    <row r="39" ht="15.75" customHeight="1">
      <c r="I39" s="86" t="s">
        <v>206</v>
      </c>
      <c r="J39" s="100">
        <v>3.0</v>
      </c>
      <c r="K39" s="101">
        <v>12.0</v>
      </c>
      <c r="L39" s="84">
        <f t="shared" si="2"/>
        <v>0.25</v>
      </c>
      <c r="M39" s="7"/>
      <c r="N39" s="86" t="s">
        <v>206</v>
      </c>
      <c r="O39" s="100">
        <v>3.75</v>
      </c>
      <c r="P39" s="101">
        <v>15.0</v>
      </c>
      <c r="Q39" s="84">
        <f t="shared" si="3"/>
        <v>0.25</v>
      </c>
      <c r="R39" s="7"/>
    </row>
    <row r="40" ht="15.75" customHeight="1">
      <c r="B40" s="109" t="s">
        <v>195</v>
      </c>
      <c r="I40" s="86" t="s">
        <v>207</v>
      </c>
      <c r="J40" s="100">
        <v>4.0</v>
      </c>
      <c r="K40" s="101">
        <v>19.0</v>
      </c>
      <c r="L40" s="84">
        <f t="shared" si="2"/>
        <v>0.2105263158</v>
      </c>
      <c r="M40" s="7"/>
      <c r="N40" s="86" t="s">
        <v>207</v>
      </c>
      <c r="O40" s="100">
        <v>3.75</v>
      </c>
      <c r="P40" s="101">
        <v>15.0</v>
      </c>
      <c r="Q40" s="84">
        <f t="shared" si="3"/>
        <v>0.25</v>
      </c>
      <c r="R40" s="7"/>
    </row>
    <row r="41" ht="15.75" customHeight="1">
      <c r="B41" s="64">
        <v>1.0</v>
      </c>
      <c r="I41" s="86" t="s">
        <v>208</v>
      </c>
      <c r="J41" s="100">
        <v>4.0</v>
      </c>
      <c r="K41" s="101">
        <v>14.0</v>
      </c>
      <c r="L41" s="84">
        <f t="shared" si="2"/>
        <v>0.2857142857</v>
      </c>
      <c r="M41" s="7"/>
      <c r="N41" s="86" t="s">
        <v>208</v>
      </c>
      <c r="O41" s="100">
        <v>3.75</v>
      </c>
      <c r="P41" s="101">
        <v>15.0</v>
      </c>
      <c r="Q41" s="84">
        <f t="shared" si="3"/>
        <v>0.25</v>
      </c>
      <c r="R41" s="7"/>
    </row>
    <row r="42" ht="15.75" customHeight="1">
      <c r="B42" s="120">
        <v>3.0</v>
      </c>
      <c r="I42" s="86" t="s">
        <v>209</v>
      </c>
      <c r="J42" s="100">
        <v>1.0</v>
      </c>
      <c r="K42" s="101">
        <v>12.0</v>
      </c>
      <c r="L42" s="84">
        <f t="shared" si="2"/>
        <v>0.08333333333</v>
      </c>
      <c r="M42" s="7"/>
      <c r="N42" s="86" t="s">
        <v>209</v>
      </c>
      <c r="O42" s="100">
        <v>3.75</v>
      </c>
      <c r="P42" s="101">
        <v>15.0</v>
      </c>
      <c r="Q42" s="84">
        <f t="shared" si="3"/>
        <v>0.25</v>
      </c>
      <c r="R42" s="7"/>
    </row>
    <row r="43" ht="15.75" customHeight="1">
      <c r="B43" s="64">
        <v>2.0</v>
      </c>
      <c r="I43" s="86" t="s">
        <v>210</v>
      </c>
      <c r="J43" s="100">
        <v>5.0</v>
      </c>
      <c r="K43" s="101">
        <v>17.0</v>
      </c>
      <c r="L43" s="84">
        <f t="shared" si="2"/>
        <v>0.2941176471</v>
      </c>
      <c r="M43" s="7"/>
      <c r="N43" s="86" t="s">
        <v>210</v>
      </c>
      <c r="O43" s="100">
        <v>3.75</v>
      </c>
      <c r="P43" s="101">
        <v>15.0</v>
      </c>
      <c r="Q43" s="84">
        <f t="shared" si="3"/>
        <v>0.25</v>
      </c>
      <c r="R43" s="7"/>
    </row>
    <row r="44" ht="15.75" customHeight="1">
      <c r="B44" s="120">
        <v>4.0</v>
      </c>
      <c r="I44" s="86" t="s">
        <v>211</v>
      </c>
      <c r="J44" s="100">
        <v>3.0</v>
      </c>
      <c r="K44" s="101">
        <v>19.0</v>
      </c>
      <c r="L44" s="84">
        <f t="shared" si="2"/>
        <v>0.1578947368</v>
      </c>
      <c r="M44" s="7"/>
      <c r="N44" s="86" t="s">
        <v>211</v>
      </c>
      <c r="O44" s="100">
        <v>3.75</v>
      </c>
      <c r="P44" s="101">
        <v>15.0</v>
      </c>
      <c r="Q44" s="84">
        <f t="shared" si="3"/>
        <v>0.25</v>
      </c>
      <c r="R44" s="7"/>
    </row>
    <row r="45" ht="15.75" customHeight="1">
      <c r="B45" s="64">
        <v>1.0</v>
      </c>
      <c r="I45" s="86" t="s">
        <v>212</v>
      </c>
      <c r="J45" s="100">
        <v>2.0</v>
      </c>
      <c r="K45" s="101">
        <v>16.0</v>
      </c>
      <c r="L45" s="84">
        <f t="shared" si="2"/>
        <v>0.125</v>
      </c>
      <c r="M45" s="7"/>
      <c r="N45" s="86" t="s">
        <v>212</v>
      </c>
      <c r="O45" s="100">
        <v>3.75</v>
      </c>
      <c r="P45" s="101">
        <v>15.0</v>
      </c>
      <c r="Q45" s="84">
        <f t="shared" si="3"/>
        <v>0.25</v>
      </c>
      <c r="R45" s="7"/>
    </row>
    <row r="46" ht="15.75" customHeight="1">
      <c r="B46" s="120">
        <v>5.0</v>
      </c>
      <c r="I46" s="86" t="s">
        <v>213</v>
      </c>
      <c r="J46" s="100">
        <v>1.0</v>
      </c>
      <c r="K46" s="101">
        <v>9.0</v>
      </c>
      <c r="L46" s="84">
        <f t="shared" si="2"/>
        <v>0.1111111111</v>
      </c>
      <c r="M46" s="7"/>
      <c r="N46" s="86" t="s">
        <v>213</v>
      </c>
      <c r="O46" s="100">
        <v>3.75</v>
      </c>
      <c r="P46" s="101">
        <v>15.0</v>
      </c>
      <c r="Q46" s="84">
        <f t="shared" si="3"/>
        <v>0.25</v>
      </c>
      <c r="R46" s="7"/>
    </row>
    <row r="47" ht="15.75" customHeight="1">
      <c r="B47" s="64">
        <v>9.0</v>
      </c>
      <c r="I47" s="86" t="s">
        <v>214</v>
      </c>
      <c r="J47" s="100">
        <v>9.0</v>
      </c>
      <c r="K47" s="101">
        <v>20.0</v>
      </c>
      <c r="L47" s="84">
        <f t="shared" si="2"/>
        <v>0.45</v>
      </c>
      <c r="M47" s="7"/>
      <c r="N47" s="86" t="s">
        <v>214</v>
      </c>
      <c r="O47" s="100">
        <v>3.75</v>
      </c>
      <c r="P47" s="101">
        <v>15.0</v>
      </c>
      <c r="Q47" s="84">
        <f t="shared" si="3"/>
        <v>0.25</v>
      </c>
      <c r="R47" s="7"/>
    </row>
    <row r="48" ht="15.75" customHeight="1">
      <c r="B48" s="120">
        <v>3.0</v>
      </c>
      <c r="I48" s="86" t="s">
        <v>216</v>
      </c>
      <c r="J48" s="100">
        <v>6.0</v>
      </c>
      <c r="K48" s="101">
        <v>19.0</v>
      </c>
      <c r="L48" s="84">
        <f t="shared" si="2"/>
        <v>0.3157894737</v>
      </c>
      <c r="M48" s="7"/>
      <c r="N48" s="86" t="s">
        <v>216</v>
      </c>
      <c r="O48" s="100">
        <v>3.75</v>
      </c>
      <c r="P48" s="101">
        <v>15.0</v>
      </c>
      <c r="Q48" s="84">
        <f t="shared" si="3"/>
        <v>0.25</v>
      </c>
      <c r="R48" s="7"/>
    </row>
    <row r="49" ht="15.75" customHeight="1">
      <c r="B49" s="64">
        <v>4.0</v>
      </c>
      <c r="I49" s="86" t="s">
        <v>217</v>
      </c>
      <c r="J49" s="100">
        <v>4.0</v>
      </c>
      <c r="K49" s="101">
        <v>16.0</v>
      </c>
      <c r="L49" s="84">
        <f t="shared" si="2"/>
        <v>0.25</v>
      </c>
      <c r="M49" s="7"/>
      <c r="N49" s="86" t="s">
        <v>217</v>
      </c>
      <c r="O49" s="100">
        <v>3.75</v>
      </c>
      <c r="P49" s="101">
        <v>15.0</v>
      </c>
      <c r="Q49" s="84">
        <f t="shared" si="3"/>
        <v>0.25</v>
      </c>
      <c r="R49" s="7"/>
    </row>
    <row r="50" ht="15.75" customHeight="1">
      <c r="B50" s="120">
        <v>7.0</v>
      </c>
      <c r="I50" s="86" t="s">
        <v>218</v>
      </c>
      <c r="J50" s="100">
        <v>5.0</v>
      </c>
      <c r="K50" s="101">
        <v>16.0</v>
      </c>
      <c r="L50" s="84">
        <f t="shared" si="2"/>
        <v>0.3125</v>
      </c>
      <c r="M50" s="7"/>
      <c r="N50" s="86" t="s">
        <v>218</v>
      </c>
      <c r="O50" s="100">
        <v>3.75</v>
      </c>
      <c r="P50" s="101">
        <v>15.0</v>
      </c>
      <c r="Q50" s="84">
        <f t="shared" si="3"/>
        <v>0.25</v>
      </c>
      <c r="R50" s="7"/>
    </row>
    <row r="51" ht="15.75" customHeight="1">
      <c r="B51" s="64">
        <v>5.0</v>
      </c>
      <c r="I51" s="86" t="s">
        <v>219</v>
      </c>
      <c r="J51" s="100">
        <v>1.0</v>
      </c>
      <c r="K51" s="101">
        <v>6.0</v>
      </c>
      <c r="L51" s="84">
        <f t="shared" si="2"/>
        <v>0.1666666667</v>
      </c>
      <c r="M51" s="7"/>
      <c r="N51" s="86" t="s">
        <v>219</v>
      </c>
      <c r="O51" s="100">
        <v>3.75</v>
      </c>
      <c r="P51" s="101">
        <v>15.0</v>
      </c>
      <c r="Q51" s="84">
        <f t="shared" si="3"/>
        <v>0.25</v>
      </c>
      <c r="R51" s="7"/>
    </row>
    <row r="52" ht="15.75" customHeight="1">
      <c r="B52" s="120">
        <v>2.0</v>
      </c>
      <c r="I52" s="86" t="s">
        <v>220</v>
      </c>
      <c r="J52" s="100">
        <v>2.0</v>
      </c>
      <c r="K52" s="101">
        <v>12.0</v>
      </c>
      <c r="L52" s="84">
        <f t="shared" si="2"/>
        <v>0.1666666667</v>
      </c>
      <c r="M52" s="7"/>
      <c r="N52" s="86" t="s">
        <v>220</v>
      </c>
      <c r="O52" s="100">
        <v>3.75</v>
      </c>
      <c r="P52" s="101">
        <v>15.0</v>
      </c>
      <c r="Q52" s="84">
        <f t="shared" si="3"/>
        <v>0.25</v>
      </c>
      <c r="R52" s="7"/>
    </row>
    <row r="53" ht="15.75" customHeight="1">
      <c r="B53" s="64">
        <v>2.0</v>
      </c>
      <c r="I53" s="86" t="s">
        <v>221</v>
      </c>
      <c r="J53" s="100">
        <v>3.0</v>
      </c>
      <c r="K53" s="101">
        <v>19.0</v>
      </c>
      <c r="L53" s="84">
        <f t="shared" si="2"/>
        <v>0.1578947368</v>
      </c>
      <c r="M53" s="7"/>
      <c r="N53" s="86" t="s">
        <v>221</v>
      </c>
      <c r="O53" s="100">
        <v>3.75</v>
      </c>
      <c r="P53" s="101">
        <v>15.0</v>
      </c>
      <c r="Q53" s="84">
        <f t="shared" si="3"/>
        <v>0.25</v>
      </c>
      <c r="R53" s="7"/>
    </row>
    <row r="54" ht="15.75" customHeight="1">
      <c r="B54" s="120">
        <v>1.0</v>
      </c>
      <c r="I54" s="86" t="s">
        <v>223</v>
      </c>
      <c r="J54" s="100">
        <v>4.0</v>
      </c>
      <c r="K54" s="101">
        <v>14.0</v>
      </c>
      <c r="L54" s="84">
        <f t="shared" si="2"/>
        <v>0.2857142857</v>
      </c>
      <c r="M54" s="7"/>
      <c r="N54" s="86" t="s">
        <v>223</v>
      </c>
      <c r="O54" s="100">
        <v>3.75</v>
      </c>
      <c r="P54" s="101">
        <v>15.0</v>
      </c>
      <c r="Q54" s="84">
        <f t="shared" si="3"/>
        <v>0.25</v>
      </c>
      <c r="R54" s="7"/>
    </row>
    <row r="55" ht="15.75" customHeight="1">
      <c r="B55" s="64">
        <v>3.0</v>
      </c>
      <c r="I55" s="86" t="s">
        <v>224</v>
      </c>
      <c r="J55" s="100">
        <v>3.0</v>
      </c>
      <c r="K55" s="101">
        <v>12.0</v>
      </c>
      <c r="L55" s="84">
        <f t="shared" si="2"/>
        <v>0.25</v>
      </c>
      <c r="M55" s="7"/>
      <c r="N55" s="86" t="s">
        <v>224</v>
      </c>
      <c r="O55" s="100">
        <v>3.75</v>
      </c>
      <c r="P55" s="101">
        <v>15.0</v>
      </c>
      <c r="Q55" s="84">
        <f t="shared" si="3"/>
        <v>0.25</v>
      </c>
      <c r="R55" s="7"/>
    </row>
    <row r="56" ht="15.75" customHeight="1">
      <c r="B56" s="120">
        <v>2.0</v>
      </c>
      <c r="I56" s="86" t="s">
        <v>225</v>
      </c>
      <c r="J56" s="100">
        <v>6.0</v>
      </c>
      <c r="K56" s="101">
        <v>17.0</v>
      </c>
      <c r="L56" s="84">
        <f t="shared" si="2"/>
        <v>0.3529411765</v>
      </c>
      <c r="M56" s="7"/>
      <c r="N56" s="86" t="s">
        <v>225</v>
      </c>
      <c r="O56" s="100">
        <v>3.75</v>
      </c>
      <c r="P56" s="101">
        <v>15.0</v>
      </c>
      <c r="Q56" s="84">
        <f t="shared" si="3"/>
        <v>0.25</v>
      </c>
      <c r="R56" s="7"/>
    </row>
    <row r="57" ht="15.75" customHeight="1">
      <c r="B57" s="64">
        <v>4.0</v>
      </c>
      <c r="I57" s="86" t="s">
        <v>226</v>
      </c>
      <c r="J57" s="100">
        <v>2.0</v>
      </c>
      <c r="K57" s="101">
        <v>19.0</v>
      </c>
      <c r="L57" s="84">
        <f t="shared" si="2"/>
        <v>0.1052631579</v>
      </c>
      <c r="M57" s="7"/>
      <c r="N57" s="86" t="s">
        <v>226</v>
      </c>
      <c r="O57" s="100">
        <v>3.75</v>
      </c>
      <c r="P57" s="101">
        <v>15.0</v>
      </c>
      <c r="Q57" s="84">
        <f t="shared" si="3"/>
        <v>0.25</v>
      </c>
      <c r="R57" s="7"/>
    </row>
    <row r="58" ht="15.75" customHeight="1">
      <c r="B58" s="120">
        <v>1.0</v>
      </c>
      <c r="I58" s="86" t="s">
        <v>227</v>
      </c>
      <c r="J58" s="100">
        <v>1.0</v>
      </c>
      <c r="K58" s="101">
        <v>16.0</v>
      </c>
      <c r="L58" s="84">
        <f t="shared" si="2"/>
        <v>0.0625</v>
      </c>
      <c r="M58" s="7"/>
      <c r="N58" s="86" t="s">
        <v>227</v>
      </c>
      <c r="O58" s="100">
        <v>3.75</v>
      </c>
      <c r="P58" s="101">
        <v>15.0</v>
      </c>
      <c r="Q58" s="84">
        <f t="shared" si="3"/>
        <v>0.25</v>
      </c>
      <c r="R58" s="7"/>
    </row>
    <row r="59" ht="15.75" customHeight="1">
      <c r="B59" s="64">
        <v>5.0</v>
      </c>
      <c r="I59" s="86" t="s">
        <v>229</v>
      </c>
      <c r="J59" s="100">
        <v>2.0</v>
      </c>
      <c r="K59" s="101">
        <v>9.0</v>
      </c>
      <c r="L59" s="84">
        <f t="shared" si="2"/>
        <v>0.2222222222</v>
      </c>
      <c r="M59" s="7"/>
      <c r="N59" s="86" t="s">
        <v>229</v>
      </c>
      <c r="O59" s="100">
        <v>3.75</v>
      </c>
      <c r="P59" s="101">
        <v>15.0</v>
      </c>
      <c r="Q59" s="84">
        <f t="shared" si="3"/>
        <v>0.25</v>
      </c>
      <c r="R59" s="7"/>
    </row>
    <row r="60" ht="15.75" customHeight="1">
      <c r="B60" s="120">
        <v>9.0</v>
      </c>
      <c r="D60" s="32"/>
      <c r="I60" s="86" t="s">
        <v>231</v>
      </c>
      <c r="J60" s="100">
        <v>6.0</v>
      </c>
      <c r="K60" s="101">
        <v>20.0</v>
      </c>
      <c r="L60" s="84">
        <f t="shared" si="2"/>
        <v>0.3</v>
      </c>
      <c r="M60" s="7"/>
      <c r="N60" s="86" t="s">
        <v>231</v>
      </c>
      <c r="O60" s="100">
        <v>3.75</v>
      </c>
      <c r="P60" s="101">
        <v>15.0</v>
      </c>
      <c r="Q60" s="84">
        <f t="shared" si="3"/>
        <v>0.25</v>
      </c>
      <c r="R60" s="7"/>
    </row>
    <row r="61" ht="15.75" customHeight="1">
      <c r="B61" s="64">
        <v>3.0</v>
      </c>
      <c r="I61" s="86" t="s">
        <v>232</v>
      </c>
      <c r="J61" s="100">
        <v>3.0</v>
      </c>
      <c r="K61" s="101">
        <v>19.0</v>
      </c>
      <c r="L61" s="84">
        <f t="shared" si="2"/>
        <v>0.1578947368</v>
      </c>
      <c r="M61" s="7"/>
      <c r="N61" s="86" t="s">
        <v>232</v>
      </c>
      <c r="O61" s="100">
        <v>3.75</v>
      </c>
      <c r="P61" s="101">
        <v>15.0</v>
      </c>
      <c r="Q61" s="84">
        <f t="shared" si="3"/>
        <v>0.25</v>
      </c>
      <c r="R61" s="7"/>
    </row>
    <row r="62" ht="15.75" customHeight="1">
      <c r="B62" s="120">
        <v>4.0</v>
      </c>
      <c r="I62" s="86" t="s">
        <v>233</v>
      </c>
      <c r="J62" s="100">
        <v>2.0</v>
      </c>
      <c r="K62" s="101">
        <v>16.0</v>
      </c>
      <c r="L62" s="84">
        <f t="shared" si="2"/>
        <v>0.125</v>
      </c>
      <c r="M62" s="7"/>
      <c r="N62" s="86" t="s">
        <v>233</v>
      </c>
      <c r="O62" s="100">
        <v>3.75</v>
      </c>
      <c r="P62" s="101">
        <v>15.0</v>
      </c>
      <c r="Q62" s="84">
        <f t="shared" si="3"/>
        <v>0.25</v>
      </c>
      <c r="R62" s="7"/>
    </row>
    <row r="63" ht="15.75" customHeight="1">
      <c r="B63" s="64">
        <v>7.0</v>
      </c>
      <c r="I63" s="86" t="s">
        <v>234</v>
      </c>
      <c r="J63" s="100">
        <v>3.0</v>
      </c>
      <c r="K63" s="101">
        <v>16.0</v>
      </c>
      <c r="L63" s="84">
        <f t="shared" si="2"/>
        <v>0.1875</v>
      </c>
      <c r="M63" s="7"/>
      <c r="N63" s="86" t="s">
        <v>234</v>
      </c>
      <c r="O63" s="100">
        <v>3.75</v>
      </c>
      <c r="P63" s="101">
        <v>15.0</v>
      </c>
      <c r="Q63" s="84">
        <f t="shared" si="3"/>
        <v>0.25</v>
      </c>
      <c r="R63" s="7"/>
    </row>
    <row r="64" ht="15.75" customHeight="1">
      <c r="B64" s="120">
        <v>5.0</v>
      </c>
      <c r="I64" s="86" t="s">
        <v>235</v>
      </c>
      <c r="J64" s="100">
        <v>3.0</v>
      </c>
      <c r="K64" s="101">
        <v>6.0</v>
      </c>
      <c r="L64" s="84">
        <f t="shared" si="2"/>
        <v>0.5</v>
      </c>
      <c r="M64" s="7"/>
      <c r="N64" s="86" t="s">
        <v>235</v>
      </c>
      <c r="O64" s="100">
        <v>3.75</v>
      </c>
      <c r="P64" s="101">
        <v>15.0</v>
      </c>
      <c r="Q64" s="84">
        <f t="shared" si="3"/>
        <v>0.25</v>
      </c>
      <c r="R64" s="7"/>
    </row>
    <row r="65" ht="15.75" customHeight="1">
      <c r="B65" s="64">
        <v>2.0</v>
      </c>
      <c r="I65" s="86" t="s">
        <v>236</v>
      </c>
      <c r="J65" s="100">
        <v>6.0</v>
      </c>
      <c r="K65" s="101">
        <v>12.0</v>
      </c>
      <c r="L65" s="84">
        <f t="shared" si="2"/>
        <v>0.5</v>
      </c>
      <c r="M65" s="7"/>
      <c r="N65" s="86" t="s">
        <v>236</v>
      </c>
      <c r="O65" s="100">
        <v>3.75</v>
      </c>
      <c r="P65" s="101">
        <v>15.0</v>
      </c>
      <c r="Q65" s="84">
        <f t="shared" si="3"/>
        <v>0.25</v>
      </c>
      <c r="R65" s="7"/>
    </row>
    <row r="66" ht="15.75" customHeight="1">
      <c r="B66" s="120">
        <v>2.0</v>
      </c>
      <c r="I66" s="86" t="s">
        <v>238</v>
      </c>
      <c r="J66" s="100">
        <v>9.0</v>
      </c>
      <c r="K66" s="101">
        <v>19.0</v>
      </c>
      <c r="L66" s="84">
        <f t="shared" si="2"/>
        <v>0.4736842105</v>
      </c>
      <c r="M66" s="7"/>
      <c r="N66" s="86" t="s">
        <v>238</v>
      </c>
      <c r="O66" s="100">
        <v>3.75</v>
      </c>
      <c r="P66" s="101">
        <v>15.0</v>
      </c>
      <c r="Q66" s="84">
        <f t="shared" si="3"/>
        <v>0.25</v>
      </c>
      <c r="R66" s="7"/>
    </row>
    <row r="67" ht="15.75" customHeight="1">
      <c r="B67" s="64">
        <v>2.0</v>
      </c>
      <c r="I67" s="86" t="s">
        <v>240</v>
      </c>
      <c r="J67" s="100">
        <v>4.0</v>
      </c>
      <c r="K67" s="101">
        <v>14.0</v>
      </c>
      <c r="L67" s="84">
        <f t="shared" si="2"/>
        <v>0.2857142857</v>
      </c>
      <c r="M67" s="7"/>
      <c r="N67" s="86" t="s">
        <v>240</v>
      </c>
      <c r="O67" s="100">
        <v>3.75</v>
      </c>
      <c r="P67" s="101">
        <v>15.0</v>
      </c>
      <c r="Q67" s="84">
        <f t="shared" si="3"/>
        <v>0.25</v>
      </c>
      <c r="R67" s="7"/>
    </row>
    <row r="68" ht="15.75" customHeight="1">
      <c r="B68" s="120">
        <v>3.0</v>
      </c>
      <c r="I68" s="86" t="s">
        <v>241</v>
      </c>
      <c r="J68" s="100">
        <v>4.0</v>
      </c>
      <c r="K68" s="101">
        <v>12.0</v>
      </c>
      <c r="L68" s="84">
        <f t="shared" si="2"/>
        <v>0.3333333333</v>
      </c>
      <c r="M68" s="7"/>
      <c r="N68" s="86" t="s">
        <v>241</v>
      </c>
      <c r="O68" s="100">
        <v>3.75</v>
      </c>
      <c r="P68" s="101">
        <v>15.0</v>
      </c>
      <c r="Q68" s="84">
        <f t="shared" si="3"/>
        <v>0.25</v>
      </c>
      <c r="R68" s="7"/>
    </row>
    <row r="69" ht="15.75" customHeight="1">
      <c r="B69" s="64">
        <v>4.0</v>
      </c>
      <c r="I69" s="86" t="s">
        <v>243</v>
      </c>
      <c r="J69" s="100">
        <v>5.0</v>
      </c>
      <c r="K69" s="101">
        <v>17.0</v>
      </c>
      <c r="L69" s="84">
        <f t="shared" si="2"/>
        <v>0.2941176471</v>
      </c>
      <c r="M69" s="7"/>
      <c r="N69" s="86" t="s">
        <v>243</v>
      </c>
      <c r="O69" s="100">
        <v>3.75</v>
      </c>
      <c r="P69" s="101">
        <v>15.0</v>
      </c>
      <c r="Q69" s="84">
        <f t="shared" si="3"/>
        <v>0.25</v>
      </c>
      <c r="R69" s="7"/>
    </row>
    <row r="70" ht="15.75" customHeight="1">
      <c r="B70" s="120">
        <v>3.0</v>
      </c>
      <c r="I70" s="86" t="s">
        <v>244</v>
      </c>
      <c r="J70" s="100">
        <v>9.0</v>
      </c>
      <c r="K70" s="101">
        <v>19.0</v>
      </c>
      <c r="L70" s="84">
        <f t="shared" si="2"/>
        <v>0.4736842105</v>
      </c>
      <c r="M70" s="7"/>
      <c r="N70" s="86" t="s">
        <v>244</v>
      </c>
      <c r="O70" s="100">
        <v>3.75</v>
      </c>
      <c r="P70" s="101">
        <v>15.0</v>
      </c>
      <c r="Q70" s="84">
        <f t="shared" si="3"/>
        <v>0.25</v>
      </c>
      <c r="R70" s="7"/>
    </row>
    <row r="71" ht="15.75" customHeight="1">
      <c r="B71" s="64">
        <v>6.0</v>
      </c>
      <c r="I71" s="86" t="s">
        <v>245</v>
      </c>
      <c r="J71" s="100">
        <v>4.0</v>
      </c>
      <c r="K71" s="101">
        <v>16.0</v>
      </c>
      <c r="L71" s="84">
        <f t="shared" si="2"/>
        <v>0.25</v>
      </c>
      <c r="M71" s="7"/>
      <c r="N71" s="86" t="s">
        <v>245</v>
      </c>
      <c r="O71" s="100">
        <v>3.75</v>
      </c>
      <c r="P71" s="101">
        <v>15.0</v>
      </c>
      <c r="Q71" s="84">
        <f t="shared" si="3"/>
        <v>0.25</v>
      </c>
      <c r="R71" s="7"/>
    </row>
    <row r="72" ht="15.75" customHeight="1">
      <c r="B72" s="120">
        <v>2.0</v>
      </c>
      <c r="I72" s="86" t="s">
        <v>246</v>
      </c>
      <c r="J72" s="100">
        <v>3.0</v>
      </c>
      <c r="K72" s="101">
        <v>9.0</v>
      </c>
      <c r="L72" s="84">
        <f t="shared" si="2"/>
        <v>0.3333333333</v>
      </c>
      <c r="M72" s="7"/>
      <c r="N72" s="86" t="s">
        <v>246</v>
      </c>
      <c r="O72" s="100">
        <v>3.75</v>
      </c>
      <c r="P72" s="101">
        <v>15.0</v>
      </c>
      <c r="Q72" s="84">
        <f t="shared" si="3"/>
        <v>0.25</v>
      </c>
      <c r="R72" s="7"/>
    </row>
    <row r="73" ht="15.75" customHeight="1">
      <c r="B73" s="64">
        <v>1.0</v>
      </c>
      <c r="I73" s="86" t="s">
        <v>248</v>
      </c>
      <c r="J73" s="100">
        <v>1.0</v>
      </c>
      <c r="K73" s="101">
        <v>20.0</v>
      </c>
      <c r="L73" s="84">
        <f t="shared" si="2"/>
        <v>0.05</v>
      </c>
      <c r="M73" s="7"/>
      <c r="N73" s="86" t="s">
        <v>248</v>
      </c>
      <c r="O73" s="100">
        <v>3.75</v>
      </c>
      <c r="P73" s="101">
        <v>15.0</v>
      </c>
      <c r="Q73" s="84">
        <f t="shared" si="3"/>
        <v>0.25</v>
      </c>
      <c r="R73" s="7"/>
    </row>
    <row r="74" ht="15.75" customHeight="1">
      <c r="B74" s="120">
        <v>2.0</v>
      </c>
      <c r="I74" s="86" t="s">
        <v>249</v>
      </c>
      <c r="J74" s="100">
        <v>3.0</v>
      </c>
      <c r="K74" s="101">
        <v>19.0</v>
      </c>
      <c r="L74" s="84">
        <f t="shared" si="2"/>
        <v>0.1578947368</v>
      </c>
      <c r="M74" s="7"/>
      <c r="N74" s="86" t="s">
        <v>249</v>
      </c>
      <c r="O74" s="100">
        <v>3.75</v>
      </c>
      <c r="P74" s="101">
        <v>15.0</v>
      </c>
      <c r="Q74" s="84">
        <f t="shared" si="3"/>
        <v>0.25</v>
      </c>
      <c r="R74" s="7"/>
    </row>
    <row r="75" ht="15.75" customHeight="1">
      <c r="B75" s="64">
        <v>6.0</v>
      </c>
      <c r="I75" s="86" t="s">
        <v>250</v>
      </c>
      <c r="J75" s="100">
        <v>5.0</v>
      </c>
      <c r="K75" s="101">
        <v>16.0</v>
      </c>
      <c r="L75" s="84">
        <f t="shared" si="2"/>
        <v>0.3125</v>
      </c>
      <c r="M75" s="7"/>
      <c r="N75" s="86" t="s">
        <v>250</v>
      </c>
      <c r="O75" s="100">
        <v>3.75</v>
      </c>
      <c r="P75" s="101">
        <v>15.0</v>
      </c>
      <c r="Q75" s="84">
        <f t="shared" si="3"/>
        <v>0.25</v>
      </c>
      <c r="R75" s="7"/>
    </row>
    <row r="76" ht="15.75" customHeight="1">
      <c r="B76" s="120">
        <v>3.0</v>
      </c>
      <c r="I76" s="86" t="s">
        <v>251</v>
      </c>
      <c r="J76" s="100">
        <v>6.0</v>
      </c>
      <c r="K76" s="101">
        <v>16.0</v>
      </c>
      <c r="L76" s="84">
        <f t="shared" si="2"/>
        <v>0.375</v>
      </c>
      <c r="M76" s="7"/>
      <c r="N76" s="86" t="s">
        <v>251</v>
      </c>
      <c r="O76" s="100">
        <v>3.75</v>
      </c>
      <c r="P76" s="101">
        <v>15.0</v>
      </c>
      <c r="Q76" s="84">
        <f t="shared" si="3"/>
        <v>0.25</v>
      </c>
      <c r="R76" s="7"/>
    </row>
    <row r="77" ht="15.75" customHeight="1">
      <c r="B77" s="64">
        <v>2.0</v>
      </c>
      <c r="I77" s="86" t="s">
        <v>252</v>
      </c>
      <c r="J77" s="100">
        <v>0.0</v>
      </c>
      <c r="K77" s="101">
        <v>6.0</v>
      </c>
      <c r="L77" s="84">
        <f t="shared" si="2"/>
        <v>0</v>
      </c>
      <c r="M77" s="7"/>
      <c r="N77" s="86" t="s">
        <v>252</v>
      </c>
      <c r="O77" s="100">
        <v>3.75</v>
      </c>
      <c r="P77" s="101">
        <v>15.0</v>
      </c>
      <c r="Q77" s="84">
        <f t="shared" si="3"/>
        <v>0.25</v>
      </c>
      <c r="R77" s="7"/>
    </row>
    <row r="78" ht="15.75" customHeight="1">
      <c r="B78" s="120">
        <v>3.0</v>
      </c>
      <c r="I78" s="132" t="s">
        <v>253</v>
      </c>
      <c r="J78" s="116">
        <v>1.0</v>
      </c>
      <c r="K78" s="85">
        <v>48.0</v>
      </c>
      <c r="L78" s="118">
        <f t="shared" si="2"/>
        <v>0.02083333333</v>
      </c>
      <c r="M78" s="7"/>
      <c r="N78" s="132" t="s">
        <v>253</v>
      </c>
      <c r="O78" s="116">
        <v>3.75</v>
      </c>
      <c r="P78" s="116">
        <v>48.75</v>
      </c>
      <c r="Q78" s="118">
        <f t="shared" si="3"/>
        <v>0.07692307692</v>
      </c>
      <c r="R78" s="7"/>
    </row>
    <row r="79" ht="15.75" customHeight="1">
      <c r="B79" s="64">
        <v>3.0</v>
      </c>
      <c r="I79" s="132" t="s">
        <v>254</v>
      </c>
      <c r="J79" s="116">
        <v>3.0</v>
      </c>
      <c r="K79" s="85">
        <v>48.0</v>
      </c>
      <c r="L79" s="118">
        <f t="shared" si="2"/>
        <v>0.0625</v>
      </c>
      <c r="M79" s="7"/>
      <c r="N79" s="132" t="s">
        <v>254</v>
      </c>
      <c r="O79" s="116">
        <v>3.75</v>
      </c>
      <c r="P79" s="116">
        <v>48.75</v>
      </c>
      <c r="Q79" s="118">
        <f t="shared" si="3"/>
        <v>0.07692307692</v>
      </c>
      <c r="R79" s="7"/>
    </row>
    <row r="80" ht="15.75" customHeight="1">
      <c r="B80" s="120">
        <v>6.0</v>
      </c>
      <c r="I80" s="132" t="s">
        <v>255</v>
      </c>
      <c r="J80" s="116">
        <v>2.0</v>
      </c>
      <c r="K80" s="85">
        <v>40.0</v>
      </c>
      <c r="L80" s="118">
        <f t="shared" si="2"/>
        <v>0.05</v>
      </c>
      <c r="M80" s="7"/>
      <c r="N80" s="132" t="s">
        <v>255</v>
      </c>
      <c r="O80" s="116">
        <v>3.75</v>
      </c>
      <c r="P80" s="116">
        <v>48.75</v>
      </c>
      <c r="Q80" s="118">
        <f t="shared" si="3"/>
        <v>0.07692307692</v>
      </c>
      <c r="R80" s="7"/>
    </row>
    <row r="81" ht="15.75" customHeight="1">
      <c r="B81" s="64">
        <v>9.0</v>
      </c>
      <c r="I81" s="132" t="s">
        <v>256</v>
      </c>
      <c r="J81" s="116">
        <v>6.0</v>
      </c>
      <c r="K81" s="85">
        <v>59.0</v>
      </c>
      <c r="L81" s="118">
        <f t="shared" si="2"/>
        <v>0.1016949153</v>
      </c>
      <c r="M81" s="7"/>
      <c r="N81" s="132" t="s">
        <v>256</v>
      </c>
      <c r="O81" s="116">
        <v>3.75</v>
      </c>
      <c r="P81" s="116">
        <v>48.75</v>
      </c>
      <c r="Q81" s="118">
        <f t="shared" si="3"/>
        <v>0.07692307692</v>
      </c>
      <c r="R81" s="7"/>
    </row>
    <row r="82" ht="15.75" customHeight="1">
      <c r="B82" s="120">
        <v>4.0</v>
      </c>
      <c r="I82" s="132" t="s">
        <v>257</v>
      </c>
      <c r="J82" s="116">
        <v>3.0</v>
      </c>
      <c r="K82" s="85">
        <v>48.0</v>
      </c>
      <c r="L82" s="118">
        <f t="shared" si="2"/>
        <v>0.0625</v>
      </c>
      <c r="M82" s="7"/>
      <c r="N82" s="132" t="s">
        <v>257</v>
      </c>
      <c r="O82" s="116">
        <v>3.75</v>
      </c>
      <c r="P82" s="116">
        <v>48.75</v>
      </c>
      <c r="Q82" s="118">
        <f t="shared" si="3"/>
        <v>0.07692307692</v>
      </c>
      <c r="R82" s="7"/>
    </row>
    <row r="83" ht="15.75" customHeight="1">
      <c r="B83" s="64">
        <v>4.0</v>
      </c>
      <c r="I83" s="132" t="s">
        <v>258</v>
      </c>
      <c r="J83" s="116">
        <v>4.0</v>
      </c>
      <c r="K83" s="85">
        <v>48.0</v>
      </c>
      <c r="L83" s="118">
        <f t="shared" si="2"/>
        <v>0.08333333333</v>
      </c>
      <c r="M83" s="7"/>
      <c r="N83" s="132" t="s">
        <v>258</v>
      </c>
      <c r="O83" s="116">
        <v>3.75</v>
      </c>
      <c r="P83" s="116">
        <v>48.75</v>
      </c>
      <c r="Q83" s="118">
        <f t="shared" si="3"/>
        <v>0.07692307692</v>
      </c>
      <c r="R83" s="7"/>
    </row>
    <row r="84" ht="15.75" customHeight="1">
      <c r="B84" s="120">
        <v>5.0</v>
      </c>
      <c r="I84" s="132" t="s">
        <v>259</v>
      </c>
      <c r="J84" s="116">
        <v>3.0</v>
      </c>
      <c r="K84" s="85">
        <v>40.0</v>
      </c>
      <c r="L84" s="118">
        <f t="shared" si="2"/>
        <v>0.075</v>
      </c>
      <c r="M84" s="7"/>
      <c r="N84" s="132" t="s">
        <v>259</v>
      </c>
      <c r="O84" s="116">
        <v>3.75</v>
      </c>
      <c r="P84" s="116">
        <v>48.75</v>
      </c>
      <c r="Q84" s="118">
        <f t="shared" si="3"/>
        <v>0.07692307692</v>
      </c>
      <c r="R84" s="7"/>
    </row>
    <row r="85" ht="15.75" customHeight="1">
      <c r="B85" s="64">
        <v>9.0</v>
      </c>
      <c r="I85" s="132" t="s">
        <v>260</v>
      </c>
      <c r="J85" s="116">
        <v>9.0</v>
      </c>
      <c r="K85" s="85">
        <v>59.0</v>
      </c>
      <c r="L85" s="118">
        <f t="shared" si="2"/>
        <v>0.1525423729</v>
      </c>
      <c r="M85" s="7"/>
      <c r="N85" s="132" t="s">
        <v>260</v>
      </c>
      <c r="O85" s="116">
        <v>3.75</v>
      </c>
      <c r="P85" s="116">
        <v>48.75</v>
      </c>
      <c r="Q85" s="118">
        <f t="shared" si="3"/>
        <v>0.07692307692</v>
      </c>
      <c r="R85" s="7"/>
    </row>
    <row r="86" ht="15.75" customHeight="1">
      <c r="B86" s="120">
        <v>4.0</v>
      </c>
      <c r="I86" s="132" t="s">
        <v>261</v>
      </c>
      <c r="J86" s="116">
        <v>2.0</v>
      </c>
      <c r="K86" s="85">
        <v>48.0</v>
      </c>
      <c r="L86" s="118">
        <f t="shared" si="2"/>
        <v>0.04166666667</v>
      </c>
      <c r="M86" s="7"/>
      <c r="N86" s="132" t="s">
        <v>261</v>
      </c>
      <c r="O86" s="116">
        <v>3.75</v>
      </c>
      <c r="P86" s="116">
        <v>48.75</v>
      </c>
      <c r="Q86" s="118">
        <f t="shared" si="3"/>
        <v>0.07692307692</v>
      </c>
      <c r="R86" s="7"/>
    </row>
    <row r="87" ht="15.75" customHeight="1">
      <c r="B87" s="64">
        <v>3.0</v>
      </c>
      <c r="I87" s="132" t="s">
        <v>262</v>
      </c>
      <c r="J87" s="116">
        <v>4.0</v>
      </c>
      <c r="K87" s="85">
        <v>48.0</v>
      </c>
      <c r="L87" s="118">
        <f t="shared" si="2"/>
        <v>0.08333333333</v>
      </c>
      <c r="M87" s="7"/>
      <c r="N87" s="132" t="s">
        <v>262</v>
      </c>
      <c r="O87" s="116">
        <v>3.75</v>
      </c>
      <c r="P87" s="116">
        <v>48.75</v>
      </c>
      <c r="Q87" s="118">
        <f t="shared" si="3"/>
        <v>0.07692307692</v>
      </c>
      <c r="R87" s="7"/>
    </row>
    <row r="88" ht="15.75" customHeight="1">
      <c r="B88" s="120">
        <v>1.0</v>
      </c>
      <c r="I88" s="132" t="s">
        <v>263</v>
      </c>
      <c r="J88" s="116">
        <v>4.0</v>
      </c>
      <c r="K88" s="85">
        <v>40.0</v>
      </c>
      <c r="L88" s="118">
        <f t="shared" si="2"/>
        <v>0.1</v>
      </c>
      <c r="M88" s="7"/>
      <c r="N88" s="132" t="s">
        <v>263</v>
      </c>
      <c r="O88" s="116">
        <v>3.75</v>
      </c>
      <c r="P88" s="116">
        <v>48.75</v>
      </c>
      <c r="Q88" s="118">
        <f t="shared" si="3"/>
        <v>0.07692307692</v>
      </c>
      <c r="R88" s="7"/>
    </row>
    <row r="89" ht="15.75" customHeight="1">
      <c r="B89" s="64">
        <v>3.0</v>
      </c>
      <c r="I89" s="132" t="s">
        <v>264</v>
      </c>
      <c r="J89" s="116">
        <v>4.0</v>
      </c>
      <c r="K89" s="85">
        <v>59.0</v>
      </c>
      <c r="L89" s="118">
        <f t="shared" si="2"/>
        <v>0.06779661017</v>
      </c>
      <c r="M89" s="7"/>
      <c r="N89" s="132" t="s">
        <v>264</v>
      </c>
      <c r="O89" s="116">
        <v>3.75</v>
      </c>
      <c r="P89" s="116">
        <v>48.75</v>
      </c>
      <c r="Q89" s="118">
        <f t="shared" si="3"/>
        <v>0.07692307692</v>
      </c>
      <c r="R89" s="7"/>
    </row>
    <row r="90" ht="15.75" customHeight="1">
      <c r="B90" s="120">
        <v>5.0</v>
      </c>
      <c r="I90" s="132" t="s">
        <v>265</v>
      </c>
      <c r="J90" s="116">
        <v>4.0</v>
      </c>
      <c r="K90" s="85">
        <v>48.0</v>
      </c>
      <c r="L90" s="118">
        <f t="shared" si="2"/>
        <v>0.08333333333</v>
      </c>
      <c r="M90" s="7"/>
      <c r="N90" s="132" t="s">
        <v>265</v>
      </c>
      <c r="O90" s="116">
        <v>3.75</v>
      </c>
      <c r="P90" s="116">
        <v>48.75</v>
      </c>
      <c r="Q90" s="118">
        <f t="shared" si="3"/>
        <v>0.07692307692</v>
      </c>
      <c r="R90" s="7"/>
    </row>
    <row r="91" ht="15.75" customHeight="1">
      <c r="B91" s="64">
        <v>6.0</v>
      </c>
      <c r="I91" s="132" t="s">
        <v>266</v>
      </c>
      <c r="J91" s="116">
        <v>1.0</v>
      </c>
      <c r="K91" s="85">
        <v>48.0</v>
      </c>
      <c r="L91" s="118">
        <f t="shared" si="2"/>
        <v>0.02083333333</v>
      </c>
      <c r="M91" s="7"/>
      <c r="N91" s="132" t="s">
        <v>266</v>
      </c>
      <c r="O91" s="116">
        <v>3.75</v>
      </c>
      <c r="P91" s="116">
        <v>48.75</v>
      </c>
      <c r="Q91" s="118">
        <f t="shared" si="3"/>
        <v>0.07692307692</v>
      </c>
      <c r="R91" s="7"/>
    </row>
    <row r="92" ht="15.75" customHeight="1">
      <c r="B92" s="120">
        <v>0.0</v>
      </c>
      <c r="I92" s="132" t="s">
        <v>267</v>
      </c>
      <c r="J92" s="116">
        <v>3.0</v>
      </c>
      <c r="K92" s="85">
        <v>40.0</v>
      </c>
      <c r="L92" s="118">
        <f t="shared" si="2"/>
        <v>0.075</v>
      </c>
      <c r="M92" s="7"/>
      <c r="N92" s="132" t="s">
        <v>267</v>
      </c>
      <c r="O92" s="116">
        <v>3.75</v>
      </c>
      <c r="P92" s="116">
        <v>48.75</v>
      </c>
      <c r="Q92" s="118">
        <f t="shared" si="3"/>
        <v>0.07692307692</v>
      </c>
      <c r="R92" s="7"/>
    </row>
    <row r="93" ht="15.75" customHeight="1">
      <c r="I93" s="132" t="s">
        <v>268</v>
      </c>
      <c r="J93" s="116">
        <v>4.0</v>
      </c>
      <c r="K93" s="85">
        <v>59.0</v>
      </c>
      <c r="L93" s="118">
        <f t="shared" si="2"/>
        <v>0.06779661017</v>
      </c>
      <c r="M93" s="7"/>
      <c r="N93" s="132" t="s">
        <v>268</v>
      </c>
      <c r="O93" s="116">
        <v>3.75</v>
      </c>
      <c r="P93" s="116">
        <v>48.75</v>
      </c>
      <c r="Q93" s="118">
        <f t="shared" si="3"/>
        <v>0.07692307692</v>
      </c>
      <c r="R93" s="7"/>
    </row>
    <row r="94" ht="15.75" customHeight="1">
      <c r="I94" s="132" t="s">
        <v>269</v>
      </c>
      <c r="J94" s="116">
        <v>1.0</v>
      </c>
      <c r="K94" s="85">
        <v>48.0</v>
      </c>
      <c r="L94" s="118">
        <f t="shared" si="2"/>
        <v>0.02083333333</v>
      </c>
      <c r="M94" s="7"/>
      <c r="N94" s="132" t="s">
        <v>269</v>
      </c>
      <c r="O94" s="116">
        <v>3.75</v>
      </c>
      <c r="P94" s="116">
        <v>48.75</v>
      </c>
      <c r="Q94" s="118">
        <f t="shared" si="3"/>
        <v>0.07692307692</v>
      </c>
      <c r="R94" s="7"/>
    </row>
    <row r="95" ht="15.75" customHeight="1">
      <c r="I95" s="132" t="s">
        <v>270</v>
      </c>
      <c r="J95" s="116">
        <v>5.0</v>
      </c>
      <c r="K95" s="85">
        <v>48.0</v>
      </c>
      <c r="L95" s="118">
        <f t="shared" si="2"/>
        <v>0.1041666667</v>
      </c>
      <c r="M95" s="7"/>
      <c r="N95" s="132" t="s">
        <v>270</v>
      </c>
      <c r="O95" s="116">
        <v>3.75</v>
      </c>
      <c r="P95" s="116">
        <v>48.75</v>
      </c>
      <c r="Q95" s="118">
        <f t="shared" si="3"/>
        <v>0.07692307692</v>
      </c>
      <c r="R95" s="7"/>
    </row>
    <row r="96" ht="15.75" customHeight="1">
      <c r="I96" s="132" t="s">
        <v>271</v>
      </c>
      <c r="J96" s="116">
        <v>6.0</v>
      </c>
      <c r="K96" s="85">
        <v>40.0</v>
      </c>
      <c r="L96" s="118">
        <f t="shared" si="2"/>
        <v>0.15</v>
      </c>
      <c r="M96" s="7"/>
      <c r="N96" s="132" t="s">
        <v>271</v>
      </c>
      <c r="O96" s="116">
        <v>3.75</v>
      </c>
      <c r="P96" s="116">
        <v>48.75</v>
      </c>
      <c r="Q96" s="118">
        <f t="shared" si="3"/>
        <v>0.07692307692</v>
      </c>
      <c r="R96" s="7"/>
    </row>
    <row r="97" ht="15.75" customHeight="1">
      <c r="I97" s="132" t="s">
        <v>273</v>
      </c>
      <c r="J97" s="116">
        <v>5.0</v>
      </c>
      <c r="K97" s="85">
        <v>59.0</v>
      </c>
      <c r="L97" s="118">
        <f t="shared" si="2"/>
        <v>0.08474576271</v>
      </c>
      <c r="M97" s="7"/>
      <c r="N97" s="132" t="s">
        <v>273</v>
      </c>
      <c r="O97" s="116">
        <v>3.75</v>
      </c>
      <c r="P97" s="116">
        <v>48.75</v>
      </c>
      <c r="Q97" s="118">
        <f t="shared" si="3"/>
        <v>0.07692307692</v>
      </c>
      <c r="R97" s="7"/>
    </row>
    <row r="98" ht="15.75" customHeight="1">
      <c r="I98" s="132" t="s">
        <v>274</v>
      </c>
      <c r="J98" s="116">
        <v>5.0</v>
      </c>
      <c r="K98" s="85">
        <v>48.0</v>
      </c>
      <c r="L98" s="118">
        <f t="shared" si="2"/>
        <v>0.1041666667</v>
      </c>
      <c r="M98" s="7"/>
      <c r="N98" s="132" t="s">
        <v>274</v>
      </c>
      <c r="O98" s="116">
        <v>3.75</v>
      </c>
      <c r="P98" s="116">
        <v>48.75</v>
      </c>
      <c r="Q98" s="118">
        <f t="shared" si="3"/>
        <v>0.07692307692</v>
      </c>
      <c r="R98" s="7"/>
    </row>
    <row r="99" ht="15.75" customHeight="1">
      <c r="I99" s="132" t="s">
        <v>275</v>
      </c>
      <c r="J99" s="116">
        <v>3.0</v>
      </c>
      <c r="K99" s="85">
        <v>48.0</v>
      </c>
      <c r="L99" s="118">
        <f t="shared" si="2"/>
        <v>0.0625</v>
      </c>
      <c r="M99" s="7"/>
      <c r="N99" s="132" t="s">
        <v>275</v>
      </c>
      <c r="O99" s="116">
        <v>3.75</v>
      </c>
      <c r="P99" s="116">
        <v>48.75</v>
      </c>
      <c r="Q99" s="118">
        <f t="shared" si="3"/>
        <v>0.07692307692</v>
      </c>
      <c r="R99" s="7"/>
    </row>
    <row r="100" ht="15.75" customHeight="1">
      <c r="I100" s="132" t="s">
        <v>277</v>
      </c>
      <c r="J100" s="116">
        <v>2.0</v>
      </c>
      <c r="K100" s="85">
        <v>40.0</v>
      </c>
      <c r="L100" s="118">
        <f t="shared" si="2"/>
        <v>0.05</v>
      </c>
      <c r="M100" s="7"/>
      <c r="N100" s="132" t="s">
        <v>277</v>
      </c>
      <c r="O100" s="116">
        <v>3.75</v>
      </c>
      <c r="P100" s="116">
        <v>48.75</v>
      </c>
      <c r="Q100" s="118">
        <f t="shared" si="3"/>
        <v>0.07692307692</v>
      </c>
      <c r="R100" s="7"/>
    </row>
    <row r="101" ht="15.75" customHeight="1">
      <c r="I101" s="132" t="s">
        <v>284</v>
      </c>
      <c r="J101" s="116">
        <v>9.0</v>
      </c>
      <c r="K101" s="85">
        <v>59.0</v>
      </c>
      <c r="L101" s="118">
        <f t="shared" si="2"/>
        <v>0.1525423729</v>
      </c>
      <c r="M101" s="7"/>
      <c r="N101" s="132" t="s">
        <v>284</v>
      </c>
      <c r="O101" s="116">
        <v>3.75</v>
      </c>
      <c r="P101" s="116">
        <v>48.75</v>
      </c>
      <c r="Q101" s="118">
        <f t="shared" si="3"/>
        <v>0.07692307692</v>
      </c>
      <c r="R101" s="7"/>
    </row>
    <row r="102" ht="15.75" customHeight="1">
      <c r="I102" s="132" t="s">
        <v>285</v>
      </c>
      <c r="J102" s="116">
        <v>9.0</v>
      </c>
      <c r="K102" s="85">
        <v>48.0</v>
      </c>
      <c r="L102" s="118">
        <f t="shared" si="2"/>
        <v>0.1875</v>
      </c>
      <c r="M102" s="7"/>
      <c r="N102" s="132" t="s">
        <v>285</v>
      </c>
      <c r="O102" s="116">
        <v>3.75</v>
      </c>
      <c r="P102" s="116">
        <v>48.75</v>
      </c>
      <c r="Q102" s="118">
        <f t="shared" si="3"/>
        <v>0.07692307692</v>
      </c>
      <c r="R102" s="7"/>
    </row>
    <row r="103" ht="15.75" customHeight="1">
      <c r="I103" s="132" t="s">
        <v>287</v>
      </c>
      <c r="J103" s="116">
        <v>2.0</v>
      </c>
      <c r="K103" s="85">
        <v>48.0</v>
      </c>
      <c r="L103" s="118">
        <f t="shared" si="2"/>
        <v>0.04166666667</v>
      </c>
      <c r="M103" s="7"/>
      <c r="N103" s="132" t="s">
        <v>287</v>
      </c>
      <c r="O103" s="116">
        <v>3.75</v>
      </c>
      <c r="P103" s="116">
        <v>48.75</v>
      </c>
      <c r="Q103" s="118">
        <f t="shared" si="3"/>
        <v>0.07692307692</v>
      </c>
      <c r="R103" s="7"/>
    </row>
    <row r="104" ht="15.75" customHeight="1">
      <c r="I104" s="132" t="s">
        <v>288</v>
      </c>
      <c r="J104" s="116">
        <v>1.0</v>
      </c>
      <c r="K104" s="85">
        <v>40.0</v>
      </c>
      <c r="L104" s="118">
        <f t="shared" si="2"/>
        <v>0.025</v>
      </c>
      <c r="M104" s="7"/>
      <c r="N104" s="132" t="s">
        <v>288</v>
      </c>
      <c r="O104" s="116">
        <v>3.75</v>
      </c>
      <c r="P104" s="116">
        <v>48.75</v>
      </c>
      <c r="Q104" s="118">
        <f t="shared" si="3"/>
        <v>0.07692307692</v>
      </c>
      <c r="R104" s="7"/>
    </row>
    <row r="105" ht="15.75" customHeight="1">
      <c r="I105" s="132" t="s">
        <v>289</v>
      </c>
      <c r="J105" s="116">
        <v>4.0</v>
      </c>
      <c r="K105" s="85">
        <v>59.0</v>
      </c>
      <c r="L105" s="118">
        <f t="shared" si="2"/>
        <v>0.06779661017</v>
      </c>
      <c r="M105" s="7"/>
      <c r="N105" s="132" t="s">
        <v>289</v>
      </c>
      <c r="O105" s="116">
        <v>3.75</v>
      </c>
      <c r="P105" s="116">
        <v>48.75</v>
      </c>
      <c r="Q105" s="118">
        <f t="shared" si="3"/>
        <v>0.07692307692</v>
      </c>
      <c r="R105" s="7"/>
    </row>
    <row r="106" ht="15.75" customHeight="1">
      <c r="I106" s="132" t="s">
        <v>290</v>
      </c>
      <c r="J106" s="116">
        <v>3.0</v>
      </c>
      <c r="K106" s="85">
        <v>48.0</v>
      </c>
      <c r="L106" s="118">
        <f t="shared" si="2"/>
        <v>0.0625</v>
      </c>
      <c r="M106" s="7"/>
      <c r="N106" s="132" t="s">
        <v>290</v>
      </c>
      <c r="O106" s="116">
        <v>3.75</v>
      </c>
      <c r="P106" s="116">
        <v>48.75</v>
      </c>
      <c r="Q106" s="118">
        <f t="shared" si="3"/>
        <v>0.07692307692</v>
      </c>
      <c r="R106" s="7"/>
    </row>
    <row r="107" ht="15.75" customHeight="1">
      <c r="I107" s="132" t="s">
        <v>291</v>
      </c>
      <c r="J107" s="116">
        <v>1.0</v>
      </c>
      <c r="K107" s="85">
        <v>48.0</v>
      </c>
      <c r="L107" s="118">
        <f t="shared" si="2"/>
        <v>0.02083333333</v>
      </c>
      <c r="M107" s="7"/>
      <c r="N107" s="132" t="s">
        <v>291</v>
      </c>
      <c r="O107" s="116">
        <v>3.75</v>
      </c>
      <c r="P107" s="116">
        <v>48.75</v>
      </c>
      <c r="Q107" s="118">
        <f t="shared" si="3"/>
        <v>0.07692307692</v>
      </c>
      <c r="R107" s="7"/>
    </row>
    <row r="108" ht="15.75" customHeight="1">
      <c r="I108" s="132" t="s">
        <v>292</v>
      </c>
      <c r="J108" s="116">
        <v>2.0</v>
      </c>
      <c r="K108" s="85">
        <v>40.0</v>
      </c>
      <c r="L108" s="118">
        <f t="shared" si="2"/>
        <v>0.05</v>
      </c>
      <c r="M108" s="7"/>
      <c r="N108" s="132" t="s">
        <v>292</v>
      </c>
      <c r="O108" s="116">
        <v>3.75</v>
      </c>
      <c r="P108" s="116">
        <v>48.75</v>
      </c>
      <c r="Q108" s="118">
        <f t="shared" si="3"/>
        <v>0.07692307692</v>
      </c>
      <c r="R108" s="7"/>
    </row>
    <row r="109" ht="15.75" customHeight="1">
      <c r="I109" s="132" t="s">
        <v>293</v>
      </c>
      <c r="J109" s="116">
        <v>3.0</v>
      </c>
      <c r="K109" s="85">
        <v>59.0</v>
      </c>
      <c r="L109" s="118">
        <f t="shared" si="2"/>
        <v>0.05084745763</v>
      </c>
      <c r="M109" s="7"/>
      <c r="N109" s="132" t="s">
        <v>293</v>
      </c>
      <c r="O109" s="116">
        <v>3.75</v>
      </c>
      <c r="P109" s="116">
        <v>48.75</v>
      </c>
      <c r="Q109" s="118">
        <f t="shared" si="3"/>
        <v>0.07692307692</v>
      </c>
      <c r="R109" s="7"/>
    </row>
    <row r="110" ht="15.75" customHeight="1">
      <c r="I110" s="132" t="s">
        <v>295</v>
      </c>
      <c r="J110" s="116">
        <v>4.0</v>
      </c>
      <c r="K110" s="85">
        <v>48.0</v>
      </c>
      <c r="L110" s="118">
        <f t="shared" si="2"/>
        <v>0.08333333333</v>
      </c>
      <c r="M110" s="7"/>
      <c r="N110" s="132" t="s">
        <v>295</v>
      </c>
      <c r="O110" s="116">
        <v>3.75</v>
      </c>
      <c r="P110" s="116">
        <v>48.75</v>
      </c>
      <c r="Q110" s="118">
        <f t="shared" si="3"/>
        <v>0.07692307692</v>
      </c>
      <c r="R110" s="7"/>
    </row>
    <row r="111" ht="15.75" customHeight="1">
      <c r="I111" s="132" t="s">
        <v>296</v>
      </c>
      <c r="J111" s="116">
        <v>9.0</v>
      </c>
      <c r="K111" s="85">
        <v>48.0</v>
      </c>
      <c r="L111" s="118">
        <f t="shared" si="2"/>
        <v>0.1875</v>
      </c>
      <c r="M111" s="7"/>
      <c r="N111" s="132" t="s">
        <v>296</v>
      </c>
      <c r="O111" s="116">
        <v>3.75</v>
      </c>
      <c r="P111" s="116">
        <v>48.75</v>
      </c>
      <c r="Q111" s="118">
        <f t="shared" si="3"/>
        <v>0.07692307692</v>
      </c>
      <c r="R111" s="7"/>
    </row>
    <row r="112" ht="15.75" customHeight="1">
      <c r="I112" s="132" t="s">
        <v>297</v>
      </c>
      <c r="J112" s="116">
        <v>6.0</v>
      </c>
      <c r="K112" s="85">
        <v>40.0</v>
      </c>
      <c r="L112" s="118">
        <f t="shared" si="2"/>
        <v>0.15</v>
      </c>
      <c r="M112" s="7"/>
      <c r="N112" s="132" t="s">
        <v>297</v>
      </c>
      <c r="O112" s="116">
        <v>3.75</v>
      </c>
      <c r="P112" s="116">
        <v>48.75</v>
      </c>
      <c r="Q112" s="118">
        <f t="shared" si="3"/>
        <v>0.07692307692</v>
      </c>
      <c r="R112" s="7"/>
    </row>
    <row r="113" ht="15.75" customHeight="1">
      <c r="I113" s="132" t="s">
        <v>298</v>
      </c>
      <c r="J113" s="116">
        <v>1.0</v>
      </c>
      <c r="K113" s="85">
        <v>59.0</v>
      </c>
      <c r="L113" s="118">
        <f t="shared" si="2"/>
        <v>0.01694915254</v>
      </c>
      <c r="M113" s="7"/>
      <c r="N113" s="132" t="s">
        <v>298</v>
      </c>
      <c r="O113" s="116">
        <v>3.75</v>
      </c>
      <c r="P113" s="116">
        <v>48.75</v>
      </c>
      <c r="Q113" s="118">
        <f t="shared" si="3"/>
        <v>0.07692307692</v>
      </c>
      <c r="R113" s="7"/>
    </row>
    <row r="114" ht="15.75" customHeight="1">
      <c r="I114" s="132" t="s">
        <v>299</v>
      </c>
      <c r="J114" s="116">
        <v>7.0</v>
      </c>
      <c r="K114" s="85">
        <v>48.0</v>
      </c>
      <c r="L114" s="118">
        <f t="shared" si="2"/>
        <v>0.1458333333</v>
      </c>
      <c r="M114" s="7"/>
      <c r="N114" s="132" t="s">
        <v>299</v>
      </c>
      <c r="O114" s="116">
        <v>3.75</v>
      </c>
      <c r="P114" s="116">
        <v>48.75</v>
      </c>
      <c r="Q114" s="118">
        <f t="shared" si="3"/>
        <v>0.07692307692</v>
      </c>
      <c r="R114" s="7"/>
    </row>
    <row r="115" ht="15.75" customHeight="1">
      <c r="I115" s="132" t="s">
        <v>301</v>
      </c>
      <c r="J115" s="116">
        <v>6.0</v>
      </c>
      <c r="K115" s="85">
        <v>48.0</v>
      </c>
      <c r="L115" s="118">
        <f t="shared" si="2"/>
        <v>0.125</v>
      </c>
      <c r="M115" s="7"/>
      <c r="N115" s="132" t="s">
        <v>301</v>
      </c>
      <c r="O115" s="116">
        <v>3.75</v>
      </c>
      <c r="P115" s="116">
        <v>48.75</v>
      </c>
      <c r="Q115" s="118">
        <f t="shared" si="3"/>
        <v>0.07692307692</v>
      </c>
      <c r="R115" s="7"/>
    </row>
    <row r="116" ht="15.75" customHeight="1">
      <c r="I116" s="132" t="s">
        <v>302</v>
      </c>
      <c r="J116" s="116">
        <v>3.0</v>
      </c>
      <c r="K116" s="85">
        <v>40.0</v>
      </c>
      <c r="L116" s="118">
        <f t="shared" si="2"/>
        <v>0.075</v>
      </c>
      <c r="M116" s="7"/>
      <c r="N116" s="132" t="s">
        <v>302</v>
      </c>
      <c r="O116" s="116">
        <v>3.75</v>
      </c>
      <c r="P116" s="116">
        <v>48.75</v>
      </c>
      <c r="Q116" s="118">
        <f t="shared" si="3"/>
        <v>0.07692307692</v>
      </c>
      <c r="R116" s="7"/>
    </row>
    <row r="117" ht="15.75" customHeight="1">
      <c r="I117" s="132" t="s">
        <v>303</v>
      </c>
      <c r="J117" s="116">
        <v>3.0</v>
      </c>
      <c r="K117" s="85">
        <v>59.0</v>
      </c>
      <c r="L117" s="118">
        <f t="shared" si="2"/>
        <v>0.05084745763</v>
      </c>
      <c r="M117" s="7"/>
      <c r="N117" s="132" t="s">
        <v>303</v>
      </c>
      <c r="O117" s="116">
        <v>3.75</v>
      </c>
      <c r="P117" s="116">
        <v>48.75</v>
      </c>
      <c r="Q117" s="118">
        <f t="shared" si="3"/>
        <v>0.07692307692</v>
      </c>
      <c r="R117" s="7"/>
    </row>
    <row r="118" ht="15.75" customHeight="1">
      <c r="I118" s="132" t="s">
        <v>304</v>
      </c>
      <c r="J118" s="116">
        <v>5.0</v>
      </c>
      <c r="K118" s="85">
        <v>48.0</v>
      </c>
      <c r="L118" s="118">
        <f t="shared" si="2"/>
        <v>0.1041666667</v>
      </c>
      <c r="M118" s="7"/>
      <c r="N118" s="132" t="s">
        <v>304</v>
      </c>
      <c r="O118" s="116">
        <v>3.75</v>
      </c>
      <c r="P118" s="116">
        <v>48.75</v>
      </c>
      <c r="Q118" s="118">
        <f t="shared" si="3"/>
        <v>0.07692307692</v>
      </c>
      <c r="R118" s="7"/>
    </row>
    <row r="119" ht="15.75" customHeight="1">
      <c r="I119" s="132" t="s">
        <v>305</v>
      </c>
      <c r="J119" s="116">
        <v>4.0</v>
      </c>
      <c r="K119" s="85">
        <v>48.0</v>
      </c>
      <c r="L119" s="118">
        <f t="shared" si="2"/>
        <v>0.08333333333</v>
      </c>
      <c r="M119" s="7"/>
      <c r="N119" s="132" t="s">
        <v>305</v>
      </c>
      <c r="O119" s="116">
        <v>3.75</v>
      </c>
      <c r="P119" s="116">
        <v>48.75</v>
      </c>
      <c r="Q119" s="118">
        <f t="shared" si="3"/>
        <v>0.07692307692</v>
      </c>
      <c r="R119" s="7"/>
    </row>
    <row r="120" ht="15.75" customHeight="1">
      <c r="I120" s="132" t="s">
        <v>306</v>
      </c>
      <c r="J120" s="116">
        <v>2.0</v>
      </c>
      <c r="K120" s="85">
        <v>40.0</v>
      </c>
      <c r="L120" s="118">
        <f t="shared" si="2"/>
        <v>0.05</v>
      </c>
      <c r="M120" s="7"/>
      <c r="N120" s="132" t="s">
        <v>306</v>
      </c>
      <c r="O120" s="116">
        <v>3.75</v>
      </c>
      <c r="P120" s="116">
        <v>48.75</v>
      </c>
      <c r="Q120" s="118">
        <f t="shared" si="3"/>
        <v>0.07692307692</v>
      </c>
      <c r="R120" s="7"/>
    </row>
    <row r="121" ht="15.75" customHeight="1">
      <c r="I121" s="132" t="s">
        <v>307</v>
      </c>
      <c r="J121" s="116">
        <v>5.0</v>
      </c>
      <c r="K121" s="85">
        <v>59.0</v>
      </c>
      <c r="L121" s="118">
        <f t="shared" si="2"/>
        <v>0.08474576271</v>
      </c>
      <c r="M121" s="7"/>
      <c r="N121" s="132" t="s">
        <v>307</v>
      </c>
      <c r="O121" s="116">
        <v>3.75</v>
      </c>
      <c r="P121" s="116">
        <v>48.75</v>
      </c>
      <c r="Q121" s="118">
        <f t="shared" si="3"/>
        <v>0.07692307692</v>
      </c>
      <c r="R121" s="7"/>
    </row>
    <row r="122" ht="15.75" customHeight="1">
      <c r="I122" s="132" t="s">
        <v>308</v>
      </c>
      <c r="J122" s="116">
        <v>2.0</v>
      </c>
      <c r="K122" s="85">
        <v>48.0</v>
      </c>
      <c r="L122" s="118">
        <f t="shared" si="2"/>
        <v>0.04166666667</v>
      </c>
      <c r="M122" s="7"/>
      <c r="N122" s="132" t="s">
        <v>308</v>
      </c>
      <c r="O122" s="116">
        <v>3.75</v>
      </c>
      <c r="P122" s="116">
        <v>48.75</v>
      </c>
      <c r="Q122" s="118">
        <f t="shared" si="3"/>
        <v>0.07692307692</v>
      </c>
      <c r="R122" s="7"/>
    </row>
    <row r="123" ht="15.75" customHeight="1">
      <c r="I123" s="132" t="s">
        <v>309</v>
      </c>
      <c r="J123" s="116">
        <v>5.0</v>
      </c>
      <c r="K123" s="85">
        <v>48.0</v>
      </c>
      <c r="L123" s="118">
        <f t="shared" si="2"/>
        <v>0.1041666667</v>
      </c>
      <c r="M123" s="7"/>
      <c r="N123" s="132" t="s">
        <v>309</v>
      </c>
      <c r="O123" s="116">
        <v>3.75</v>
      </c>
      <c r="P123" s="116">
        <v>48.75</v>
      </c>
      <c r="Q123" s="118">
        <f t="shared" si="3"/>
        <v>0.07692307692</v>
      </c>
      <c r="R123" s="7"/>
    </row>
    <row r="124" ht="15.75" customHeight="1">
      <c r="I124" s="132" t="s">
        <v>310</v>
      </c>
      <c r="J124" s="116">
        <v>3.0</v>
      </c>
      <c r="K124" s="85">
        <v>40.0</v>
      </c>
      <c r="L124" s="118">
        <f t="shared" si="2"/>
        <v>0.075</v>
      </c>
      <c r="M124" s="7"/>
      <c r="N124" s="132" t="s">
        <v>310</v>
      </c>
      <c r="O124" s="116">
        <v>3.75</v>
      </c>
      <c r="P124" s="116">
        <v>48.75</v>
      </c>
      <c r="Q124" s="118">
        <f t="shared" si="3"/>
        <v>0.07692307692</v>
      </c>
      <c r="R124" s="7"/>
    </row>
    <row r="125" ht="15.75" customHeight="1">
      <c r="I125" s="132" t="s">
        <v>311</v>
      </c>
      <c r="J125" s="116">
        <v>6.0</v>
      </c>
      <c r="K125" s="85">
        <v>59.0</v>
      </c>
      <c r="L125" s="118">
        <f t="shared" si="2"/>
        <v>0.1016949153</v>
      </c>
      <c r="M125" s="7"/>
      <c r="N125" s="132" t="s">
        <v>311</v>
      </c>
      <c r="O125" s="116">
        <v>3.75</v>
      </c>
      <c r="P125" s="116">
        <v>48.75</v>
      </c>
      <c r="Q125" s="118">
        <f t="shared" si="3"/>
        <v>0.07692307692</v>
      </c>
      <c r="R125" s="7"/>
    </row>
    <row r="126" ht="15.75" customHeight="1">
      <c r="I126" s="132" t="s">
        <v>312</v>
      </c>
      <c r="J126" s="116">
        <v>2.0</v>
      </c>
      <c r="K126" s="85">
        <v>48.0</v>
      </c>
      <c r="L126" s="118">
        <f t="shared" si="2"/>
        <v>0.04166666667</v>
      </c>
      <c r="M126" s="7"/>
      <c r="N126" s="132" t="s">
        <v>312</v>
      </c>
      <c r="O126" s="116">
        <v>3.75</v>
      </c>
      <c r="P126" s="116">
        <v>48.75</v>
      </c>
      <c r="Q126" s="118">
        <f t="shared" si="3"/>
        <v>0.07692307692</v>
      </c>
      <c r="R126" s="7"/>
    </row>
    <row r="127" ht="15.75" customHeight="1">
      <c r="I127" s="132" t="s">
        <v>313</v>
      </c>
      <c r="J127" s="116">
        <v>1.0</v>
      </c>
      <c r="K127" s="85">
        <v>48.0</v>
      </c>
      <c r="L127" s="118">
        <f t="shared" si="2"/>
        <v>0.02083333333</v>
      </c>
      <c r="M127" s="7"/>
      <c r="N127" s="132" t="s">
        <v>313</v>
      </c>
      <c r="O127" s="116">
        <v>3.75</v>
      </c>
      <c r="P127" s="116">
        <v>48.75</v>
      </c>
      <c r="Q127" s="118">
        <f t="shared" si="3"/>
        <v>0.07692307692</v>
      </c>
      <c r="R127" s="7"/>
    </row>
    <row r="128" ht="15.75" customHeight="1">
      <c r="I128" s="132" t="s">
        <v>314</v>
      </c>
      <c r="J128" s="116">
        <v>3.0</v>
      </c>
      <c r="K128" s="141">
        <v>40.0</v>
      </c>
      <c r="L128" s="129">
        <f t="shared" si="2"/>
        <v>0.075</v>
      </c>
      <c r="M128" s="7"/>
      <c r="N128" s="132" t="s">
        <v>314</v>
      </c>
      <c r="O128" s="128">
        <v>3.75</v>
      </c>
      <c r="P128" s="128">
        <v>48.75</v>
      </c>
      <c r="Q128" s="129">
        <f t="shared" si="3"/>
        <v>0.07692307692</v>
      </c>
      <c r="R128" s="7"/>
    </row>
    <row r="129" ht="15.75" customHeight="1">
      <c r="I129" s="142" t="s">
        <v>318</v>
      </c>
      <c r="J129" s="128">
        <v>0.0</v>
      </c>
      <c r="K129" s="143">
        <v>59.0</v>
      </c>
      <c r="L129" s="129">
        <f t="shared" si="2"/>
        <v>0</v>
      </c>
      <c r="M129" s="77"/>
      <c r="N129" s="144" t="s">
        <v>318</v>
      </c>
      <c r="O129" s="128">
        <v>3.75</v>
      </c>
      <c r="P129" s="142">
        <v>48.75</v>
      </c>
      <c r="Q129" s="144">
        <f t="shared" si="3"/>
        <v>0.07692307692</v>
      </c>
      <c r="R129" s="77"/>
    </row>
    <row r="130" ht="15.75" customHeight="1">
      <c r="A130" s="4"/>
    </row>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B5:G5"/>
    <mergeCell ref="A1:R4"/>
    <mergeCell ref="B21:G23"/>
    <mergeCell ref="A5:A38"/>
    <mergeCell ref="I5:L5"/>
    <mergeCell ref="A130:R130"/>
    <mergeCell ref="N5:Q5"/>
    <mergeCell ref="M5:M129"/>
    <mergeCell ref="H5:H38"/>
    <mergeCell ref="R5:R129"/>
  </mergeCell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s>
  <sheetData>
    <row r="1" ht="15.75" customHeight="1">
      <c r="A1" s="87" t="s">
        <v>129</v>
      </c>
    </row>
    <row r="2" ht="15.75" customHeight="1"/>
    <row r="3" ht="15.75" customHeight="1"/>
    <row r="4" ht="15.75" customHeight="1"/>
    <row r="5" ht="15.75" customHeight="1">
      <c r="A5" s="32"/>
      <c r="B5" s="32" t="s">
        <v>131</v>
      </c>
      <c r="M5" s="32"/>
    </row>
    <row r="6" ht="15.75" customHeight="1">
      <c r="B6" s="32" t="s">
        <v>134</v>
      </c>
    </row>
    <row r="7" ht="15.75" customHeight="1">
      <c r="B7" s="88" t="s">
        <v>135</v>
      </c>
    </row>
    <row r="8" ht="15.75" customHeight="1"/>
    <row r="9" ht="15.75" customHeight="1">
      <c r="B9" s="32" t="s">
        <v>137</v>
      </c>
      <c r="G9" s="50" t="s">
        <v>112</v>
      </c>
    </row>
    <row r="10" ht="15.75" customHeight="1">
      <c r="B10" s="32" t="s">
        <v>141</v>
      </c>
      <c r="G10" s="70" t="s">
        <v>117</v>
      </c>
      <c r="H10" s="70" t="s">
        <v>11</v>
      </c>
      <c r="I10" s="70" t="s">
        <v>12</v>
      </c>
      <c r="J10" s="70" t="s">
        <v>13</v>
      </c>
      <c r="K10" s="70" t="s">
        <v>14</v>
      </c>
      <c r="L10" s="76" t="s">
        <v>119</v>
      </c>
    </row>
    <row r="11" ht="15.75" customHeight="1">
      <c r="B11" s="32"/>
      <c r="G11" s="11" t="s">
        <v>125</v>
      </c>
      <c r="H11" s="11">
        <v>1.0</v>
      </c>
      <c r="I11" s="11">
        <v>3.0</v>
      </c>
      <c r="J11" s="11">
        <v>2.0</v>
      </c>
      <c r="K11" s="11">
        <v>6.0</v>
      </c>
      <c r="L11" s="81">
        <f t="shared" ref="L11:L23" si="1">SUM(H11:K11)</f>
        <v>12</v>
      </c>
    </row>
    <row r="12" ht="15.75" customHeight="1">
      <c r="B12" s="32" t="s">
        <v>146</v>
      </c>
      <c r="G12" s="23">
        <v>2.0</v>
      </c>
      <c r="H12" s="23">
        <v>3.0</v>
      </c>
      <c r="I12" s="23">
        <v>4.0</v>
      </c>
      <c r="J12" s="23">
        <v>3.0</v>
      </c>
      <c r="K12" s="23">
        <v>9.0</v>
      </c>
      <c r="L12" s="81">
        <f t="shared" si="1"/>
        <v>19</v>
      </c>
    </row>
    <row r="13" ht="15.75" customHeight="1">
      <c r="B13" s="89" t="s">
        <v>148</v>
      </c>
      <c r="C13" s="54"/>
      <c r="D13" s="54"/>
      <c r="E13" s="54"/>
      <c r="F13" s="55"/>
      <c r="G13" s="11">
        <v>3.0</v>
      </c>
      <c r="H13" s="11">
        <v>2.0</v>
      </c>
      <c r="I13" s="11">
        <v>4.0</v>
      </c>
      <c r="J13" s="11">
        <v>4.0</v>
      </c>
      <c r="K13" s="11">
        <v>4.0</v>
      </c>
      <c r="L13" s="81">
        <f t="shared" si="1"/>
        <v>14</v>
      </c>
    </row>
    <row r="14" ht="15.75" customHeight="1">
      <c r="B14" s="32" t="s">
        <v>150</v>
      </c>
      <c r="G14" s="23">
        <v>4.0</v>
      </c>
      <c r="H14" s="23">
        <v>4.0</v>
      </c>
      <c r="I14" s="23">
        <v>1.0</v>
      </c>
      <c r="J14" s="23">
        <v>3.0</v>
      </c>
      <c r="K14" s="23">
        <v>4.0</v>
      </c>
      <c r="L14" s="81">
        <f t="shared" si="1"/>
        <v>12</v>
      </c>
    </row>
    <row r="15" ht="15.75" customHeight="1">
      <c r="B15" s="4"/>
      <c r="G15" s="11">
        <v>5.0</v>
      </c>
      <c r="H15" s="11">
        <v>1.0</v>
      </c>
      <c r="I15" s="11">
        <v>5.0</v>
      </c>
      <c r="J15" s="11">
        <v>6.0</v>
      </c>
      <c r="K15" s="11">
        <v>5.0</v>
      </c>
      <c r="L15" s="81">
        <f t="shared" si="1"/>
        <v>17</v>
      </c>
    </row>
    <row r="16" ht="15.75" customHeight="1">
      <c r="B16" s="89" t="s">
        <v>152</v>
      </c>
      <c r="C16" s="54"/>
      <c r="D16" s="54"/>
      <c r="E16" s="54"/>
      <c r="F16" s="55"/>
      <c r="G16" s="23">
        <v>6.0</v>
      </c>
      <c r="H16" s="23">
        <v>5.0</v>
      </c>
      <c r="I16" s="23">
        <v>3.0</v>
      </c>
      <c r="J16" s="23">
        <v>2.0</v>
      </c>
      <c r="K16" s="23">
        <v>9.0</v>
      </c>
      <c r="L16" s="81">
        <f t="shared" si="1"/>
        <v>19</v>
      </c>
    </row>
    <row r="17" ht="15.75" customHeight="1">
      <c r="B17" s="32" t="s">
        <v>154</v>
      </c>
      <c r="G17" s="11">
        <v>7.0</v>
      </c>
      <c r="H17" s="11">
        <v>9.0</v>
      </c>
      <c r="I17" s="11">
        <v>2.0</v>
      </c>
      <c r="J17" s="11">
        <v>1.0</v>
      </c>
      <c r="K17" s="11">
        <v>4.0</v>
      </c>
      <c r="L17" s="81">
        <f t="shared" si="1"/>
        <v>16</v>
      </c>
    </row>
    <row r="18" ht="15.75" customHeight="1">
      <c r="B18" s="88" t="s">
        <v>143</v>
      </c>
      <c r="G18" s="23">
        <v>8.0</v>
      </c>
      <c r="H18" s="23">
        <v>3.0</v>
      </c>
      <c r="I18" s="23">
        <v>1.0</v>
      </c>
      <c r="J18" s="23">
        <v>2.0</v>
      </c>
      <c r="K18" s="23">
        <v>3.0</v>
      </c>
      <c r="L18" s="81">
        <f t="shared" si="1"/>
        <v>9</v>
      </c>
    </row>
    <row r="19" ht="15.75" customHeight="1">
      <c r="G19" s="11">
        <v>9.0</v>
      </c>
      <c r="H19" s="11">
        <v>4.0</v>
      </c>
      <c r="I19" s="11">
        <v>9.0</v>
      </c>
      <c r="J19" s="11">
        <v>6.0</v>
      </c>
      <c r="K19" s="11">
        <v>1.0</v>
      </c>
      <c r="L19" s="81">
        <f t="shared" si="1"/>
        <v>20</v>
      </c>
    </row>
    <row r="20" ht="15.75" customHeight="1">
      <c r="B20" s="32" t="s">
        <v>153</v>
      </c>
      <c r="G20" s="23">
        <v>10.0</v>
      </c>
      <c r="H20" s="23">
        <v>7.0</v>
      </c>
      <c r="I20" s="23">
        <v>6.0</v>
      </c>
      <c r="J20" s="23">
        <v>3.0</v>
      </c>
      <c r="K20" s="23">
        <v>3.0</v>
      </c>
      <c r="L20" s="81">
        <f t="shared" si="1"/>
        <v>19</v>
      </c>
    </row>
    <row r="21" ht="15.75" customHeight="1">
      <c r="B21" s="32" t="s">
        <v>157</v>
      </c>
      <c r="G21" s="11" t="s">
        <v>28</v>
      </c>
      <c r="H21" s="11">
        <v>5.0</v>
      </c>
      <c r="I21" s="11">
        <v>4.0</v>
      </c>
      <c r="J21" s="11">
        <v>2.0</v>
      </c>
      <c r="K21" s="11">
        <v>5.0</v>
      </c>
      <c r="L21" s="81">
        <f t="shared" si="1"/>
        <v>16</v>
      </c>
    </row>
    <row r="22" ht="15.75" customHeight="1">
      <c r="B22" s="32" t="s">
        <v>158</v>
      </c>
      <c r="G22" s="23" t="s">
        <v>20</v>
      </c>
      <c r="H22" s="23">
        <v>2.0</v>
      </c>
      <c r="I22" s="23">
        <v>5.0</v>
      </c>
      <c r="J22" s="23">
        <v>3.0</v>
      </c>
      <c r="K22" s="23">
        <v>6.0</v>
      </c>
      <c r="L22" s="81">
        <f t="shared" si="1"/>
        <v>16</v>
      </c>
    </row>
    <row r="23" ht="15.75" customHeight="1">
      <c r="B23" s="32" t="s">
        <v>160</v>
      </c>
      <c r="G23" s="11" t="s">
        <v>34</v>
      </c>
      <c r="H23" s="11">
        <v>2.0</v>
      </c>
      <c r="I23" s="11">
        <v>1.0</v>
      </c>
      <c r="J23" s="11">
        <v>3.0</v>
      </c>
      <c r="K23" s="11">
        <v>0.0</v>
      </c>
      <c r="L23" s="81">
        <f t="shared" si="1"/>
        <v>6</v>
      </c>
    </row>
    <row r="24" ht="15.75" customHeight="1">
      <c r="B24" s="32" t="s">
        <v>161</v>
      </c>
      <c r="G24" s="76" t="s">
        <v>119</v>
      </c>
      <c r="H24" s="76">
        <f t="shared" ref="H24:J24" si="2">SUM(H11:H23)</f>
        <v>48</v>
      </c>
      <c r="I24" s="76">
        <f t="shared" si="2"/>
        <v>48</v>
      </c>
      <c r="J24" s="76">
        <f t="shared" si="2"/>
        <v>40</v>
      </c>
      <c r="K24" s="76">
        <f>SUM(G84:G96)</f>
        <v>59</v>
      </c>
      <c r="L24" s="94">
        <f>SUM(H11:K23)</f>
        <v>195</v>
      </c>
    </row>
    <row r="25" ht="15.75" customHeight="1">
      <c r="B25" s="32" t="s">
        <v>163</v>
      </c>
    </row>
    <row r="26" ht="15.75" customHeight="1">
      <c r="B26" s="4"/>
    </row>
    <row r="27" ht="15.75" customHeight="1">
      <c r="B27" s="88" t="s">
        <v>165</v>
      </c>
      <c r="G27" s="50" t="s">
        <v>166</v>
      </c>
    </row>
    <row r="28" ht="15.75" customHeight="1">
      <c r="B28" s="32" t="s">
        <v>167</v>
      </c>
      <c r="G28" s="70" t="s">
        <v>117</v>
      </c>
      <c r="H28" s="70" t="s">
        <v>11</v>
      </c>
      <c r="I28" s="70" t="s">
        <v>12</v>
      </c>
      <c r="J28" s="70" t="s">
        <v>13</v>
      </c>
      <c r="K28" s="70" t="s">
        <v>14</v>
      </c>
      <c r="L28" s="76" t="s">
        <v>119</v>
      </c>
    </row>
    <row r="29" ht="15.75" customHeight="1">
      <c r="B29" s="32" t="s">
        <v>168</v>
      </c>
      <c r="G29" s="11" t="s">
        <v>125</v>
      </c>
      <c r="H29" s="95">
        <f t="shared" ref="H29:K29" si="3">1/52*195</f>
        <v>3.75</v>
      </c>
      <c r="I29" s="95">
        <f t="shared" si="3"/>
        <v>3.75</v>
      </c>
      <c r="J29" s="95">
        <f t="shared" si="3"/>
        <v>3.75</v>
      </c>
      <c r="K29" s="95">
        <f t="shared" si="3"/>
        <v>3.75</v>
      </c>
      <c r="L29" s="96">
        <f t="shared" ref="L29:L41" si="5">SUM(H29:K29)</f>
        <v>15</v>
      </c>
    </row>
    <row r="30" ht="15.75" customHeight="1">
      <c r="B30" s="32" t="s">
        <v>174</v>
      </c>
      <c r="G30" s="23">
        <v>2.0</v>
      </c>
      <c r="H30" s="95">
        <f t="shared" ref="H30:K30" si="4">1/52*195</f>
        <v>3.75</v>
      </c>
      <c r="I30" s="95">
        <f t="shared" si="4"/>
        <v>3.75</v>
      </c>
      <c r="J30" s="95">
        <f t="shared" si="4"/>
        <v>3.75</v>
      </c>
      <c r="K30" s="95">
        <f t="shared" si="4"/>
        <v>3.75</v>
      </c>
      <c r="L30" s="96">
        <f t="shared" si="5"/>
        <v>15</v>
      </c>
    </row>
    <row r="31" ht="15.75" customHeight="1">
      <c r="B31" s="32"/>
      <c r="G31" s="11">
        <v>3.0</v>
      </c>
      <c r="H31" s="95">
        <f t="shared" ref="H31:K31" si="6">1/52*195</f>
        <v>3.75</v>
      </c>
      <c r="I31" s="95">
        <f t="shared" si="6"/>
        <v>3.75</v>
      </c>
      <c r="J31" s="95">
        <f t="shared" si="6"/>
        <v>3.75</v>
      </c>
      <c r="K31" s="95">
        <f t="shared" si="6"/>
        <v>3.75</v>
      </c>
      <c r="L31" s="96">
        <f t="shared" si="5"/>
        <v>15</v>
      </c>
    </row>
    <row r="32" ht="15.75" customHeight="1">
      <c r="B32" s="32" t="s">
        <v>177</v>
      </c>
      <c r="G32" s="23">
        <v>4.0</v>
      </c>
      <c r="H32" s="95">
        <f t="shared" ref="H32:K32" si="7">1/52*195</f>
        <v>3.75</v>
      </c>
      <c r="I32" s="95">
        <f t="shared" si="7"/>
        <v>3.75</v>
      </c>
      <c r="J32" s="95">
        <f t="shared" si="7"/>
        <v>3.75</v>
      </c>
      <c r="K32" s="95">
        <f t="shared" si="7"/>
        <v>3.75</v>
      </c>
      <c r="L32" s="96">
        <f t="shared" si="5"/>
        <v>15</v>
      </c>
    </row>
    <row r="33" ht="15.75" customHeight="1">
      <c r="B33" s="32" t="s">
        <v>180</v>
      </c>
      <c r="G33" s="11">
        <v>5.0</v>
      </c>
      <c r="H33" s="95">
        <f t="shared" ref="H33:K33" si="8">1/52*195</f>
        <v>3.75</v>
      </c>
      <c r="I33" s="95">
        <f t="shared" si="8"/>
        <v>3.75</v>
      </c>
      <c r="J33" s="95">
        <f t="shared" si="8"/>
        <v>3.75</v>
      </c>
      <c r="K33" s="95">
        <f t="shared" si="8"/>
        <v>3.75</v>
      </c>
      <c r="L33" s="96">
        <f t="shared" si="5"/>
        <v>15</v>
      </c>
    </row>
    <row r="34" ht="15.75" customHeight="1">
      <c r="B34" s="32" t="s">
        <v>182</v>
      </c>
      <c r="G34" s="23">
        <v>6.0</v>
      </c>
      <c r="H34" s="95">
        <f t="shared" ref="H34:K34" si="9">1/52*195</f>
        <v>3.75</v>
      </c>
      <c r="I34" s="95">
        <f t="shared" si="9"/>
        <v>3.75</v>
      </c>
      <c r="J34" s="95">
        <f t="shared" si="9"/>
        <v>3.75</v>
      </c>
      <c r="K34" s="95">
        <f t="shared" si="9"/>
        <v>3.75</v>
      </c>
      <c r="L34" s="96">
        <f t="shared" si="5"/>
        <v>15</v>
      </c>
    </row>
    <row r="35" ht="15.75" customHeight="1">
      <c r="B35" s="32" t="s">
        <v>185</v>
      </c>
      <c r="G35" s="11">
        <v>7.0</v>
      </c>
      <c r="H35" s="95">
        <f t="shared" ref="H35:K35" si="10">1/52*195</f>
        <v>3.75</v>
      </c>
      <c r="I35" s="95">
        <f t="shared" si="10"/>
        <v>3.75</v>
      </c>
      <c r="J35" s="95">
        <f t="shared" si="10"/>
        <v>3.75</v>
      </c>
      <c r="K35" s="95">
        <f t="shared" si="10"/>
        <v>3.75</v>
      </c>
      <c r="L35" s="96">
        <f t="shared" si="5"/>
        <v>15</v>
      </c>
    </row>
    <row r="36" ht="15.75" customHeight="1">
      <c r="B36" s="4"/>
      <c r="G36" s="23">
        <v>8.0</v>
      </c>
      <c r="H36" s="95">
        <f t="shared" ref="H36:K36" si="11">1/52*195</f>
        <v>3.75</v>
      </c>
      <c r="I36" s="95">
        <f t="shared" si="11"/>
        <v>3.75</v>
      </c>
      <c r="J36" s="95">
        <f t="shared" si="11"/>
        <v>3.75</v>
      </c>
      <c r="K36" s="95">
        <f t="shared" si="11"/>
        <v>3.75</v>
      </c>
      <c r="L36" s="96">
        <f t="shared" si="5"/>
        <v>15</v>
      </c>
    </row>
    <row r="37" ht="15.75" customHeight="1">
      <c r="G37" s="11">
        <v>9.0</v>
      </c>
      <c r="H37" s="95">
        <f t="shared" ref="H37:K37" si="12">1/52*195</f>
        <v>3.75</v>
      </c>
      <c r="I37" s="95">
        <f t="shared" si="12"/>
        <v>3.75</v>
      </c>
      <c r="J37" s="95">
        <f t="shared" si="12"/>
        <v>3.75</v>
      </c>
      <c r="K37" s="95">
        <f t="shared" si="12"/>
        <v>3.75</v>
      </c>
      <c r="L37" s="96">
        <f t="shared" si="5"/>
        <v>15</v>
      </c>
    </row>
    <row r="38" ht="15.75" customHeight="1">
      <c r="G38" s="23">
        <v>10.0</v>
      </c>
      <c r="H38" s="95">
        <f t="shared" ref="H38:K38" si="13">1/52*195</f>
        <v>3.75</v>
      </c>
      <c r="I38" s="95">
        <f t="shared" si="13"/>
        <v>3.75</v>
      </c>
      <c r="J38" s="95">
        <f t="shared" si="13"/>
        <v>3.75</v>
      </c>
      <c r="K38" s="95">
        <f t="shared" si="13"/>
        <v>3.75</v>
      </c>
      <c r="L38" s="96">
        <f t="shared" si="5"/>
        <v>15</v>
      </c>
    </row>
    <row r="39" ht="15.75" customHeight="1">
      <c r="G39" s="11" t="s">
        <v>28</v>
      </c>
      <c r="H39" s="95">
        <f t="shared" ref="H39:K39" si="14">1/52*195</f>
        <v>3.75</v>
      </c>
      <c r="I39" s="95">
        <f t="shared" si="14"/>
        <v>3.75</v>
      </c>
      <c r="J39" s="95">
        <f t="shared" si="14"/>
        <v>3.75</v>
      </c>
      <c r="K39" s="95">
        <f t="shared" si="14"/>
        <v>3.75</v>
      </c>
      <c r="L39" s="96">
        <f t="shared" si="5"/>
        <v>15</v>
      </c>
    </row>
    <row r="40" ht="15.75" customHeight="1">
      <c r="G40" s="23" t="s">
        <v>20</v>
      </c>
      <c r="H40" s="95">
        <f t="shared" ref="H40:K40" si="15">1/52*195</f>
        <v>3.75</v>
      </c>
      <c r="I40" s="95">
        <f t="shared" si="15"/>
        <v>3.75</v>
      </c>
      <c r="J40" s="95">
        <f t="shared" si="15"/>
        <v>3.75</v>
      </c>
      <c r="K40" s="95">
        <f t="shared" si="15"/>
        <v>3.75</v>
      </c>
      <c r="L40" s="96">
        <f t="shared" si="5"/>
        <v>15</v>
      </c>
    </row>
    <row r="41" ht="15.75" customHeight="1">
      <c r="G41" s="11" t="s">
        <v>34</v>
      </c>
      <c r="H41" s="95">
        <f t="shared" ref="H41:K41" si="16">1/52*195</f>
        <v>3.75</v>
      </c>
      <c r="I41" s="95">
        <f t="shared" si="16"/>
        <v>3.75</v>
      </c>
      <c r="J41" s="95">
        <f t="shared" si="16"/>
        <v>3.75</v>
      </c>
      <c r="K41" s="95">
        <f t="shared" si="16"/>
        <v>3.75</v>
      </c>
      <c r="L41" s="96">
        <f t="shared" si="5"/>
        <v>15</v>
      </c>
    </row>
    <row r="42" ht="15.75" customHeight="1">
      <c r="G42" s="76" t="s">
        <v>119</v>
      </c>
      <c r="H42" s="111">
        <f t="shared" ref="H42:K42" si="17">SUM(H29:H41)</f>
        <v>48.75</v>
      </c>
      <c r="I42" s="111">
        <f t="shared" si="17"/>
        <v>48.75</v>
      </c>
      <c r="J42" s="111">
        <f t="shared" si="17"/>
        <v>48.75</v>
      </c>
      <c r="K42" s="111">
        <f t="shared" si="17"/>
        <v>48.75</v>
      </c>
      <c r="L42" s="113">
        <f>SUM(H29:K41)</f>
        <v>195</v>
      </c>
    </row>
    <row r="43" ht="15.75" customHeight="1">
      <c r="J43" s="4"/>
    </row>
    <row r="44" ht="15.75" customHeight="1">
      <c r="G44" s="78" t="s">
        <v>201</v>
      </c>
      <c r="H44" s="79" t="s">
        <v>202</v>
      </c>
      <c r="I44" s="80" t="s">
        <v>203</v>
      </c>
    </row>
    <row r="45" ht="15.75" customHeight="1">
      <c r="G45" s="115">
        <v>1.0</v>
      </c>
      <c r="H45" s="116">
        <v>3.75</v>
      </c>
      <c r="I45" s="118">
        <f t="shared" ref="I45:I96" si="18">((G45-H45)^2)/H45</f>
        <v>2.016666667</v>
      </c>
    </row>
    <row r="46" ht="15.75" customHeight="1">
      <c r="G46" s="115">
        <v>3.0</v>
      </c>
      <c r="H46" s="116">
        <v>3.75</v>
      </c>
      <c r="I46" s="118">
        <f t="shared" si="18"/>
        <v>0.15</v>
      </c>
    </row>
    <row r="47" ht="15.75" customHeight="1">
      <c r="G47" s="115">
        <v>2.0</v>
      </c>
      <c r="H47" s="116">
        <v>3.75</v>
      </c>
      <c r="I47" s="118">
        <f t="shared" si="18"/>
        <v>0.8166666667</v>
      </c>
    </row>
    <row r="48" ht="15.75" customHeight="1">
      <c r="G48" s="115">
        <v>4.0</v>
      </c>
      <c r="H48" s="116">
        <v>3.75</v>
      </c>
      <c r="I48" s="118">
        <f t="shared" si="18"/>
        <v>0.01666666667</v>
      </c>
    </row>
    <row r="49" ht="15.75" customHeight="1">
      <c r="G49" s="115">
        <v>1.0</v>
      </c>
      <c r="H49" s="116">
        <v>3.75</v>
      </c>
      <c r="I49" s="118">
        <f t="shared" si="18"/>
        <v>2.016666667</v>
      </c>
    </row>
    <row r="50" ht="15.75" customHeight="1">
      <c r="G50" s="115">
        <v>5.0</v>
      </c>
      <c r="H50" s="116">
        <v>3.75</v>
      </c>
      <c r="I50" s="118">
        <f t="shared" si="18"/>
        <v>0.4166666667</v>
      </c>
    </row>
    <row r="51" ht="15.75" customHeight="1">
      <c r="G51" s="115">
        <v>9.0</v>
      </c>
      <c r="H51" s="116">
        <v>3.75</v>
      </c>
      <c r="I51" s="118">
        <f t="shared" si="18"/>
        <v>7.35</v>
      </c>
    </row>
    <row r="52" ht="15.75" customHeight="1">
      <c r="G52" s="115">
        <v>3.0</v>
      </c>
      <c r="H52" s="116">
        <v>3.75</v>
      </c>
      <c r="I52" s="118">
        <f t="shared" si="18"/>
        <v>0.15</v>
      </c>
    </row>
    <row r="53" ht="15.75" customHeight="1">
      <c r="G53" s="115">
        <v>4.0</v>
      </c>
      <c r="H53" s="116">
        <v>3.75</v>
      </c>
      <c r="I53" s="118">
        <f t="shared" si="18"/>
        <v>0.01666666667</v>
      </c>
    </row>
    <row r="54" ht="15.75" customHeight="1">
      <c r="G54" s="115">
        <v>7.0</v>
      </c>
      <c r="H54" s="116">
        <v>3.75</v>
      </c>
      <c r="I54" s="118">
        <f t="shared" si="18"/>
        <v>2.816666667</v>
      </c>
    </row>
    <row r="55" ht="15.75" customHeight="1">
      <c r="G55" s="115">
        <v>5.0</v>
      </c>
      <c r="H55" s="116">
        <v>3.75</v>
      </c>
      <c r="I55" s="118">
        <f t="shared" si="18"/>
        <v>0.4166666667</v>
      </c>
    </row>
    <row r="56" ht="15.75" customHeight="1">
      <c r="G56" s="115">
        <v>2.0</v>
      </c>
      <c r="H56" s="116">
        <v>3.75</v>
      </c>
      <c r="I56" s="118">
        <f t="shared" si="18"/>
        <v>0.8166666667</v>
      </c>
    </row>
    <row r="57" ht="15.75" customHeight="1">
      <c r="G57" s="115">
        <v>2.0</v>
      </c>
      <c r="H57" s="116">
        <v>3.75</v>
      </c>
      <c r="I57" s="118">
        <f t="shared" si="18"/>
        <v>0.8166666667</v>
      </c>
    </row>
    <row r="58" ht="15.75" customHeight="1">
      <c r="G58" s="115">
        <v>3.0</v>
      </c>
      <c r="H58" s="116">
        <v>3.75</v>
      </c>
      <c r="I58" s="118">
        <f t="shared" si="18"/>
        <v>0.15</v>
      </c>
    </row>
    <row r="59" ht="15.75" customHeight="1">
      <c r="G59" s="115">
        <v>4.0</v>
      </c>
      <c r="H59" s="116">
        <v>3.75</v>
      </c>
      <c r="I59" s="118">
        <f t="shared" si="18"/>
        <v>0.01666666667</v>
      </c>
    </row>
    <row r="60" ht="15.75" customHeight="1">
      <c r="G60" s="115">
        <v>4.0</v>
      </c>
      <c r="H60" s="116">
        <v>3.75</v>
      </c>
      <c r="I60" s="118">
        <f t="shared" si="18"/>
        <v>0.01666666667</v>
      </c>
    </row>
    <row r="61" ht="15.75" customHeight="1">
      <c r="G61" s="115">
        <v>1.0</v>
      </c>
      <c r="H61" s="116">
        <v>3.75</v>
      </c>
      <c r="I61" s="118">
        <f t="shared" si="18"/>
        <v>2.016666667</v>
      </c>
    </row>
    <row r="62" ht="15.75" customHeight="1">
      <c r="G62" s="115">
        <v>5.0</v>
      </c>
      <c r="H62" s="116">
        <v>3.75</v>
      </c>
      <c r="I62" s="118">
        <f t="shared" si="18"/>
        <v>0.4166666667</v>
      </c>
    </row>
    <row r="63" ht="15.75" customHeight="1">
      <c r="G63" s="115">
        <v>3.0</v>
      </c>
      <c r="H63" s="116">
        <v>3.75</v>
      </c>
      <c r="I63" s="118">
        <f t="shared" si="18"/>
        <v>0.15</v>
      </c>
    </row>
    <row r="64" ht="15.75" customHeight="1">
      <c r="G64" s="115">
        <v>2.0</v>
      </c>
      <c r="H64" s="116">
        <v>3.75</v>
      </c>
      <c r="I64" s="118">
        <f t="shared" si="18"/>
        <v>0.8166666667</v>
      </c>
    </row>
    <row r="65" ht="15.75" customHeight="1">
      <c r="G65" s="115">
        <v>1.0</v>
      </c>
      <c r="H65" s="116">
        <v>3.75</v>
      </c>
      <c r="I65" s="118">
        <f t="shared" si="18"/>
        <v>2.016666667</v>
      </c>
    </row>
    <row r="66" ht="15.75" customHeight="1">
      <c r="G66" s="115">
        <v>9.0</v>
      </c>
      <c r="H66" s="116">
        <v>3.75</v>
      </c>
      <c r="I66" s="118">
        <f t="shared" si="18"/>
        <v>7.35</v>
      </c>
    </row>
    <row r="67" ht="15.75" customHeight="1">
      <c r="G67" s="115">
        <v>6.0</v>
      </c>
      <c r="H67" s="116">
        <v>3.75</v>
      </c>
      <c r="I67" s="118">
        <f t="shared" si="18"/>
        <v>1.35</v>
      </c>
    </row>
    <row r="68" ht="15.75" customHeight="1">
      <c r="G68" s="115">
        <v>4.0</v>
      </c>
      <c r="H68" s="116">
        <v>3.75</v>
      </c>
      <c r="I68" s="118">
        <f t="shared" si="18"/>
        <v>0.01666666667</v>
      </c>
    </row>
    <row r="69" ht="15.75" customHeight="1">
      <c r="G69" s="115">
        <v>5.0</v>
      </c>
      <c r="H69" s="116">
        <v>3.75</v>
      </c>
      <c r="I69" s="118">
        <f t="shared" si="18"/>
        <v>0.4166666667</v>
      </c>
    </row>
    <row r="70" ht="15.75" customHeight="1">
      <c r="G70" s="115">
        <v>1.0</v>
      </c>
      <c r="H70" s="116">
        <v>3.75</v>
      </c>
      <c r="I70" s="118">
        <f t="shared" si="18"/>
        <v>2.016666667</v>
      </c>
    </row>
    <row r="71" ht="15.75" customHeight="1">
      <c r="G71" s="115">
        <v>2.0</v>
      </c>
      <c r="H71" s="116">
        <v>3.75</v>
      </c>
      <c r="I71" s="118">
        <f t="shared" si="18"/>
        <v>0.8166666667</v>
      </c>
    </row>
    <row r="72" ht="15.75" customHeight="1">
      <c r="G72" s="115">
        <v>3.0</v>
      </c>
      <c r="H72" s="116">
        <v>3.75</v>
      </c>
      <c r="I72" s="118">
        <f t="shared" si="18"/>
        <v>0.15</v>
      </c>
    </row>
    <row r="73" ht="15.75" customHeight="1">
      <c r="G73" s="115">
        <v>4.0</v>
      </c>
      <c r="H73" s="116">
        <v>3.75</v>
      </c>
      <c r="I73" s="118">
        <f t="shared" si="18"/>
        <v>0.01666666667</v>
      </c>
    </row>
    <row r="74" ht="15.75" customHeight="1">
      <c r="G74" s="115">
        <v>3.0</v>
      </c>
      <c r="H74" s="116">
        <v>3.75</v>
      </c>
      <c r="I74" s="118">
        <f t="shared" si="18"/>
        <v>0.15</v>
      </c>
    </row>
    <row r="75" ht="15.75" customHeight="1">
      <c r="G75" s="115">
        <v>6.0</v>
      </c>
      <c r="H75" s="116">
        <v>3.75</v>
      </c>
      <c r="I75" s="118">
        <f t="shared" si="18"/>
        <v>1.35</v>
      </c>
    </row>
    <row r="76" ht="15.75" customHeight="1">
      <c r="G76" s="115">
        <v>2.0</v>
      </c>
      <c r="H76" s="116">
        <v>3.75</v>
      </c>
      <c r="I76" s="118">
        <f t="shared" si="18"/>
        <v>0.8166666667</v>
      </c>
    </row>
    <row r="77" ht="15.75" customHeight="1">
      <c r="G77" s="115">
        <v>1.0</v>
      </c>
      <c r="H77" s="116">
        <v>3.75</v>
      </c>
      <c r="I77" s="118">
        <f t="shared" si="18"/>
        <v>2.016666667</v>
      </c>
    </row>
    <row r="78" ht="15.75" customHeight="1">
      <c r="G78" s="115">
        <v>2.0</v>
      </c>
      <c r="H78" s="116">
        <v>3.75</v>
      </c>
      <c r="I78" s="118">
        <f t="shared" si="18"/>
        <v>0.8166666667</v>
      </c>
    </row>
    <row r="79" ht="15.75" customHeight="1">
      <c r="G79" s="115">
        <v>6.0</v>
      </c>
      <c r="H79" s="116">
        <v>3.75</v>
      </c>
      <c r="I79" s="118">
        <f t="shared" si="18"/>
        <v>1.35</v>
      </c>
    </row>
    <row r="80" ht="15.75" customHeight="1">
      <c r="G80" s="115">
        <v>3.0</v>
      </c>
      <c r="H80" s="116">
        <v>3.75</v>
      </c>
      <c r="I80" s="118">
        <f t="shared" si="18"/>
        <v>0.15</v>
      </c>
    </row>
    <row r="81" ht="15.75" customHeight="1">
      <c r="G81" s="115">
        <v>2.0</v>
      </c>
      <c r="H81" s="116">
        <v>3.75</v>
      </c>
      <c r="I81" s="118">
        <f t="shared" si="18"/>
        <v>0.8166666667</v>
      </c>
    </row>
    <row r="82" ht="15.75" customHeight="1">
      <c r="G82" s="115">
        <v>3.0</v>
      </c>
      <c r="H82" s="116">
        <v>3.75</v>
      </c>
      <c r="I82" s="118">
        <f t="shared" si="18"/>
        <v>0.15</v>
      </c>
    </row>
    <row r="83" ht="15.75" customHeight="1">
      <c r="G83" s="115">
        <v>3.0</v>
      </c>
      <c r="H83" s="116">
        <v>3.75</v>
      </c>
      <c r="I83" s="118">
        <f t="shared" si="18"/>
        <v>0.15</v>
      </c>
    </row>
    <row r="84" ht="15.75" customHeight="1">
      <c r="G84" s="115">
        <v>6.0</v>
      </c>
      <c r="H84" s="116">
        <v>3.75</v>
      </c>
      <c r="I84" s="118">
        <f t="shared" si="18"/>
        <v>1.35</v>
      </c>
    </row>
    <row r="85" ht="15.75" customHeight="1">
      <c r="G85" s="115">
        <v>9.0</v>
      </c>
      <c r="H85" s="116">
        <v>3.75</v>
      </c>
      <c r="I85" s="118">
        <f t="shared" si="18"/>
        <v>7.35</v>
      </c>
    </row>
    <row r="86" ht="15.75" customHeight="1">
      <c r="G86" s="115">
        <v>4.0</v>
      </c>
      <c r="H86" s="116">
        <v>3.75</v>
      </c>
      <c r="I86" s="118">
        <f t="shared" si="18"/>
        <v>0.01666666667</v>
      </c>
    </row>
    <row r="87" ht="15.75" customHeight="1">
      <c r="G87" s="115">
        <v>4.0</v>
      </c>
      <c r="H87" s="116">
        <v>3.75</v>
      </c>
      <c r="I87" s="118">
        <f t="shared" si="18"/>
        <v>0.01666666667</v>
      </c>
    </row>
    <row r="88" ht="15.75" customHeight="1">
      <c r="G88" s="115">
        <v>5.0</v>
      </c>
      <c r="H88" s="116">
        <v>3.75</v>
      </c>
      <c r="I88" s="118">
        <f t="shared" si="18"/>
        <v>0.4166666667</v>
      </c>
    </row>
    <row r="89" ht="15.75" customHeight="1">
      <c r="G89" s="115">
        <v>9.0</v>
      </c>
      <c r="H89" s="116">
        <v>3.75</v>
      </c>
      <c r="I89" s="118">
        <f t="shared" si="18"/>
        <v>7.35</v>
      </c>
    </row>
    <row r="90" ht="15.75" customHeight="1">
      <c r="G90" s="115">
        <v>4.0</v>
      </c>
      <c r="H90" s="116">
        <v>3.75</v>
      </c>
      <c r="I90" s="118">
        <f t="shared" si="18"/>
        <v>0.01666666667</v>
      </c>
    </row>
    <row r="91" ht="15.75" customHeight="1">
      <c r="G91" s="115">
        <v>3.0</v>
      </c>
      <c r="H91" s="116">
        <v>3.75</v>
      </c>
      <c r="I91" s="118">
        <f t="shared" si="18"/>
        <v>0.15</v>
      </c>
    </row>
    <row r="92" ht="15.75" customHeight="1">
      <c r="G92" s="115">
        <v>1.0</v>
      </c>
      <c r="H92" s="116">
        <v>3.75</v>
      </c>
      <c r="I92" s="118">
        <f t="shared" si="18"/>
        <v>2.016666667</v>
      </c>
    </row>
    <row r="93" ht="15.75" customHeight="1">
      <c r="G93" s="115">
        <v>3.0</v>
      </c>
      <c r="H93" s="116">
        <v>3.75</v>
      </c>
      <c r="I93" s="118">
        <f t="shared" si="18"/>
        <v>0.15</v>
      </c>
    </row>
    <row r="94" ht="15.75" customHeight="1">
      <c r="G94" s="115">
        <v>5.0</v>
      </c>
      <c r="H94" s="116">
        <v>3.75</v>
      </c>
      <c r="I94" s="118">
        <f t="shared" si="18"/>
        <v>0.4166666667</v>
      </c>
    </row>
    <row r="95" ht="15.75" customHeight="1">
      <c r="G95" s="127">
        <v>6.0</v>
      </c>
      <c r="H95" s="128">
        <v>3.75</v>
      </c>
      <c r="I95" s="118">
        <f t="shared" si="18"/>
        <v>1.35</v>
      </c>
    </row>
    <row r="96" ht="15.75" customHeight="1">
      <c r="G96" s="115">
        <v>0.0</v>
      </c>
      <c r="H96" s="129">
        <v>3.75</v>
      </c>
      <c r="I96" s="130">
        <f t="shared" si="18"/>
        <v>3.75</v>
      </c>
    </row>
    <row r="97" ht="15.75" customHeight="1">
      <c r="H97" s="116" t="s">
        <v>247</v>
      </c>
      <c r="I97" s="131">
        <f>SUM(I45:I96)</f>
        <v>67.66666667</v>
      </c>
    </row>
    <row r="98" ht="15.75" customHeight="1">
      <c r="A98" s="4"/>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7">
    <mergeCell ref="B7:L8"/>
    <mergeCell ref="A1:M4"/>
    <mergeCell ref="B31:F31"/>
    <mergeCell ref="B30:F30"/>
    <mergeCell ref="B36:F97"/>
    <mergeCell ref="B35:F35"/>
    <mergeCell ref="J43:M97"/>
    <mergeCell ref="M5:M42"/>
    <mergeCell ref="B25:L25"/>
    <mergeCell ref="B24:F24"/>
    <mergeCell ref="G27:L27"/>
    <mergeCell ref="A98:M98"/>
    <mergeCell ref="B26:L26"/>
    <mergeCell ref="B34:F34"/>
    <mergeCell ref="B33:F33"/>
    <mergeCell ref="B32:F32"/>
    <mergeCell ref="A5:A97"/>
    <mergeCell ref="B10:F10"/>
    <mergeCell ref="B17:F17"/>
    <mergeCell ref="B18:F19"/>
    <mergeCell ref="B23:F23"/>
    <mergeCell ref="B22:F22"/>
    <mergeCell ref="B21:F21"/>
    <mergeCell ref="B20:F20"/>
    <mergeCell ref="G9:L9"/>
    <mergeCell ref="B9:F9"/>
    <mergeCell ref="B27:F27"/>
    <mergeCell ref="B29:F29"/>
    <mergeCell ref="B28:F28"/>
    <mergeCell ref="B12:F12"/>
    <mergeCell ref="B11:F11"/>
    <mergeCell ref="B15:F15"/>
    <mergeCell ref="B16:F16"/>
    <mergeCell ref="B6:L6"/>
    <mergeCell ref="B5:L5"/>
    <mergeCell ref="B13:F13"/>
    <mergeCell ref="B14:F14"/>
  </mergeCells>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4.43"/>
    <col customWidth="1" min="4" max="4" width="18.43"/>
    <col customWidth="1" min="5" max="5" width="16.14"/>
    <col customWidth="1" min="6" max="6" width="28.86"/>
    <col customWidth="1" min="7" max="7" width="23.0"/>
    <col customWidth="1" min="8" max="8" width="21.0"/>
    <col customWidth="1" min="9" max="9" width="28.0"/>
    <col customWidth="1" min="10" max="10" width="16.43"/>
    <col customWidth="1" min="11" max="11" width="27.43"/>
    <col customWidth="1" min="12" max="12" width="29.43"/>
  </cols>
  <sheetData>
    <row r="1" ht="15.75" customHeight="1">
      <c r="A1" s="87"/>
      <c r="B1" s="87" t="s">
        <v>130</v>
      </c>
      <c r="M1" s="87"/>
    </row>
    <row r="2" ht="15.75" customHeight="1"/>
    <row r="3" ht="15.75" customHeight="1"/>
    <row r="4" ht="15.75" customHeight="1"/>
    <row r="5" ht="15.75" customHeight="1">
      <c r="B5" s="32" t="s">
        <v>133</v>
      </c>
      <c r="C5" s="32"/>
      <c r="D5" s="32"/>
      <c r="E5" s="32"/>
      <c r="F5" s="32"/>
      <c r="G5" s="32"/>
      <c r="H5" s="32"/>
      <c r="J5" s="32"/>
      <c r="K5" s="32"/>
      <c r="L5" s="32"/>
    </row>
    <row r="6" ht="15.75" customHeight="1">
      <c r="B6" s="32" t="s">
        <v>134</v>
      </c>
    </row>
    <row r="7" ht="15.75" customHeight="1">
      <c r="B7" s="88" t="s">
        <v>135</v>
      </c>
    </row>
    <row r="8" ht="15.75" customHeight="1"/>
    <row r="9" ht="15.75" customHeight="1">
      <c r="B9" s="32" t="s">
        <v>136</v>
      </c>
      <c r="H9" s="50" t="s">
        <v>138</v>
      </c>
    </row>
    <row r="10" ht="15.75" customHeight="1">
      <c r="B10" s="32" t="s">
        <v>140</v>
      </c>
      <c r="H10" s="3" t="s">
        <v>3</v>
      </c>
      <c r="I10" s="3" t="s">
        <v>4</v>
      </c>
      <c r="J10" s="3" t="s">
        <v>5</v>
      </c>
      <c r="K10" s="3" t="s">
        <v>6</v>
      </c>
      <c r="L10" s="3" t="s">
        <v>142</v>
      </c>
    </row>
    <row r="11" ht="15.75" customHeight="1">
      <c r="B11" s="88" t="s">
        <v>143</v>
      </c>
      <c r="H11" s="5" t="s">
        <v>144</v>
      </c>
      <c r="I11" s="6">
        <f>J13-SUM(I13:I22)</f>
        <v>1302510</v>
      </c>
      <c r="J11" s="6">
        <f>COMBIN(52,5)</f>
        <v>2598960</v>
      </c>
      <c r="K11" s="22">
        <f>I11/J11</f>
        <v>0.501165851</v>
      </c>
      <c r="L11" s="5">
        <f>39*K11</f>
        <v>19.54546819</v>
      </c>
    </row>
    <row r="12" ht="15.75" customHeight="1">
      <c r="H12" s="90"/>
      <c r="I12" s="91"/>
      <c r="J12" s="91"/>
      <c r="K12" s="92"/>
      <c r="L12" s="90"/>
    </row>
    <row r="13" ht="15.75" customHeight="1">
      <c r="B13" s="32" t="s">
        <v>153</v>
      </c>
      <c r="H13" s="90" t="s">
        <v>107</v>
      </c>
      <c r="I13" s="91">
        <f>COMBIN(13,1)*COMBIN(4,2)*COMBIN(12,3)*COMBIN(4,1)^3</f>
        <v>1098240</v>
      </c>
      <c r="J13" s="91">
        <f t="shared" ref="J13:J18" si="1">COMBIN(52,5)</f>
        <v>2598960</v>
      </c>
      <c r="K13" s="92">
        <f t="shared" ref="K13:K18" si="2">I13/J13</f>
        <v>0.4225690276</v>
      </c>
      <c r="L13" s="90">
        <f t="shared" ref="L13:L18" si="3">39*K13</f>
        <v>16.48019208</v>
      </c>
    </row>
    <row r="14" ht="15.75" customHeight="1">
      <c r="B14" s="32" t="s">
        <v>157</v>
      </c>
      <c r="H14" s="5" t="s">
        <v>87</v>
      </c>
      <c r="I14" s="49">
        <f>COMBIN(13,2)*COMBIN(4,2)*COMBIN(4,2)*COMBIN(11,1)*COMBIN(4,1)</f>
        <v>123552</v>
      </c>
      <c r="J14" s="6">
        <f t="shared" si="1"/>
        <v>2598960</v>
      </c>
      <c r="K14" s="22">
        <f t="shared" si="2"/>
        <v>0.04753901561</v>
      </c>
      <c r="L14" s="5">
        <f t="shared" si="3"/>
        <v>1.854021609</v>
      </c>
    </row>
    <row r="15" ht="15.75" customHeight="1">
      <c r="B15" s="32" t="s">
        <v>158</v>
      </c>
      <c r="H15" s="93" t="s">
        <v>40</v>
      </c>
      <c r="I15" s="91">
        <f>COMBIN(13,1)*COMBIN(4,3)*COMBIN(12,2)*COMBIN(4,1)*COMBIN(4,1)</f>
        <v>54912</v>
      </c>
      <c r="J15" s="91">
        <f t="shared" si="1"/>
        <v>2598960</v>
      </c>
      <c r="K15" s="92">
        <f t="shared" si="2"/>
        <v>0.02112845138</v>
      </c>
      <c r="L15" s="90">
        <f t="shared" si="3"/>
        <v>0.8240096038</v>
      </c>
    </row>
    <row r="16" ht="15.75" customHeight="1">
      <c r="B16" s="32" t="s">
        <v>160</v>
      </c>
      <c r="H16" s="5" t="s">
        <v>69</v>
      </c>
      <c r="I16" s="6">
        <f>10*COMBIN(4,1)^5-36-4</f>
        <v>10200</v>
      </c>
      <c r="J16" s="6">
        <f t="shared" si="1"/>
        <v>2598960</v>
      </c>
      <c r="K16" s="22">
        <f t="shared" si="2"/>
        <v>0.003924646782</v>
      </c>
      <c r="L16" s="5">
        <f t="shared" si="3"/>
        <v>0.1530612245</v>
      </c>
    </row>
    <row r="17" ht="15.75" customHeight="1">
      <c r="B17" s="32" t="s">
        <v>161</v>
      </c>
      <c r="H17" s="90" t="s">
        <v>110</v>
      </c>
      <c r="I17" s="38">
        <f>COMBIN(4,1)*COMBIN(13,5)-10</f>
        <v>5138</v>
      </c>
      <c r="J17" s="91">
        <f t="shared" si="1"/>
        <v>2598960</v>
      </c>
      <c r="K17" s="92">
        <f t="shared" si="2"/>
        <v>0.001976944624</v>
      </c>
      <c r="L17" s="90">
        <f t="shared" si="3"/>
        <v>0.07710084034</v>
      </c>
    </row>
    <row r="18" ht="15.75" customHeight="1">
      <c r="B18" s="32" t="s">
        <v>173</v>
      </c>
      <c r="H18" s="90" t="s">
        <v>109</v>
      </c>
      <c r="I18" s="91">
        <f>COMBIN(13,1)*COMBIN(4,3)*COMBIN(12,1)*COMBIN(4,2)</f>
        <v>3744</v>
      </c>
      <c r="J18" s="91">
        <f t="shared" si="1"/>
        <v>2598960</v>
      </c>
      <c r="K18" s="92">
        <f t="shared" si="2"/>
        <v>0.00144057623</v>
      </c>
      <c r="L18" s="90">
        <f t="shared" si="3"/>
        <v>0.05618247299</v>
      </c>
    </row>
    <row r="19" ht="15.75" customHeight="1">
      <c r="B19" s="88" t="s">
        <v>165</v>
      </c>
      <c r="H19" s="97"/>
      <c r="I19" s="98"/>
      <c r="J19" s="98"/>
      <c r="K19" s="99"/>
      <c r="L19" s="97"/>
    </row>
    <row r="20" ht="15.75" customHeight="1">
      <c r="H20" s="97" t="s">
        <v>108</v>
      </c>
      <c r="I20" s="98">
        <f>COMBIN(13,1)*COMBIN(4,4)*COMBIN(12,1)*COMBIN(4,1)</f>
        <v>624</v>
      </c>
      <c r="J20" s="98">
        <f t="shared" ref="J20:J23" si="4">COMBIN(52,5)</f>
        <v>2598960</v>
      </c>
      <c r="K20" s="99">
        <f t="shared" ref="K20:K22" si="5">I20/J20</f>
        <v>0.0002400960384</v>
      </c>
      <c r="L20" s="97">
        <f t="shared" ref="L20:L22" si="6">39*K20</f>
        <v>0.009363745498</v>
      </c>
    </row>
    <row r="21" ht="15.75" customHeight="1">
      <c r="B21" s="32" t="s">
        <v>179</v>
      </c>
      <c r="H21" s="5" t="s">
        <v>114</v>
      </c>
      <c r="I21" s="102">
        <f>COMBIN(4,1)*(10-1)</f>
        <v>36</v>
      </c>
      <c r="J21" s="6">
        <f t="shared" si="4"/>
        <v>2598960</v>
      </c>
      <c r="K21" s="22">
        <f t="shared" si="5"/>
        <v>0.00001385169452</v>
      </c>
      <c r="L21" s="5">
        <f t="shared" si="6"/>
        <v>0.0005402160864</v>
      </c>
    </row>
    <row r="22" ht="15.75" customHeight="1">
      <c r="B22" s="32" t="s">
        <v>183</v>
      </c>
      <c r="H22" s="83" t="s">
        <v>115</v>
      </c>
      <c r="I22" s="83">
        <f>COMBIN(4,1)</f>
        <v>4</v>
      </c>
      <c r="J22" s="103">
        <f t="shared" si="4"/>
        <v>2598960</v>
      </c>
      <c r="K22" s="104">
        <f t="shared" si="5"/>
        <v>0.000001539077169</v>
      </c>
      <c r="L22" s="83">
        <f t="shared" si="6"/>
        <v>0.0000600240096</v>
      </c>
    </row>
    <row r="23" ht="15.75" customHeight="1">
      <c r="B23" s="32" t="s">
        <v>187</v>
      </c>
      <c r="H23" s="105" t="s">
        <v>98</v>
      </c>
      <c r="I23" s="106">
        <f>SUM(I11:I22)</f>
        <v>2598960</v>
      </c>
      <c r="J23" s="62">
        <f t="shared" si="4"/>
        <v>2598960</v>
      </c>
      <c r="K23" s="107">
        <f t="shared" ref="K23:L23" si="7">SUM(K11:K22)</f>
        <v>1</v>
      </c>
      <c r="L23" s="105">
        <f t="shared" si="7"/>
        <v>39</v>
      </c>
    </row>
    <row r="24" ht="15.75" customHeight="1">
      <c r="B24" s="32" t="s">
        <v>191</v>
      </c>
      <c r="H24" s="50" t="s">
        <v>112</v>
      </c>
    </row>
    <row r="25" ht="15.75" customHeight="1">
      <c r="B25" s="32" t="s">
        <v>192</v>
      </c>
      <c r="H25" s="108"/>
      <c r="I25" s="108"/>
      <c r="J25" s="108"/>
      <c r="K25" s="108"/>
      <c r="L25" s="108"/>
    </row>
    <row r="26" ht="15.75" customHeight="1">
      <c r="B26" s="32" t="s">
        <v>194</v>
      </c>
      <c r="H26" s="109" t="s">
        <v>3</v>
      </c>
      <c r="I26" s="109" t="s">
        <v>195</v>
      </c>
      <c r="J26" s="109" t="s">
        <v>196</v>
      </c>
      <c r="K26" s="3" t="s">
        <v>6</v>
      </c>
      <c r="L26" s="110"/>
    </row>
    <row r="27" ht="15.75" customHeight="1">
      <c r="B27" s="32" t="s">
        <v>197</v>
      </c>
      <c r="H27" s="5" t="s">
        <v>144</v>
      </c>
      <c r="I27" s="11">
        <v>14.0</v>
      </c>
      <c r="J27" s="11">
        <v>39.0</v>
      </c>
      <c r="K27" s="112">
        <f>1-SUM(K28:K36)</f>
        <v>0.358974359</v>
      </c>
    </row>
    <row r="28" ht="15.75" customHeight="1">
      <c r="B28" s="32" t="s">
        <v>200</v>
      </c>
      <c r="H28" s="13" t="s">
        <v>22</v>
      </c>
      <c r="I28" s="23">
        <v>18.0</v>
      </c>
      <c r="J28" s="23">
        <v>39.0</v>
      </c>
      <c r="K28" s="114">
        <f t="shared" ref="K28:K36" si="8">I28/J28</f>
        <v>0.4615384615</v>
      </c>
    </row>
    <row r="29" ht="15.75" customHeight="1">
      <c r="B29" s="4"/>
      <c r="H29" s="5" t="s">
        <v>87</v>
      </c>
      <c r="I29" s="11">
        <v>3.0</v>
      </c>
      <c r="J29" s="11">
        <v>39.0</v>
      </c>
      <c r="K29" s="112">
        <f t="shared" si="8"/>
        <v>0.07692307692</v>
      </c>
    </row>
    <row r="30" ht="15.75" customHeight="1">
      <c r="H30" s="13" t="s">
        <v>40</v>
      </c>
      <c r="I30" s="23">
        <v>2.0</v>
      </c>
      <c r="J30" s="23">
        <v>39.0</v>
      </c>
      <c r="K30" s="114">
        <f t="shared" si="8"/>
        <v>0.05128205128</v>
      </c>
    </row>
    <row r="31" ht="15.75" customHeight="1">
      <c r="H31" s="5" t="s">
        <v>69</v>
      </c>
      <c r="I31" s="11">
        <v>1.0</v>
      </c>
      <c r="J31" s="11">
        <v>39.0</v>
      </c>
      <c r="K31" s="112">
        <f t="shared" si="8"/>
        <v>0.02564102564</v>
      </c>
    </row>
    <row r="32" ht="15.75" customHeight="1">
      <c r="H32" s="13" t="s">
        <v>110</v>
      </c>
      <c r="I32" s="23">
        <v>0.0</v>
      </c>
      <c r="J32" s="23">
        <v>39.0</v>
      </c>
      <c r="K32" s="117">
        <f t="shared" si="8"/>
        <v>0</v>
      </c>
    </row>
    <row r="33" ht="15.75" customHeight="1">
      <c r="H33" s="5" t="s">
        <v>109</v>
      </c>
      <c r="I33" s="11">
        <v>1.0</v>
      </c>
      <c r="J33" s="11">
        <v>39.0</v>
      </c>
      <c r="K33" s="112">
        <f t="shared" si="8"/>
        <v>0.02564102564</v>
      </c>
    </row>
    <row r="34" ht="15.75" customHeight="1">
      <c r="H34" s="13" t="s">
        <v>108</v>
      </c>
      <c r="I34" s="23">
        <v>0.0</v>
      </c>
      <c r="J34" s="23">
        <v>39.0</v>
      </c>
      <c r="K34" s="117">
        <f t="shared" si="8"/>
        <v>0</v>
      </c>
    </row>
    <row r="35" ht="15.75" customHeight="1">
      <c r="H35" s="5" t="s">
        <v>114</v>
      </c>
      <c r="I35" s="11">
        <v>0.0</v>
      </c>
      <c r="J35" s="11">
        <v>39.0</v>
      </c>
      <c r="K35" s="95">
        <f t="shared" si="8"/>
        <v>0</v>
      </c>
    </row>
    <row r="36" ht="15.75" customHeight="1">
      <c r="H36" s="119" t="s">
        <v>115</v>
      </c>
      <c r="I36" s="120">
        <v>0.0</v>
      </c>
      <c r="J36" s="120">
        <v>39.0</v>
      </c>
      <c r="K36" s="121">
        <f t="shared" si="8"/>
        <v>0</v>
      </c>
    </row>
    <row r="37" ht="15.75" customHeight="1">
      <c r="H37" s="105" t="s">
        <v>98</v>
      </c>
      <c r="I37" s="122">
        <f>SUM(I27:I36)</f>
        <v>39</v>
      </c>
      <c r="J37" s="105"/>
      <c r="K37" s="123">
        <f>SUM(K27:K36)</f>
        <v>1</v>
      </c>
    </row>
    <row r="38" ht="15.75" customHeight="1">
      <c r="H38" s="50" t="s">
        <v>215</v>
      </c>
    </row>
    <row r="39" ht="15.75" customHeight="1"/>
    <row r="40" ht="15.75" customHeight="1">
      <c r="H40" s="109" t="s">
        <v>3</v>
      </c>
      <c r="I40" s="109" t="s">
        <v>201</v>
      </c>
      <c r="J40" s="109" t="s">
        <v>202</v>
      </c>
      <c r="K40" s="109" t="s">
        <v>203</v>
      </c>
    </row>
    <row r="41" ht="15.75" customHeight="1">
      <c r="H41" s="105" t="s">
        <v>144</v>
      </c>
      <c r="I41" s="122">
        <v>14.0</v>
      </c>
      <c r="J41" s="105">
        <f>L11</f>
        <v>19.54546819</v>
      </c>
      <c r="K41" s="105">
        <f t="shared" ref="K41:K50" si="9">((I41-J41)^2)/J41</f>
        <v>1.573368165</v>
      </c>
    </row>
    <row r="42" ht="15.75" customHeight="1">
      <c r="H42" s="116" t="s">
        <v>22</v>
      </c>
      <c r="I42" s="100">
        <v>18.0</v>
      </c>
      <c r="J42" s="116">
        <f t="shared" ref="J42:J47" si="10">L13</f>
        <v>16.48019208</v>
      </c>
      <c r="K42" s="116">
        <f t="shared" si="9"/>
        <v>0.1401571118</v>
      </c>
    </row>
    <row r="43" ht="15.75" customHeight="1">
      <c r="H43" s="105" t="s">
        <v>87</v>
      </c>
      <c r="I43" s="122">
        <v>3.0</v>
      </c>
      <c r="J43" s="105">
        <f t="shared" si="10"/>
        <v>1.854021609</v>
      </c>
      <c r="K43" s="105">
        <f t="shared" si="9"/>
        <v>0.708333963</v>
      </c>
    </row>
    <row r="44" ht="15.75" customHeight="1">
      <c r="H44" s="116" t="s">
        <v>40</v>
      </c>
      <c r="I44" s="100">
        <v>2.0</v>
      </c>
      <c r="J44" s="116">
        <f t="shared" si="10"/>
        <v>0.8240096038</v>
      </c>
      <c r="K44" s="116">
        <f t="shared" si="9"/>
        <v>1.678321958</v>
      </c>
    </row>
    <row r="45" ht="15.75" customHeight="1">
      <c r="H45" s="105" t="s">
        <v>69</v>
      </c>
      <c r="I45" s="122">
        <v>1.0</v>
      </c>
      <c r="J45" s="105">
        <f t="shared" si="10"/>
        <v>0.1530612245</v>
      </c>
      <c r="K45" s="124">
        <f t="shared" si="9"/>
        <v>4.686394558</v>
      </c>
      <c r="L45" s="32" t="s">
        <v>222</v>
      </c>
    </row>
    <row r="46" ht="15.75" customHeight="1">
      <c r="H46" s="116" t="s">
        <v>110</v>
      </c>
      <c r="I46" s="100">
        <v>0.0</v>
      </c>
      <c r="J46" s="116">
        <f t="shared" si="10"/>
        <v>0.07710084034</v>
      </c>
      <c r="K46" s="116">
        <f t="shared" si="9"/>
        <v>0.07710084034</v>
      </c>
      <c r="L46" s="4"/>
    </row>
    <row r="47" ht="15.75" customHeight="1">
      <c r="H47" s="105" t="s">
        <v>109</v>
      </c>
      <c r="I47" s="122">
        <v>1.0</v>
      </c>
      <c r="J47" s="105">
        <f t="shared" si="10"/>
        <v>0.05618247299</v>
      </c>
      <c r="K47" s="124">
        <f t="shared" si="9"/>
        <v>15.85532777</v>
      </c>
      <c r="L47" s="32" t="s">
        <v>222</v>
      </c>
    </row>
    <row r="48" ht="15.75" customHeight="1">
      <c r="H48" s="116" t="s">
        <v>108</v>
      </c>
      <c r="I48" s="100">
        <v>0.0</v>
      </c>
      <c r="J48" s="116">
        <f t="shared" ref="J48:J50" si="11">L20</f>
        <v>0.009363745498</v>
      </c>
      <c r="K48" s="116">
        <f t="shared" si="9"/>
        <v>0.009363745498</v>
      </c>
      <c r="L48" s="4"/>
    </row>
    <row r="49" ht="15.75" customHeight="1">
      <c r="H49" s="105" t="s">
        <v>114</v>
      </c>
      <c r="I49" s="122">
        <v>0.0</v>
      </c>
      <c r="J49" s="105">
        <f t="shared" si="11"/>
        <v>0.0005402160864</v>
      </c>
      <c r="K49" s="105">
        <f t="shared" si="9"/>
        <v>0.0005402160864</v>
      </c>
    </row>
    <row r="50" ht="15.75" customHeight="1">
      <c r="H50" s="116" t="s">
        <v>115</v>
      </c>
      <c r="I50" s="100">
        <v>0.0</v>
      </c>
      <c r="J50" s="116">
        <f t="shared" si="11"/>
        <v>0.0000600240096</v>
      </c>
      <c r="K50" s="116">
        <f t="shared" si="9"/>
        <v>0.0000600240096</v>
      </c>
    </row>
    <row r="51" ht="15.75" customHeight="1">
      <c r="H51" s="105" t="s">
        <v>98</v>
      </c>
      <c r="I51" s="122"/>
      <c r="J51" s="105" t="s">
        <v>119</v>
      </c>
      <c r="K51" s="105">
        <f>SUM(K41:K50)</f>
        <v>24.72896835</v>
      </c>
    </row>
    <row r="52" ht="15.75" customHeight="1">
      <c r="H52" s="4"/>
      <c r="J52" s="4"/>
    </row>
    <row r="53" ht="15.75" customHeight="1">
      <c r="H53" s="116" t="s">
        <v>228</v>
      </c>
      <c r="I53" s="116">
        <v>0.0032137724</v>
      </c>
    </row>
    <row r="54" ht="15.75" customHeight="1">
      <c r="H54" s="125" t="s">
        <v>230</v>
      </c>
      <c r="I54" s="126">
        <f>K51-K47</f>
        <v>8.873640582</v>
      </c>
    </row>
    <row r="55" ht="15.75" customHeight="1">
      <c r="H55" s="116" t="s">
        <v>237</v>
      </c>
      <c r="I55" s="116">
        <v>0.3528839921</v>
      </c>
    </row>
    <row r="56" ht="15.75" customHeight="1">
      <c r="H56" s="105" t="s">
        <v>239</v>
      </c>
      <c r="I56" s="105">
        <f>K51-K47-K45</f>
        <v>4.187246024</v>
      </c>
    </row>
    <row r="57" ht="15.75" customHeight="1">
      <c r="H57" s="116" t="s">
        <v>242</v>
      </c>
      <c r="I57" s="116">
        <v>0.7580251571</v>
      </c>
    </row>
    <row r="58" ht="15.75" customHeight="1">
      <c r="B58" s="4"/>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B18:G18"/>
    <mergeCell ref="B17:G17"/>
    <mergeCell ref="B23:G23"/>
    <mergeCell ref="B24:G24"/>
    <mergeCell ref="B29:G57"/>
    <mergeCell ref="A1:A64"/>
    <mergeCell ref="B28:G28"/>
    <mergeCell ref="B26:G26"/>
    <mergeCell ref="B27:G27"/>
    <mergeCell ref="M1:M25"/>
    <mergeCell ref="L45:M45"/>
    <mergeCell ref="L46:M46"/>
    <mergeCell ref="L47:M47"/>
    <mergeCell ref="L26:M44"/>
    <mergeCell ref="L48:M51"/>
    <mergeCell ref="B9:G9"/>
    <mergeCell ref="B1:L4"/>
    <mergeCell ref="B6:L6"/>
    <mergeCell ref="B7:L8"/>
    <mergeCell ref="B13:G13"/>
    <mergeCell ref="B11:G12"/>
    <mergeCell ref="B10:G10"/>
    <mergeCell ref="B14:G14"/>
    <mergeCell ref="B15:G15"/>
    <mergeCell ref="B16:G16"/>
    <mergeCell ref="H9:J9"/>
    <mergeCell ref="B19:G20"/>
    <mergeCell ref="B21:G21"/>
    <mergeCell ref="B22:G22"/>
    <mergeCell ref="H38:K39"/>
    <mergeCell ref="B58:M64"/>
    <mergeCell ref="J52:M57"/>
    <mergeCell ref="H52:I52"/>
    <mergeCell ref="B25:G25"/>
    <mergeCell ref="H24:L25"/>
  </mergeCell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33.43"/>
    <col customWidth="1" min="3" max="3" width="29.29"/>
    <col customWidth="1" min="4" max="4" width="34.14"/>
    <col customWidth="1" min="5" max="5" width="32.14"/>
    <col customWidth="1" min="6" max="6" width="36.71"/>
    <col customWidth="1" min="7" max="7" width="19.86"/>
    <col customWidth="1" min="8" max="8" width="39.0"/>
    <col customWidth="1" min="9" max="9" width="46.14"/>
  </cols>
  <sheetData>
    <row r="1" ht="15.75" customHeight="1">
      <c r="A1" s="4"/>
      <c r="B1" s="133" t="s">
        <v>272</v>
      </c>
      <c r="I1" s="134"/>
    </row>
    <row r="2" ht="15.75" customHeight="1"/>
    <row r="3" ht="15.75" customHeight="1"/>
    <row r="4" ht="15.75" customHeight="1"/>
    <row r="5" ht="15.75" customHeight="1">
      <c r="B5" s="135" t="s">
        <v>276</v>
      </c>
    </row>
    <row r="6" ht="15.75" customHeight="1">
      <c r="B6" s="109"/>
      <c r="C6" s="109" t="s">
        <v>278</v>
      </c>
      <c r="D6" s="109" t="s">
        <v>279</v>
      </c>
      <c r="E6" s="109" t="s">
        <v>280</v>
      </c>
      <c r="F6" s="109" t="s">
        <v>281</v>
      </c>
      <c r="G6" s="109" t="s">
        <v>282</v>
      </c>
      <c r="H6" s="136" t="s">
        <v>283</v>
      </c>
    </row>
    <row r="7" ht="15.75" customHeight="1">
      <c r="B7" s="105" t="s">
        <v>286</v>
      </c>
      <c r="C7" s="105">
        <v>0.384615384615385</v>
      </c>
      <c r="D7" s="105">
        <f t="shared" ref="D7:D17" si="1">1-C7</f>
        <v>0.6153846154</v>
      </c>
      <c r="E7" s="105">
        <f t="shared" ref="E7:E17" si="2">1/C7</f>
        <v>2.6</v>
      </c>
      <c r="F7" s="105">
        <f t="shared" ref="F7:F17" si="3">SQRT((1-C7)/(C7^2))</f>
        <v>2.039607805</v>
      </c>
      <c r="G7" s="105">
        <v>1.0</v>
      </c>
      <c r="H7" s="137">
        <f t="shared" ref="H7:H17" si="4">C7*(D7^(G7-1))</f>
        <v>0.3846153846</v>
      </c>
    </row>
    <row r="8" ht="15.75" customHeight="1">
      <c r="B8" s="116" t="s">
        <v>294</v>
      </c>
      <c r="C8" s="116">
        <v>0.0961538461538462</v>
      </c>
      <c r="D8" s="116">
        <f t="shared" si="1"/>
        <v>0.9038461538</v>
      </c>
      <c r="E8" s="116">
        <f t="shared" si="2"/>
        <v>10.4</v>
      </c>
      <c r="F8" s="116">
        <f t="shared" si="3"/>
        <v>9.887365675</v>
      </c>
      <c r="G8" s="116">
        <v>1.0</v>
      </c>
      <c r="H8" s="118">
        <f t="shared" si="4"/>
        <v>0.09615384615</v>
      </c>
    </row>
    <row r="9" ht="15.75" customHeight="1">
      <c r="B9" s="105" t="s">
        <v>107</v>
      </c>
      <c r="C9" s="126">
        <v>0.4225690276</v>
      </c>
      <c r="D9" s="138">
        <f t="shared" si="1"/>
        <v>0.5774309724</v>
      </c>
      <c r="E9" s="105">
        <f t="shared" si="2"/>
        <v>2.366477273</v>
      </c>
      <c r="F9" s="105">
        <f t="shared" si="3"/>
        <v>1.79825955</v>
      </c>
      <c r="G9" s="105">
        <v>1.0</v>
      </c>
      <c r="H9" s="137">
        <f t="shared" si="4"/>
        <v>0.4225690276</v>
      </c>
    </row>
    <row r="10" ht="15.75" customHeight="1">
      <c r="B10" s="116" t="s">
        <v>300</v>
      </c>
      <c r="C10" s="139">
        <v>0.0475390156062425</v>
      </c>
      <c r="D10" s="140">
        <f t="shared" si="1"/>
        <v>0.9524609844</v>
      </c>
      <c r="E10" s="116">
        <f t="shared" si="2"/>
        <v>21.03535354</v>
      </c>
      <c r="F10" s="116">
        <f t="shared" si="3"/>
        <v>20.52926557</v>
      </c>
      <c r="G10" s="116">
        <v>4.0</v>
      </c>
      <c r="H10" s="118">
        <f t="shared" si="4"/>
        <v>0.04107634272</v>
      </c>
    </row>
    <row r="11" ht="15.75" customHeight="1">
      <c r="B11" s="105" t="s">
        <v>40</v>
      </c>
      <c r="C11" s="126">
        <v>0.0211284513805522</v>
      </c>
      <c r="D11" s="138">
        <f t="shared" si="1"/>
        <v>0.9788715486</v>
      </c>
      <c r="E11" s="105">
        <f t="shared" si="2"/>
        <v>47.32954545</v>
      </c>
      <c r="F11" s="105">
        <f t="shared" si="3"/>
        <v>46.82687612</v>
      </c>
      <c r="G11" s="105">
        <v>47.0</v>
      </c>
      <c r="H11" s="137">
        <f t="shared" si="4"/>
        <v>0.007911341453</v>
      </c>
    </row>
    <row r="12" ht="15.75" customHeight="1">
      <c r="B12" s="116" t="s">
        <v>69</v>
      </c>
      <c r="C12" s="139">
        <v>0.0039246467817896</v>
      </c>
      <c r="D12" s="140">
        <f t="shared" si="1"/>
        <v>0.9960753532</v>
      </c>
      <c r="E12" s="116">
        <f t="shared" si="2"/>
        <v>254.8</v>
      </c>
      <c r="F12" s="116">
        <f t="shared" si="3"/>
        <v>254.2995085</v>
      </c>
      <c r="G12" s="116">
        <v>6.0</v>
      </c>
      <c r="H12" s="118">
        <f t="shared" si="4"/>
        <v>0.00384823466</v>
      </c>
    </row>
    <row r="13" ht="15.75" customHeight="1">
      <c r="B13" s="105" t="s">
        <v>110</v>
      </c>
      <c r="C13" s="126">
        <v>0.0019769446240035</v>
      </c>
      <c r="D13" s="138">
        <f t="shared" si="1"/>
        <v>0.9980230554</v>
      </c>
      <c r="E13" s="105">
        <f t="shared" si="2"/>
        <v>505.8310627</v>
      </c>
      <c r="F13" s="105">
        <f t="shared" si="3"/>
        <v>505.3308153</v>
      </c>
      <c r="G13" s="105">
        <v>7.0</v>
      </c>
      <c r="H13" s="137">
        <f t="shared" si="4"/>
        <v>0.001953610356</v>
      </c>
    </row>
    <row r="14" ht="15.75" customHeight="1">
      <c r="B14" s="116" t="s">
        <v>109</v>
      </c>
      <c r="C14" s="139">
        <v>0.0014405762304922</v>
      </c>
      <c r="D14" s="140">
        <f t="shared" si="1"/>
        <v>0.9985594238</v>
      </c>
      <c r="E14" s="116">
        <f t="shared" si="2"/>
        <v>694.1666667</v>
      </c>
      <c r="F14" s="116">
        <f t="shared" si="3"/>
        <v>693.6664865</v>
      </c>
      <c r="G14" s="116">
        <v>8.0</v>
      </c>
      <c r="H14" s="118">
        <f t="shared" si="4"/>
        <v>0.001426112042</v>
      </c>
    </row>
    <row r="15" ht="15.75" customHeight="1">
      <c r="B15" s="105" t="s">
        <v>108</v>
      </c>
      <c r="C15" s="126">
        <v>2.400960384154E-4</v>
      </c>
      <c r="D15" s="138">
        <f t="shared" si="1"/>
        <v>0.999759904</v>
      </c>
      <c r="E15" s="105">
        <f t="shared" si="2"/>
        <v>4165</v>
      </c>
      <c r="F15" s="105">
        <f t="shared" si="3"/>
        <v>4164.49997</v>
      </c>
      <c r="G15" s="105">
        <v>9.0</v>
      </c>
      <c r="H15" s="137">
        <f t="shared" si="4"/>
        <v>0.0002396352569</v>
      </c>
    </row>
    <row r="16" ht="15.75" customHeight="1">
      <c r="B16" s="116" t="s">
        <v>114</v>
      </c>
      <c r="C16" s="139">
        <v>1.3851694524E-5</v>
      </c>
      <c r="D16" s="140">
        <f t="shared" si="1"/>
        <v>0.9999861483</v>
      </c>
      <c r="E16" s="116">
        <f t="shared" si="2"/>
        <v>72193.33333</v>
      </c>
      <c r="F16" s="116">
        <f t="shared" si="3"/>
        <v>72192.83333</v>
      </c>
      <c r="G16" s="116">
        <v>10.0</v>
      </c>
      <c r="H16" s="118">
        <f t="shared" si="4"/>
        <v>0.00001384996779</v>
      </c>
    </row>
    <row r="17" ht="15.75" customHeight="1">
      <c r="B17" s="105" t="s">
        <v>115</v>
      </c>
      <c r="C17" s="126">
        <v>1.5390771693E-6</v>
      </c>
      <c r="D17" s="138">
        <f t="shared" si="1"/>
        <v>0.9999984609</v>
      </c>
      <c r="E17" s="105">
        <f t="shared" si="2"/>
        <v>649740</v>
      </c>
      <c r="F17" s="105">
        <f t="shared" si="3"/>
        <v>649739.5</v>
      </c>
      <c r="G17" s="105">
        <v>600000.0</v>
      </c>
      <c r="H17" s="137">
        <f t="shared" si="4"/>
        <v>0.0000006112419078</v>
      </c>
    </row>
    <row r="18" ht="15.75" customHeight="1">
      <c r="B18" s="135" t="s">
        <v>315</v>
      </c>
    </row>
    <row r="19" ht="15.75" customHeight="1"/>
    <row r="20" ht="15.75" customHeight="1">
      <c r="B20" s="32" t="s">
        <v>316</v>
      </c>
    </row>
    <row r="21" ht="15.75" customHeight="1">
      <c r="B21" s="32" t="s">
        <v>317</v>
      </c>
    </row>
    <row r="22" ht="15.75" customHeight="1">
      <c r="B22" s="50"/>
      <c r="C22" s="32"/>
      <c r="E22" s="32"/>
      <c r="F22" s="4"/>
      <c r="G22" s="4"/>
    </row>
    <row r="23" ht="15.75" customHeight="1">
      <c r="B23" s="50" t="s">
        <v>319</v>
      </c>
      <c r="E23" s="32" t="s">
        <v>320</v>
      </c>
    </row>
    <row r="24" ht="15.75" customHeight="1">
      <c r="B24" s="32"/>
      <c r="E24" s="32"/>
    </row>
    <row r="25" ht="15.75" customHeight="1">
      <c r="B25" s="32"/>
    </row>
    <row r="26" ht="15.75" customHeight="1">
      <c r="B26" s="32"/>
    </row>
    <row r="27" ht="15.75" customHeight="1">
      <c r="B27" s="32"/>
    </row>
    <row r="28" ht="15.75" customHeight="1">
      <c r="B28" s="32"/>
    </row>
    <row r="29" ht="15.75" customHeight="1">
      <c r="B29" s="32"/>
    </row>
    <row r="30" ht="15.75" customHeight="1">
      <c r="B30" s="32"/>
    </row>
    <row r="31" ht="15.75" customHeight="1">
      <c r="B31" s="32"/>
    </row>
    <row r="32" ht="15.75" customHeight="1">
      <c r="B32" s="32"/>
    </row>
    <row r="33" ht="15.75" customHeight="1">
      <c r="B33" s="32"/>
    </row>
    <row r="34" ht="15.75" customHeight="1">
      <c r="B34" s="32"/>
    </row>
    <row r="35" ht="15.75" customHeight="1"/>
    <row r="36" ht="15.75" customHeight="1">
      <c r="B36" s="32" t="s">
        <v>321</v>
      </c>
    </row>
    <row r="37" ht="15.75" customHeight="1">
      <c r="E37" s="32" t="s">
        <v>322</v>
      </c>
    </row>
    <row r="38" ht="15.75" customHeight="1">
      <c r="E38" s="4"/>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c r="B50" s="32" t="s">
        <v>323</v>
      </c>
      <c r="E50" s="32" t="s">
        <v>324</v>
      </c>
    </row>
    <row r="51" ht="15.75" customHeight="1">
      <c r="E51" s="4"/>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c r="B64" s="145" t="s">
        <v>325</v>
      </c>
      <c r="C64" s="54"/>
      <c r="D64" s="54"/>
      <c r="E64" s="55"/>
    </row>
    <row r="65" ht="15.75" customHeight="1">
      <c r="B65" s="32" t="s">
        <v>326</v>
      </c>
      <c r="F65" s="109" t="s">
        <v>327</v>
      </c>
      <c r="G65" s="109" t="s">
        <v>328</v>
      </c>
      <c r="H65" s="146" t="s">
        <v>329</v>
      </c>
    </row>
    <row r="66" ht="15.75" customHeight="1">
      <c r="B66" s="32" t="s">
        <v>330</v>
      </c>
      <c r="F66" s="105">
        <v>1.0</v>
      </c>
      <c r="G66" s="105">
        <f>C9*(D9^(F66-1))</f>
        <v>0.4225690276</v>
      </c>
    </row>
    <row r="67" ht="15.75" customHeight="1">
      <c r="B67" s="88" t="s">
        <v>135</v>
      </c>
      <c r="F67" s="116">
        <v>3.0</v>
      </c>
      <c r="G67" s="116">
        <f>C9*(D9^(F67-1))</f>
        <v>0.1408957237</v>
      </c>
    </row>
    <row r="68" ht="15.75" customHeight="1">
      <c r="F68" s="105">
        <v>5.0</v>
      </c>
      <c r="G68" s="105">
        <f>C9*(D9^(F68-1))</f>
        <v>0.04697837194</v>
      </c>
    </row>
    <row r="69" ht="15.75" customHeight="1">
      <c r="B69" s="32" t="s">
        <v>331</v>
      </c>
      <c r="F69" s="116">
        <v>2.0</v>
      </c>
      <c r="G69" s="116">
        <f>C9*(D9^(F69-1))</f>
        <v>0.2440044445</v>
      </c>
    </row>
    <row r="70" ht="15.75" customHeight="1">
      <c r="B70" s="32" t="s">
        <v>332</v>
      </c>
      <c r="F70" s="105">
        <v>1.0</v>
      </c>
      <c r="G70" s="105">
        <f>C9*(D9^(F70-1))</f>
        <v>0.4225690276</v>
      </c>
    </row>
    <row r="71" ht="15.75" customHeight="1">
      <c r="B71" s="88" t="s">
        <v>333</v>
      </c>
      <c r="F71" s="116">
        <v>5.0</v>
      </c>
      <c r="G71" s="116">
        <f>C9*(D9^(F71-1))</f>
        <v>0.04697837194</v>
      </c>
    </row>
    <row r="72" ht="15.75" customHeight="1">
      <c r="F72" s="105">
        <v>3.0</v>
      </c>
      <c r="G72" s="105">
        <f>C9*(D9^(F72-1))</f>
        <v>0.1408957237</v>
      </c>
    </row>
    <row r="73" ht="15.75" customHeight="1">
      <c r="B73" s="32" t="s">
        <v>334</v>
      </c>
      <c r="F73" s="116">
        <v>1.0</v>
      </c>
      <c r="G73" s="116">
        <f>C9*(D9^(F73-1))</f>
        <v>0.4225690276</v>
      </c>
    </row>
    <row r="74" ht="15.75" customHeight="1">
      <c r="B74" s="32" t="s">
        <v>335</v>
      </c>
      <c r="F74" s="105">
        <v>1.0</v>
      </c>
      <c r="G74" s="105">
        <f>C9*(D9^(F74-1))</f>
        <v>0.4225690276</v>
      </c>
    </row>
    <row r="75" ht="15.75" customHeight="1">
      <c r="B75" s="32" t="s">
        <v>336</v>
      </c>
      <c r="F75" s="116">
        <v>3.0</v>
      </c>
      <c r="G75" s="116">
        <f>C9*(D9^(F75-1))</f>
        <v>0.1408957237</v>
      </c>
    </row>
    <row r="76" ht="15.75" customHeight="1">
      <c r="B76" s="88" t="s">
        <v>337</v>
      </c>
      <c r="F76" s="105">
        <v>1.0</v>
      </c>
      <c r="G76" s="105">
        <f>C9*(D9^(F76-1))</f>
        <v>0.4225690276</v>
      </c>
    </row>
    <row r="77" ht="15.75" customHeight="1">
      <c r="F77" s="116">
        <v>1.0</v>
      </c>
      <c r="G77" s="116">
        <f>C9*(D9^(F77-1))</f>
        <v>0.4225690276</v>
      </c>
    </row>
    <row r="78" ht="15.75" customHeight="1">
      <c r="B78" s="32" t="s">
        <v>338</v>
      </c>
      <c r="F78" s="105">
        <v>2.0</v>
      </c>
      <c r="G78" s="105">
        <f>C9*(D9^(F78-1))</f>
        <v>0.2440044445</v>
      </c>
    </row>
    <row r="79" ht="15.75" customHeight="1">
      <c r="B79" s="32" t="s">
        <v>339</v>
      </c>
      <c r="F79" s="116">
        <v>2.0</v>
      </c>
      <c r="G79" s="116">
        <f>C9*(D9^(F79-1))</f>
        <v>0.2440044445</v>
      </c>
    </row>
    <row r="80" ht="15.75" customHeight="1">
      <c r="B80" s="32" t="s">
        <v>340</v>
      </c>
      <c r="F80" s="105">
        <v>1.0</v>
      </c>
      <c r="G80" s="105">
        <f>C9*(D9^(F80-1))</f>
        <v>0.4225690276</v>
      </c>
    </row>
    <row r="81" ht="15.75" customHeight="1">
      <c r="B81" s="32" t="s">
        <v>341</v>
      </c>
      <c r="F81" s="116">
        <v>3.0</v>
      </c>
      <c r="G81" s="116">
        <f>C9*(D9^(F81-1))</f>
        <v>0.1408957237</v>
      </c>
    </row>
    <row r="82" ht="15.75" customHeight="1">
      <c r="B82" s="32" t="s">
        <v>342</v>
      </c>
      <c r="F82" s="105">
        <v>1.0</v>
      </c>
      <c r="G82" s="105">
        <f>C9*(D9^(F82-1))</f>
        <v>0.4225690276</v>
      </c>
    </row>
    <row r="83" ht="15.75" customHeight="1">
      <c r="B83" s="32" t="s">
        <v>343</v>
      </c>
      <c r="F83" s="116">
        <v>3.0</v>
      </c>
      <c r="G83" s="116">
        <f>C9*(D9^(F83-1))</f>
        <v>0.1408957237</v>
      </c>
    </row>
    <row r="84" ht="15.75" customHeight="1">
      <c r="B84" s="32" t="s">
        <v>344</v>
      </c>
    </row>
    <row r="85" ht="15.75" customHeight="1">
      <c r="B85" s="4"/>
      <c r="F85" s="105" t="s">
        <v>345</v>
      </c>
      <c r="G85" s="105">
        <f>(SUM(F66:F83))/18</f>
        <v>2.166666667</v>
      </c>
    </row>
    <row r="86" ht="15.75" customHeight="1">
      <c r="B86" s="88" t="s">
        <v>165</v>
      </c>
      <c r="F86" s="116" t="s">
        <v>346</v>
      </c>
      <c r="G86" s="116">
        <f>STDEV(F66:F83)</f>
        <v>1.339446769</v>
      </c>
    </row>
    <row r="87" ht="15.75" customHeight="1">
      <c r="F87" s="105" t="s">
        <v>347</v>
      </c>
      <c r="G87" s="105">
        <f>E7</f>
        <v>2.6</v>
      </c>
    </row>
    <row r="88" ht="15.75" customHeight="1">
      <c r="B88" s="32" t="s">
        <v>348</v>
      </c>
      <c r="F88" s="116" t="s">
        <v>349</v>
      </c>
      <c r="G88" s="116">
        <f>F9/SQRT(18)</f>
        <v>0.4238538408</v>
      </c>
    </row>
    <row r="89" ht="15.75" customHeight="1">
      <c r="B89" s="89" t="s">
        <v>350</v>
      </c>
      <c r="C89" s="54"/>
      <c r="D89" s="54"/>
      <c r="E89" s="54"/>
      <c r="F89" s="54"/>
      <c r="G89" s="55"/>
    </row>
    <row r="90" ht="15.75" customHeight="1">
      <c r="B90" s="4"/>
    </row>
    <row r="91" ht="15.75" customHeight="1">
      <c r="B91" s="32" t="s">
        <v>351</v>
      </c>
    </row>
    <row r="92" ht="15.75" customHeight="1">
      <c r="B92" s="130" t="s">
        <v>352</v>
      </c>
    </row>
    <row r="93" ht="15.75" customHeight="1">
      <c r="B93" s="130" t="s">
        <v>353</v>
      </c>
    </row>
    <row r="94" ht="15.75" customHeight="1">
      <c r="B94" s="130" t="s">
        <v>354</v>
      </c>
    </row>
    <row r="95" ht="15.75" customHeight="1">
      <c r="B95" s="130" t="s">
        <v>355</v>
      </c>
    </row>
    <row r="96" ht="15.75" customHeight="1">
      <c r="B96" s="130" t="s">
        <v>356</v>
      </c>
    </row>
    <row r="97" ht="15.75" customHeight="1">
      <c r="B97" s="130" t="s">
        <v>357</v>
      </c>
    </row>
    <row r="98" ht="15.75" customHeight="1">
      <c r="B98" s="130" t="s">
        <v>358</v>
      </c>
    </row>
    <row r="99" ht="15.75" customHeight="1">
      <c r="B99" s="130" t="s">
        <v>359</v>
      </c>
    </row>
    <row r="100" ht="15.75" customHeight="1">
      <c r="B100" s="4"/>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7">
    <mergeCell ref="B71:E72"/>
    <mergeCell ref="B64:E64"/>
    <mergeCell ref="B69:E69"/>
    <mergeCell ref="B66:E66"/>
    <mergeCell ref="B67:E68"/>
    <mergeCell ref="E51:E63"/>
    <mergeCell ref="A1:A101"/>
    <mergeCell ref="B74:E74"/>
    <mergeCell ref="B75:E75"/>
    <mergeCell ref="C22:D63"/>
    <mergeCell ref="E24:E36"/>
    <mergeCell ref="B65:E65"/>
    <mergeCell ref="G22:H64"/>
    <mergeCell ref="F22:F63"/>
    <mergeCell ref="B1:H4"/>
    <mergeCell ref="B5:H5"/>
    <mergeCell ref="E38:E49"/>
    <mergeCell ref="B96:H96"/>
    <mergeCell ref="B91:H91"/>
    <mergeCell ref="B92:H92"/>
    <mergeCell ref="B90:H90"/>
    <mergeCell ref="B95:H95"/>
    <mergeCell ref="B76:E77"/>
    <mergeCell ref="B93:H93"/>
    <mergeCell ref="B94:H94"/>
    <mergeCell ref="B100:I101"/>
    <mergeCell ref="B98:H98"/>
    <mergeCell ref="B99:H99"/>
    <mergeCell ref="B97:H97"/>
    <mergeCell ref="B85:E85"/>
    <mergeCell ref="B86:E87"/>
    <mergeCell ref="B89:G89"/>
    <mergeCell ref="B78:E78"/>
    <mergeCell ref="B80:E80"/>
    <mergeCell ref="B81:E81"/>
    <mergeCell ref="B79:E79"/>
    <mergeCell ref="B83:E83"/>
    <mergeCell ref="B88:E88"/>
    <mergeCell ref="B18:H19"/>
    <mergeCell ref="B20:H20"/>
    <mergeCell ref="B21:H21"/>
    <mergeCell ref="B84:E84"/>
    <mergeCell ref="B82:E82"/>
    <mergeCell ref="I1:I99"/>
    <mergeCell ref="H65:H89"/>
    <mergeCell ref="B73:E73"/>
    <mergeCell ref="B70:E70"/>
  </mergeCells>
  <printOptions/>
  <pageMargins bottom="0.75" footer="0.0" header="0.0" left="0.7" right="0.7" top="0.75"/>
  <pageSetup orientation="landscape"/>
  <drawing r:id="rId2"/>
  <legacyDrawing r:id="rId3"/>
</worksheet>
</file>