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Rev 1.1\"/>
    </mc:Choice>
  </mc:AlternateContent>
  <xr:revisionPtr revIDLastSave="0" documentId="13_ncr:1_{85BC31EB-8C50-4D01-9F51-20EED4D4D7EA}" xr6:coauthVersionLast="41" xr6:coauthVersionMax="41" xr10:uidLastSave="{00000000-0000-0000-0000-000000000000}"/>
  <bookViews>
    <workbookView xWindow="4140" yWindow="2025" windowWidth="23475" windowHeight="12540" tabRatio="500" xr2:uid="{00000000-000D-0000-FFFF-FFFF00000000}"/>
  </bookViews>
  <sheets>
    <sheet name="V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Q12" i="1" s="1"/>
  <c r="A13" i="1"/>
  <c r="L13" i="1" s="1"/>
  <c r="L12" i="1" l="1"/>
  <c r="M12" i="1"/>
  <c r="O12" i="1"/>
  <c r="P12" i="1"/>
  <c r="O13" i="1"/>
  <c r="Q13" i="1"/>
  <c r="M13" i="1"/>
  <c r="P13" i="1"/>
  <c r="A16" i="1"/>
  <c r="O16" i="1" s="1"/>
  <c r="A15" i="1"/>
  <c r="M15" i="1" s="1"/>
  <c r="A17" i="1"/>
  <c r="O17" i="1" s="1"/>
  <c r="A14" i="1"/>
  <c r="Q14" i="1" s="1"/>
  <c r="A21" i="1"/>
  <c r="M21" i="1" s="1"/>
  <c r="A19" i="1"/>
  <c r="Q19" i="1" s="1"/>
  <c r="A24" i="1"/>
  <c r="L24" i="1" s="1"/>
  <c r="A23" i="1"/>
  <c r="M23" i="1" s="1"/>
  <c r="P16" i="1" l="1"/>
  <c r="L16" i="1"/>
  <c r="Q16" i="1"/>
  <c r="M16" i="1"/>
  <c r="O15" i="1"/>
  <c r="P15" i="1"/>
  <c r="L15" i="1"/>
  <c r="Q15" i="1"/>
  <c r="P17" i="1"/>
  <c r="L17" i="1"/>
  <c r="Q17" i="1"/>
  <c r="M17" i="1"/>
  <c r="M14" i="1"/>
  <c r="O14" i="1"/>
  <c r="P14" i="1"/>
  <c r="L14" i="1"/>
  <c r="O21" i="1"/>
  <c r="P21" i="1"/>
  <c r="L21" i="1"/>
  <c r="Q21" i="1"/>
  <c r="P19" i="1"/>
  <c r="M19" i="1"/>
  <c r="O19" i="1"/>
  <c r="L19" i="1"/>
  <c r="Q23" i="1"/>
  <c r="Q24" i="1"/>
  <c r="O23" i="1"/>
  <c r="M24" i="1"/>
  <c r="O24" i="1"/>
  <c r="P24" i="1"/>
  <c r="P23" i="1"/>
  <c r="L23" i="1"/>
  <c r="A8" i="1" l="1"/>
  <c r="Q8" i="1" s="1"/>
  <c r="A7" i="1"/>
  <c r="L7" i="1" s="1"/>
  <c r="M7" i="1" l="1"/>
  <c r="O7" i="1"/>
  <c r="Q7" i="1"/>
  <c r="P8" i="1"/>
  <c r="L8" i="1"/>
  <c r="M8" i="1"/>
  <c r="O8" i="1"/>
  <c r="P7" i="1"/>
  <c r="A4" i="1" l="1"/>
  <c r="O4" i="1" s="1"/>
  <c r="A3" i="1"/>
  <c r="L3" i="1" s="1"/>
  <c r="Q3" i="1" l="1"/>
  <c r="M3" i="1"/>
  <c r="P4" i="1"/>
  <c r="L4" i="1"/>
  <c r="Q4" i="1"/>
  <c r="M4" i="1"/>
  <c r="P3" i="1"/>
  <c r="O3" i="1"/>
  <c r="A22" i="1"/>
  <c r="M22" i="1" s="1"/>
  <c r="A20" i="1"/>
  <c r="P20" i="1" s="1"/>
  <c r="A6" i="1"/>
  <c r="L6" i="1" s="1"/>
  <c r="A5" i="1"/>
  <c r="P5" i="1" s="1"/>
  <c r="A10" i="1"/>
  <c r="O10" i="1" s="1"/>
  <c r="A11" i="1"/>
  <c r="M11" i="1" s="1"/>
  <c r="Q18" i="1"/>
  <c r="P2" i="1"/>
  <c r="O18" i="1"/>
  <c r="O2" i="1"/>
  <c r="Q11" i="1" l="1"/>
  <c r="O6" i="1"/>
  <c r="Q6" i="1"/>
  <c r="Q22" i="1"/>
  <c r="M10" i="1"/>
  <c r="Q10" i="1"/>
  <c r="P6" i="1"/>
  <c r="Q20" i="1"/>
  <c r="Q5" i="1"/>
  <c r="M20" i="1"/>
  <c r="O22" i="1"/>
  <c r="L22" i="1"/>
  <c r="L11" i="1"/>
  <c r="P22" i="1"/>
  <c r="O11" i="1"/>
  <c r="P11" i="1"/>
  <c r="M6" i="1"/>
  <c r="L5" i="1"/>
  <c r="O20" i="1"/>
  <c r="O5" i="1"/>
  <c r="P10" i="1"/>
  <c r="L20" i="1"/>
  <c r="L10" i="1"/>
  <c r="M5" i="1"/>
  <c r="L26" i="1" l="1"/>
  <c r="M26" i="1"/>
</calcChain>
</file>

<file path=xl/sharedStrings.xml><?xml version="1.0" encoding="utf-8"?>
<sst xmlns="http://schemas.openxmlformats.org/spreadsheetml/2006/main" count="152" uniqueCount="139">
  <si>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</si>
  <si>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</si>
  <si>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</si>
  <si>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</si>
  <si>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</si>
  <si>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</si>
  <si>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</si>
  <si>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</si>
  <si>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</si>
  <si>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</si>
  <si>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</si>
  <si>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</si>
  <si>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</si>
  <si>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</si>
  <si>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General Description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</si>
  <si>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</si>
  <si>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</si>
  <si>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</si>
  <si>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</si>
  <si>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</si>
  <si>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</si>
  <si>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</si>
  <si>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</si>
  <si>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</si>
  <si>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0.1uF</t>
  </si>
  <si>
    <t>Mouser Import</t>
  </si>
  <si>
    <t>Digikey import</t>
  </si>
  <si>
    <t>R2,R4,R5,R6,R7,R12,R13</t>
  </si>
  <si>
    <t>R14,R15</t>
  </si>
  <si>
    <t>R8,R9,R10,R11</t>
  </si>
  <si>
    <t>100k</t>
  </si>
  <si>
    <t>C4,C5,C6,C3,C7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</si>
  <si>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</si>
  <si>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</si>
  <si>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</si>
  <si>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</si>
  <si>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</si>
  <si>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</si>
  <si>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</si>
  <si>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</si>
  <si>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</si>
  <si>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</si>
  <si>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</si>
  <si>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R3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</si>
  <si>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</si>
  <si>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</si>
  <si>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</si>
  <si>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</si>
  <si>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</si>
  <si>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</si>
  <si>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</si>
  <si>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</si>
  <si>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</si>
  <si>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</si>
  <si>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</si>
  <si>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</si>
  <si>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</si>
  <si>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CAP CER 100nF 50V Y5V 0603</t>
  </si>
  <si>
    <t>CC0603ZPY5V9BB104</t>
  </si>
  <si>
    <t>603-CC603ZPY5V9BB104</t>
  </si>
  <si>
    <t>311-1343-1-ND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</si>
  <si>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</si>
  <si>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</si>
  <si>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</si>
  <si>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</si>
  <si>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</si>
  <si>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</si>
  <si>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</si>
  <si>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</si>
  <si>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</si>
  <si>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</si>
  <si>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</si>
  <si>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</si>
  <si>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</si>
  <si>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</si>
  <si>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</si>
  <si>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</si>
  <si>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</si>
  <si>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</si>
  <si>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</si>
  <si>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</si>
  <si>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U7</t>
  </si>
  <si>
    <t>U8</t>
  </si>
  <si>
    <t>U9</t>
  </si>
  <si>
    <t xml:space="preserve">Co-processor </t>
  </si>
  <si>
    <t>Atmel</t>
  </si>
  <si>
    <t>ATMEGA328P-AU</t>
  </si>
  <si>
    <t>556-ATMEGA328P-AU</t>
  </si>
  <si>
    <t>MCU 32KB In-system Flash 20MHz 1.8V-5.5V TQFP-32</t>
  </si>
  <si>
    <t>CAN Interface IC W/ SPI Interface</t>
  </si>
  <si>
    <t>CAN interface</t>
  </si>
  <si>
    <t>Microchip</t>
  </si>
  <si>
    <t>MCP2515-I/SO</t>
  </si>
  <si>
    <t>579-MCP2515-I/SO</t>
  </si>
  <si>
    <t>CAN Interface IC Hi Spd CAN Transceiver</t>
  </si>
  <si>
    <t>MCP2551T-I/SN</t>
  </si>
  <si>
    <t>579-MCP2551T-I/SN</t>
  </si>
  <si>
    <t>ATMEGA328P-AURCT-ND</t>
  </si>
  <si>
    <t>MCP2515-I/SO-ND</t>
  </si>
  <si>
    <t>MCP2551T-I/SNCT-ND</t>
  </si>
  <si>
    <t>Q7</t>
  </si>
  <si>
    <t>MMBT2222ATT1G</t>
  </si>
  <si>
    <t>Bipolar Transistors - BJT NPN</t>
  </si>
  <si>
    <t>863-MMBT2222ATT1G</t>
  </si>
  <si>
    <t>NSVMMBT2222ATT1GOSCT-ND</t>
  </si>
  <si>
    <t>U5, U6</t>
  </si>
  <si>
    <t>Gate Drivers</t>
  </si>
  <si>
    <t>STMicroelectronics</t>
  </si>
  <si>
    <t>VNLD5090TR-E</t>
  </si>
  <si>
    <t>511-VNLD5090TR-E</t>
  </si>
  <si>
    <t>497-14323-1-ND</t>
  </si>
  <si>
    <t>LED1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</si>
  <si>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</si>
  <si>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</si>
  <si>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</si>
  <si>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</si>
  <si>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</si>
  <si>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</si>
  <si>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</si>
  <si>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</si>
  <si>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</si>
  <si>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</si>
  <si>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</si>
  <si>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D1</t>
  </si>
  <si>
    <t>Diode 1A, 400V</t>
  </si>
  <si>
    <t>Rectron</t>
  </si>
  <si>
    <t>FM4004W-W</t>
  </si>
  <si>
    <t>583-FM4004W-W</t>
  </si>
  <si>
    <t>X1, X2</t>
  </si>
  <si>
    <t>Resonators 16.0000MHz 15pF SMD</t>
  </si>
  <si>
    <t>CSTNE16M0V530000R0</t>
  </si>
  <si>
    <t>Murata Electronics</t>
  </si>
  <si>
    <t>81-CSTNE16M0V530000R</t>
  </si>
  <si>
    <t xml:space="preserve">	490-17948-1-ND</t>
  </si>
  <si>
    <t>C8, C9</t>
  </si>
  <si>
    <t xml:space="preserve"> CAP CER 10nF 50V X7R 0603</t>
  </si>
  <si>
    <t>CC0603KRX7R9BB103</t>
  </si>
  <si>
    <t>603-CC603KRX7R9BB103</t>
  </si>
  <si>
    <t>311-1085-1-ND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</si>
</sst>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tabSelected="1" topLeftCell="D1" zoomScale="99" workbookViewId="0">
      <selection activeCell="G24" sqref="G24"/>
    </sheetView>
  </sheetViews>
  <sheetFormatPr defaultColWidth="11" defaultRowHeight="15.75"/>
  <cols>
    <col min="1" max="1" width="18.875" style="11" customWidth="1"/>
    <col min="2" max="2" width="37.375" customWidth="1"/>
    <col min="3" max="3" width="15" customWidth="1"/>
    <col min="4" max="4" width="53.125" customWidth="1"/>
    <col min="6" max="6" width="15.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8" customWidth="1"/>
    <col min="17" max="17" width="27.125" customWidth="1"/>
  </cols>
  <sheetData>
    <row r="1" spans="1:17" ht="26.25" thickBot="1">
      <c r="A1" s="9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6</v>
      </c>
      <c r="O1" s="13" t="s">
        <v>26</v>
      </c>
      <c r="P1" s="28" t="s">
        <v>14</v>
      </c>
      <c r="Q1" s="29" t="s">
        <v>25</v>
      </c>
    </row>
    <row r="2" spans="1:17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20" t="str">
        <f t="shared" ref="O2:O24" si="0">IF(NOT(H2=""),A2&amp;","&amp;H2,"")</f>
        <v/>
      </c>
      <c r="P2" s="26" t="str">
        <f>A2&amp;"x "&amp;C2</f>
        <v xml:space="preserve">x </v>
      </c>
      <c r="Q2" s="26"/>
    </row>
    <row r="3" spans="1:17" ht="16.5" thickBot="1">
      <c r="A3" s="12">
        <f t="shared" ref="A3:A12" si="1">LEN(B3)-LEN(SUBSTITUTE(B3,",",""))+1</f>
        <v>1</v>
      </c>
      <c r="B3" s="4" t="s">
        <v>32</v>
      </c>
      <c r="C3" s="3" t="s">
        <v>33</v>
      </c>
      <c r="D3" s="3" t="s">
        <v>35</v>
      </c>
      <c r="E3" s="3"/>
      <c r="F3" s="3" t="s">
        <v>9</v>
      </c>
      <c r="G3" s="3" t="s">
        <v>36</v>
      </c>
      <c r="H3" s="2" t="s">
        <v>38</v>
      </c>
      <c r="I3" s="2" t="s">
        <v>37</v>
      </c>
      <c r="J3" s="5">
        <v>0.1</v>
      </c>
      <c r="K3" s="5">
        <v>0</v>
      </c>
      <c r="L3" s="6">
        <f t="shared" ref="L3:L17" si="2">J3*A3</f>
        <v>0.1</v>
      </c>
      <c r="M3" s="6">
        <f t="shared" ref="M3:M17" si="3">K3*A3</f>
        <v>0</v>
      </c>
      <c r="N3" s="4"/>
      <c r="O3" s="20" t="str">
        <f t="shared" si="0"/>
        <v>1,311-7.5KERTR-ND</v>
      </c>
      <c r="P3" s="26" t="str">
        <f t="shared" ref="P3:P8" si="4">"Resistor - " &amp;A3&amp;"x "&amp;C3</f>
        <v>Resistor - 1x 7.5k</v>
      </c>
      <c r="Q3" s="26" t="str">
        <f t="shared" ref="Q3:Q24" si="5">IF(NOT(I3=""),I3&amp;"|"&amp;A3,"")</f>
        <v>603-RC1206JR-077K5L|1</v>
      </c>
    </row>
    <row r="4" spans="1:17" ht="16.5" thickBot="1">
      <c r="A4" s="12">
        <f t="shared" si="1"/>
        <v>7</v>
      </c>
      <c r="B4" s="4" t="s">
        <v>27</v>
      </c>
      <c r="C4" s="3" t="s">
        <v>10</v>
      </c>
      <c r="D4" s="3" t="s">
        <v>39</v>
      </c>
      <c r="E4" s="3"/>
      <c r="F4" s="3" t="s">
        <v>9</v>
      </c>
      <c r="G4" s="3" t="s">
        <v>40</v>
      </c>
      <c r="H4" s="2" t="s">
        <v>42</v>
      </c>
      <c r="I4" s="2" t="s">
        <v>41</v>
      </c>
      <c r="J4" s="5">
        <v>0.1</v>
      </c>
      <c r="K4" s="5">
        <v>0</v>
      </c>
      <c r="L4" s="6">
        <f t="shared" si="2"/>
        <v>0.70000000000000007</v>
      </c>
      <c r="M4" s="6">
        <f t="shared" si="3"/>
        <v>0</v>
      </c>
      <c r="N4" s="4"/>
      <c r="O4" s="20" t="str">
        <f t="shared" si="0"/>
        <v>7,YAG1341TR-ND</v>
      </c>
      <c r="P4" s="26" t="str">
        <f t="shared" si="4"/>
        <v>Resistor - 7x 1k</v>
      </c>
      <c r="Q4" s="26" t="str">
        <f t="shared" si="5"/>
        <v>603-RC1206JR-071KP|7</v>
      </c>
    </row>
    <row r="5" spans="1:17" ht="16.5" thickBot="1">
      <c r="A5" s="12">
        <f t="shared" si="1"/>
        <v>1</v>
      </c>
      <c r="B5" s="4" t="s">
        <v>43</v>
      </c>
      <c r="C5" s="3" t="s">
        <v>44</v>
      </c>
      <c r="D5" s="3" t="s">
        <v>45</v>
      </c>
      <c r="E5" s="3"/>
      <c r="F5" s="3" t="s">
        <v>9</v>
      </c>
      <c r="G5" s="3" t="s">
        <v>46</v>
      </c>
      <c r="H5" s="2" t="s">
        <v>47</v>
      </c>
      <c r="I5" s="2" t="s">
        <v>48</v>
      </c>
      <c r="J5" s="5">
        <v>0.1</v>
      </c>
      <c r="K5" s="5">
        <v>0</v>
      </c>
      <c r="L5" s="6">
        <f t="shared" si="2"/>
        <v>0.1</v>
      </c>
      <c r="M5" s="6">
        <f t="shared" si="3"/>
        <v>0</v>
      </c>
      <c r="N5" s="4"/>
      <c r="O5" s="20" t="str">
        <f t="shared" si="0"/>
        <v>1,311-2.00KFRTR-ND</v>
      </c>
      <c r="P5" s="26" t="str">
        <f t="shared" si="4"/>
        <v>Resistor - 1x 2k</v>
      </c>
      <c r="Q5" s="26" t="str">
        <f t="shared" si="5"/>
        <v>603-RC1206FR-072KL|1</v>
      </c>
    </row>
    <row r="6" spans="1:17" ht="16.5" thickBot="1">
      <c r="A6" s="12">
        <f t="shared" si="1"/>
        <v>2</v>
      </c>
      <c r="B6" s="4" t="s">
        <v>28</v>
      </c>
      <c r="C6" s="3" t="s">
        <v>8</v>
      </c>
      <c r="D6" s="2" t="s">
        <v>49</v>
      </c>
      <c r="E6" s="3"/>
      <c r="F6" s="3" t="s">
        <v>9</v>
      </c>
      <c r="G6" s="3" t="s">
        <v>50</v>
      </c>
      <c r="H6" s="2" t="s">
        <v>52</v>
      </c>
      <c r="I6" s="15" t="s">
        <v>51</v>
      </c>
      <c r="J6" s="5">
        <v>0.1</v>
      </c>
      <c r="K6" s="5">
        <v>0</v>
      </c>
      <c r="L6" s="6">
        <f t="shared" si="2"/>
        <v>0.2</v>
      </c>
      <c r="M6" s="6">
        <f t="shared" si="3"/>
        <v>0</v>
      </c>
      <c r="N6" s="4"/>
      <c r="O6" s="20" t="str">
        <f t="shared" si="0"/>
        <v>2,311-10.0KHRTR-ND</v>
      </c>
      <c r="P6" s="26" t="str">
        <f t="shared" si="4"/>
        <v>Resistor - 2x 10k</v>
      </c>
      <c r="Q6" s="26" t="str">
        <f t="shared" si="5"/>
        <v>603-RC0603FR-0710KL|2</v>
      </c>
    </row>
    <row r="7" spans="1:17" ht="16.5" thickBot="1">
      <c r="A7" s="12">
        <f t="shared" si="1"/>
        <v>4</v>
      </c>
      <c r="B7" s="4" t="s">
        <v>29</v>
      </c>
      <c r="C7" s="3" t="s">
        <v>30</v>
      </c>
      <c r="D7" s="2" t="s">
        <v>53</v>
      </c>
      <c r="E7" s="3"/>
      <c r="F7" s="3" t="s">
        <v>9</v>
      </c>
      <c r="G7" s="3" t="s">
        <v>54</v>
      </c>
      <c r="H7" s="2" t="s">
        <v>56</v>
      </c>
      <c r="I7" s="2" t="s">
        <v>55</v>
      </c>
      <c r="J7" s="5">
        <v>0.2</v>
      </c>
      <c r="K7" s="5"/>
      <c r="L7" s="6">
        <f t="shared" si="2"/>
        <v>0.8</v>
      </c>
      <c r="M7" s="6">
        <f t="shared" si="3"/>
        <v>0</v>
      </c>
      <c r="N7" s="4"/>
      <c r="O7" s="20" t="str">
        <f t="shared" si="0"/>
        <v>4,YAG3912CT-ND</v>
      </c>
      <c r="P7" s="26" t="str">
        <f t="shared" si="4"/>
        <v>Resistor - 4x 100k</v>
      </c>
      <c r="Q7" s="26" t="str">
        <f t="shared" si="5"/>
        <v>603-AC1206JR-07100KL|4</v>
      </c>
    </row>
    <row r="8" spans="1:17" ht="16.5" thickBot="1">
      <c r="A8" s="12">
        <f t="shared" si="1"/>
        <v>1</v>
      </c>
      <c r="B8" s="4" t="s">
        <v>70</v>
      </c>
      <c r="C8" s="3" t="s">
        <v>71</v>
      </c>
      <c r="D8" s="2" t="s">
        <v>72</v>
      </c>
      <c r="E8" s="3"/>
      <c r="F8" s="3" t="s">
        <v>9</v>
      </c>
      <c r="G8" s="3" t="s">
        <v>73</v>
      </c>
      <c r="H8" s="2" t="s">
        <v>75</v>
      </c>
      <c r="I8" s="2" t="s">
        <v>74</v>
      </c>
      <c r="J8" s="5">
        <v>0.2</v>
      </c>
      <c r="K8" s="5"/>
      <c r="L8" s="6">
        <f t="shared" si="2"/>
        <v>0.2</v>
      </c>
      <c r="M8" s="6">
        <f t="shared" si="3"/>
        <v>0</v>
      </c>
      <c r="N8" s="4"/>
      <c r="O8" s="20" t="str">
        <f t="shared" si="0"/>
        <v>1,311-4.7KGRCT-ND</v>
      </c>
      <c r="P8" s="26" t="str">
        <f t="shared" si="4"/>
        <v>Resistor - 1x 4.7k</v>
      </c>
      <c r="Q8" s="26" t="str">
        <f t="shared" si="5"/>
        <v>603-RC0603JR-074K7L|1</v>
      </c>
    </row>
    <row r="9" spans="1:17" ht="16.5" thickBot="1">
      <c r="A9" s="12"/>
      <c r="B9" s="4"/>
      <c r="C9" s="3"/>
      <c r="D9" s="2"/>
      <c r="E9" s="3"/>
      <c r="F9" s="3"/>
      <c r="G9" s="3"/>
      <c r="H9" s="2"/>
      <c r="I9" s="2"/>
      <c r="J9" s="5"/>
      <c r="K9" s="5"/>
      <c r="L9" s="6"/>
      <c r="M9" s="6"/>
      <c r="N9" s="4"/>
      <c r="O9" s="20"/>
      <c r="P9" s="26"/>
      <c r="Q9" s="26"/>
    </row>
    <row r="10" spans="1:17" ht="16.5" thickBot="1">
      <c r="A10" s="12">
        <f t="shared" si="1"/>
        <v>5</v>
      </c>
      <c r="B10" s="4" t="s">
        <v>31</v>
      </c>
      <c r="C10" s="3" t="s">
        <v>24</v>
      </c>
      <c r="D10" s="3" t="s">
        <v>57</v>
      </c>
      <c r="E10" s="3"/>
      <c r="F10" s="3" t="s">
        <v>9</v>
      </c>
      <c r="G10" s="3" t="s">
        <v>58</v>
      </c>
      <c r="H10" s="2" t="s">
        <v>60</v>
      </c>
      <c r="I10" s="2" t="s">
        <v>59</v>
      </c>
      <c r="J10" s="5">
        <v>0.1</v>
      </c>
      <c r="K10" s="5">
        <v>0</v>
      </c>
      <c r="L10" s="6">
        <f t="shared" si="2"/>
        <v>0.5</v>
      </c>
      <c r="M10" s="6">
        <f t="shared" si="3"/>
        <v>0</v>
      </c>
      <c r="N10" s="4"/>
      <c r="O10" s="20" t="str">
        <f t="shared" si="0"/>
        <v>5,311-1343-1-ND</v>
      </c>
      <c r="P10" s="26" t="str">
        <f t="shared" ref="P10:P17" si="6">"Capacitor - " &amp;A10&amp;"x "&amp;C10</f>
        <v>Capacitor - 5x 0.1uF</v>
      </c>
      <c r="Q10" s="26" t="str">
        <f t="shared" si="5"/>
        <v>603-CC603ZPY5V9BB104|5</v>
      </c>
    </row>
    <row r="11" spans="1:17" ht="16.5" thickBot="1">
      <c r="A11" s="12">
        <f t="shared" si="1"/>
        <v>1</v>
      </c>
      <c r="B11" s="4" t="s">
        <v>23</v>
      </c>
      <c r="C11" s="3" t="s">
        <v>7</v>
      </c>
      <c r="D11" s="3" t="s">
        <v>69</v>
      </c>
      <c r="E11" s="3"/>
      <c r="F11" s="3" t="s">
        <v>9</v>
      </c>
      <c r="G11" s="3" t="s">
        <v>66</v>
      </c>
      <c r="H11" s="2" t="s">
        <v>68</v>
      </c>
      <c r="I11" s="32" t="s">
        <v>67</v>
      </c>
      <c r="J11" s="5">
        <v>0.1</v>
      </c>
      <c r="K11" s="5">
        <v>0</v>
      </c>
      <c r="L11" s="6">
        <f t="shared" si="2"/>
        <v>0.1</v>
      </c>
      <c r="M11" s="6">
        <f t="shared" si="3"/>
        <v>0</v>
      </c>
      <c r="N11" s="4"/>
      <c r="O11" s="20" t="str">
        <f t="shared" si="0"/>
        <v>1,311-1963-1-ND</v>
      </c>
      <c r="P11" s="26" t="str">
        <f t="shared" si="6"/>
        <v>Capacitor - 1x 1uF</v>
      </c>
      <c r="Q11" s="26" t="str">
        <f t="shared" si="5"/>
        <v>603-CC126KKX7R9BB105|1</v>
      </c>
    </row>
    <row r="12" spans="1:17" ht="16.5" thickBot="1">
      <c r="A12" s="12">
        <f t="shared" si="1"/>
        <v>1</v>
      </c>
      <c r="B12" s="4" t="s">
        <v>22</v>
      </c>
      <c r="C12" s="3" t="s">
        <v>61</v>
      </c>
      <c r="D12" s="2" t="s">
        <v>62</v>
      </c>
      <c r="E12" s="3"/>
      <c r="F12" s="3" t="s">
        <v>9</v>
      </c>
      <c r="G12" s="3" t="s">
        <v>63</v>
      </c>
      <c r="H12" s="30" t="s">
        <v>65</v>
      </c>
      <c r="I12" s="33" t="s">
        <v>64</v>
      </c>
      <c r="J12" s="31">
        <v>0.1</v>
      </c>
      <c r="K12" s="5">
        <v>0</v>
      </c>
      <c r="L12" s="6">
        <f t="shared" ref="L12" si="7">J12*A12</f>
        <v>0.1</v>
      </c>
      <c r="M12" s="6">
        <f t="shared" ref="M12" si="8">K12*A12</f>
        <v>0</v>
      </c>
      <c r="N12" s="4"/>
      <c r="O12" s="20" t="str">
        <f t="shared" ref="O12" si="9">IF(NOT(H12=""),A12&amp;","&amp;H12,"")</f>
        <v>1,311-1174-1-ND</v>
      </c>
      <c r="P12" s="26" t="str">
        <f t="shared" ref="P12" si="10">"Capacitor - " &amp;A12&amp;"x "&amp;C12</f>
        <v>Capacitor - 1x 10nF</v>
      </c>
      <c r="Q12" s="26" t="str">
        <f t="shared" ref="Q12" si="11">IF(NOT(I12=""),I12&amp;"|"&amp;A12,"")</f>
        <v>603-CC206KRX7R9BB103|1</v>
      </c>
    </row>
    <row r="13" spans="1:17" ht="16.5" thickBot="1">
      <c r="A13" s="12">
        <f t="shared" ref="A13" si="12">LEN(B13)-LEN(SUBSTITUTE(B13,",",""))+1</f>
        <v>2</v>
      </c>
      <c r="B13" s="4" t="s">
        <v>134</v>
      </c>
      <c r="C13" s="3" t="s">
        <v>61</v>
      </c>
      <c r="D13" s="2" t="s">
        <v>135</v>
      </c>
      <c r="E13" s="3"/>
      <c r="F13" s="3" t="s">
        <v>9</v>
      </c>
      <c r="G13" s="3" t="s">
        <v>136</v>
      </c>
      <c r="H13" s="30" t="s">
        <v>138</v>
      </c>
      <c r="I13" s="33" t="s">
        <v>137</v>
      </c>
      <c r="J13" s="31">
        <v>0.1</v>
      </c>
      <c r="K13" s="5">
        <v>0</v>
      </c>
      <c r="L13" s="6">
        <f t="shared" si="2"/>
        <v>0.2</v>
      </c>
      <c r="M13" s="6">
        <f t="shared" si="3"/>
        <v>0</v>
      </c>
      <c r="N13" s="4"/>
      <c r="O13" s="20" t="str">
        <f t="shared" si="0"/>
        <v>2,311-1085-1-ND</v>
      </c>
      <c r="P13" s="26" t="str">
        <f t="shared" si="6"/>
        <v>Capacitor - 2x 10nF</v>
      </c>
      <c r="Q13" s="26" t="str">
        <f t="shared" si="5"/>
        <v>603-CC603KRX7R9BB103|2</v>
      </c>
    </row>
    <row r="14" spans="1:17" ht="17.25" customHeight="1" thickBot="1">
      <c r="A14" s="12">
        <f t="shared" ref="A14" si="13">LEN(B14)-LEN(SUBSTITUTE(B14,",",""))+1</f>
        <v>1</v>
      </c>
      <c r="B14" s="4" t="s">
        <v>111</v>
      </c>
      <c r="C14" s="3"/>
      <c r="D14" s="2" t="s">
        <v>112</v>
      </c>
      <c r="E14" s="3"/>
      <c r="F14" s="3" t="s">
        <v>113</v>
      </c>
      <c r="G14" s="3" t="s">
        <v>114</v>
      </c>
      <c r="H14" s="30" t="s">
        <v>116</v>
      </c>
      <c r="I14" s="33" t="s">
        <v>115</v>
      </c>
      <c r="J14" s="31">
        <v>0.1</v>
      </c>
      <c r="K14" s="5">
        <v>0</v>
      </c>
      <c r="L14" s="6">
        <f t="shared" si="2"/>
        <v>0.1</v>
      </c>
      <c r="M14" s="6">
        <f t="shared" si="3"/>
        <v>0</v>
      </c>
      <c r="N14" s="4"/>
      <c r="O14" s="20" t="str">
        <f t="shared" si="0"/>
        <v>1,1830-1079-1-ND</v>
      </c>
      <c r="P14" s="26" t="str">
        <f t="shared" si="6"/>
        <v xml:space="preserve">Capacitor - 1x </v>
      </c>
      <c r="Q14" s="26" t="str">
        <f t="shared" si="5"/>
        <v>743-IN-S85ATG|1</v>
      </c>
    </row>
    <row r="15" spans="1:17" ht="16.5" thickBot="1">
      <c r="A15" s="12">
        <f t="shared" ref="A15:A16" si="14">LEN(B15)-LEN(SUBSTITUTE(B15,",",""))+1</f>
        <v>1</v>
      </c>
      <c r="B15" s="4" t="s">
        <v>123</v>
      </c>
      <c r="C15" s="3"/>
      <c r="D15" s="2" t="s">
        <v>124</v>
      </c>
      <c r="E15" s="3"/>
      <c r="F15" s="3" t="s">
        <v>125</v>
      </c>
      <c r="G15" s="3" t="s">
        <v>126</v>
      </c>
      <c r="H15" s="30"/>
      <c r="I15" s="33" t="s">
        <v>127</v>
      </c>
      <c r="J15" s="31">
        <v>0.1</v>
      </c>
      <c r="K15" s="5">
        <v>0</v>
      </c>
      <c r="L15" s="6">
        <f t="shared" si="2"/>
        <v>0.1</v>
      </c>
      <c r="M15" s="6">
        <f t="shared" si="3"/>
        <v>0</v>
      </c>
      <c r="N15" s="4"/>
      <c r="O15" s="20" t="str">
        <f t="shared" si="0"/>
        <v/>
      </c>
      <c r="P15" s="26" t="str">
        <f t="shared" si="6"/>
        <v xml:space="preserve">Capacitor - 1x </v>
      </c>
      <c r="Q15" s="26" t="str">
        <f t="shared" si="5"/>
        <v>583-FM4004W-W|1</v>
      </c>
    </row>
    <row r="16" spans="1:17" ht="16.5" thickBot="1">
      <c r="A16" s="12">
        <f t="shared" si="14"/>
        <v>2</v>
      </c>
      <c r="B16" s="4" t="s">
        <v>128</v>
      </c>
      <c r="C16" s="3"/>
      <c r="D16" s="2" t="s">
        <v>129</v>
      </c>
      <c r="E16" s="3"/>
      <c r="F16" s="3" t="s">
        <v>131</v>
      </c>
      <c r="G16" s="3" t="s">
        <v>130</v>
      </c>
      <c r="H16" s="30" t="s">
        <v>133</v>
      </c>
      <c r="I16" s="33" t="s">
        <v>132</v>
      </c>
      <c r="J16" s="31">
        <v>0.1</v>
      </c>
      <c r="K16" s="5">
        <v>0</v>
      </c>
      <c r="L16" s="6">
        <f t="shared" si="2"/>
        <v>0.2</v>
      </c>
      <c r="M16" s="6">
        <f t="shared" si="3"/>
        <v>0</v>
      </c>
      <c r="N16" s="4"/>
      <c r="O16" s="20" t="str">
        <f t="shared" si="0"/>
        <v>2,	490-17948-1-ND</v>
      </c>
      <c r="P16" s="26" t="str">
        <f t="shared" si="6"/>
        <v xml:space="preserve">Capacitor - 2x </v>
      </c>
      <c r="Q16" s="26" t="str">
        <f t="shared" si="5"/>
        <v>81-CSTNE16M0V530000R|2</v>
      </c>
    </row>
    <row r="17" spans="1:17" ht="16.5" thickBot="1">
      <c r="A17" s="12">
        <f t="shared" ref="A17" si="15">LEN(B17)-LEN(SUBSTITUTE(B17,",",""))+1</f>
        <v>1</v>
      </c>
      <c r="B17" s="4" t="s">
        <v>117</v>
      </c>
      <c r="C17" s="3"/>
      <c r="D17" s="2" t="s">
        <v>118</v>
      </c>
      <c r="E17" s="3"/>
      <c r="F17" s="3" t="s">
        <v>119</v>
      </c>
      <c r="G17" s="3" t="s">
        <v>120</v>
      </c>
      <c r="H17" s="30" t="s">
        <v>122</v>
      </c>
      <c r="I17" s="33" t="s">
        <v>121</v>
      </c>
      <c r="J17" s="31">
        <v>0.1</v>
      </c>
      <c r="K17" s="5">
        <v>0</v>
      </c>
      <c r="L17" s="6">
        <f t="shared" si="2"/>
        <v>0.1</v>
      </c>
      <c r="M17" s="6">
        <f t="shared" si="3"/>
        <v>0</v>
      </c>
      <c r="N17" s="4"/>
      <c r="O17" s="20" t="str">
        <f t="shared" si="0"/>
        <v>1,507-2450-1-ND</v>
      </c>
      <c r="P17" s="26" t="str">
        <f t="shared" si="6"/>
        <v xml:space="preserve">Capacitor - 1x </v>
      </c>
      <c r="Q17" s="26" t="str">
        <f t="shared" si="5"/>
        <v>530-0685P5000-01|1</v>
      </c>
    </row>
    <row r="18" spans="1:17" ht="16.5" thickBot="1">
      <c r="A18" s="10"/>
      <c r="B18" s="4"/>
      <c r="C18" s="3"/>
      <c r="D18" s="23"/>
      <c r="E18" s="3"/>
      <c r="F18" s="3"/>
      <c r="G18" s="3"/>
      <c r="H18" s="2"/>
      <c r="I18" s="34"/>
      <c r="J18" s="3"/>
      <c r="K18" s="3"/>
      <c r="L18" s="3"/>
      <c r="M18" s="6"/>
      <c r="N18" s="4"/>
      <c r="O18" s="20" t="str">
        <f t="shared" si="0"/>
        <v/>
      </c>
      <c r="P18" s="26"/>
      <c r="Q18" s="26" t="str">
        <f t="shared" si="5"/>
        <v/>
      </c>
    </row>
    <row r="19" spans="1:17" ht="16.5" thickBot="1">
      <c r="A19" s="12">
        <f t="shared" ref="A19:A24" si="16">LEN(B19)-LEN(SUBSTITUTE(B19,",",""))+1</f>
        <v>1</v>
      </c>
      <c r="B19" s="4" t="s">
        <v>100</v>
      </c>
      <c r="C19" s="16"/>
      <c r="D19" s="24" t="s">
        <v>102</v>
      </c>
      <c r="E19" s="22"/>
      <c r="F19" s="3" t="s">
        <v>79</v>
      </c>
      <c r="G19" s="7" t="s">
        <v>101</v>
      </c>
      <c r="H19" s="2" t="s">
        <v>104</v>
      </c>
      <c r="I19" s="2" t="s">
        <v>103</v>
      </c>
      <c r="J19" s="5">
        <v>1.94</v>
      </c>
      <c r="K19" s="5">
        <v>0</v>
      </c>
      <c r="L19" s="6">
        <f t="shared" ref="L19:L24" si="17">J19*A19</f>
        <v>1.94</v>
      </c>
      <c r="M19" s="6">
        <f t="shared" ref="M19:M24" si="18">K19*A19</f>
        <v>0</v>
      </c>
      <c r="N19" s="4"/>
      <c r="O19" s="20" t="str">
        <f t="shared" si="0"/>
        <v>1,NSVMMBT2222ATT1GOSCT-ND</v>
      </c>
      <c r="P19" s="26" t="str">
        <f>"IC- " &amp;A19&amp;"x "&amp;C19</f>
        <v xml:space="preserve">IC- 1x </v>
      </c>
      <c r="Q19" s="26" t="str">
        <f t="shared" si="5"/>
        <v>863-MMBT2222ATT1G|1</v>
      </c>
    </row>
    <row r="20" spans="1:17" ht="16.5" thickBot="1">
      <c r="A20" s="12">
        <f t="shared" si="16"/>
        <v>6</v>
      </c>
      <c r="B20" s="4" t="s">
        <v>34</v>
      </c>
      <c r="C20" s="3"/>
      <c r="D20" s="7" t="s">
        <v>80</v>
      </c>
      <c r="E20" s="3"/>
      <c r="F20" s="16" t="s">
        <v>79</v>
      </c>
      <c r="G20" s="24" t="s">
        <v>77</v>
      </c>
      <c r="H20" s="17" t="s">
        <v>76</v>
      </c>
      <c r="I20" s="2" t="s">
        <v>78</v>
      </c>
      <c r="J20" s="5">
        <v>1.94</v>
      </c>
      <c r="K20" s="5">
        <v>0</v>
      </c>
      <c r="L20" s="6">
        <f t="shared" si="17"/>
        <v>11.64</v>
      </c>
      <c r="M20" s="6">
        <f t="shared" si="18"/>
        <v>0</v>
      </c>
      <c r="N20" s="4"/>
      <c r="O20" s="20" t="str">
        <f t="shared" si="0"/>
        <v>6,ISL9V3040S3STCT-ND</v>
      </c>
      <c r="P20" s="26" t="str">
        <f>"IC- " &amp;A20&amp;"x "&amp;C20</f>
        <v xml:space="preserve">IC- 6x </v>
      </c>
      <c r="Q20" s="26" t="str">
        <f t="shared" si="5"/>
        <v>512-ISL9V3040S3ST|6</v>
      </c>
    </row>
    <row r="21" spans="1:17" ht="16.5" thickBot="1">
      <c r="A21" s="12">
        <f t="shared" si="16"/>
        <v>2</v>
      </c>
      <c r="B21" s="4" t="s">
        <v>105</v>
      </c>
      <c r="C21" s="3"/>
      <c r="D21" s="3" t="s">
        <v>106</v>
      </c>
      <c r="E21" s="3"/>
      <c r="F21" s="3" t="s">
        <v>107</v>
      </c>
      <c r="G21" s="35" t="s">
        <v>108</v>
      </c>
      <c r="H21" s="2" t="s">
        <v>110</v>
      </c>
      <c r="I21" s="2" t="s">
        <v>109</v>
      </c>
      <c r="J21" s="5">
        <v>0.14000000000000001</v>
      </c>
      <c r="K21" s="5">
        <v>0</v>
      </c>
      <c r="L21" s="6">
        <f t="shared" si="17"/>
        <v>0.28000000000000003</v>
      </c>
      <c r="M21" s="6">
        <f t="shared" si="18"/>
        <v>0</v>
      </c>
      <c r="N21" s="4"/>
      <c r="O21" s="20" t="str">
        <f t="shared" si="0"/>
        <v>2,497-14323-1-ND</v>
      </c>
      <c r="P21" s="26" t="str">
        <f>"Pins- " &amp;A21&amp;"x "&amp;C21</f>
        <v xml:space="preserve">Pins- 2x </v>
      </c>
      <c r="Q21" s="26" t="str">
        <f t="shared" si="5"/>
        <v>511-VNLD5090TR-E|2</v>
      </c>
    </row>
    <row r="22" spans="1:17" ht="16.5" thickBot="1">
      <c r="A22" s="12">
        <f t="shared" si="16"/>
        <v>1</v>
      </c>
      <c r="B22" s="4" t="s">
        <v>81</v>
      </c>
      <c r="C22" s="3"/>
      <c r="D22" s="3" t="s">
        <v>88</v>
      </c>
      <c r="E22" s="3" t="s">
        <v>84</v>
      </c>
      <c r="F22" s="3" t="s">
        <v>85</v>
      </c>
      <c r="G22" s="3" t="s">
        <v>86</v>
      </c>
      <c r="H22" s="2" t="s">
        <v>97</v>
      </c>
      <c r="I22" s="2" t="s">
        <v>87</v>
      </c>
      <c r="J22" s="5">
        <v>0.14000000000000001</v>
      </c>
      <c r="K22" s="5">
        <v>0</v>
      </c>
      <c r="L22" s="6">
        <f t="shared" si="17"/>
        <v>0.14000000000000001</v>
      </c>
      <c r="M22" s="6">
        <f t="shared" si="18"/>
        <v>0</v>
      </c>
      <c r="N22" s="4"/>
      <c r="O22" s="20" t="str">
        <f t="shared" si="0"/>
        <v>1,ATMEGA328P-AURCT-ND</v>
      </c>
      <c r="P22" s="26" t="str">
        <f>"Pins- " &amp;A22&amp;"x "&amp;C22</f>
        <v xml:space="preserve">Pins- 1x </v>
      </c>
      <c r="Q22" s="26" t="str">
        <f t="shared" si="5"/>
        <v>556-ATMEGA328P-AU|1</v>
      </c>
    </row>
    <row r="23" spans="1:17" ht="16.5" thickBot="1">
      <c r="A23" s="12">
        <f t="shared" si="16"/>
        <v>1</v>
      </c>
      <c r="B23" s="4" t="s">
        <v>82</v>
      </c>
      <c r="C23" s="3"/>
      <c r="D23" s="3" t="s">
        <v>89</v>
      </c>
      <c r="E23" s="3" t="s">
        <v>90</v>
      </c>
      <c r="F23" s="3" t="s">
        <v>91</v>
      </c>
      <c r="G23" s="3" t="s">
        <v>92</v>
      </c>
      <c r="H23" s="2" t="s">
        <v>98</v>
      </c>
      <c r="I23" s="2" t="s">
        <v>93</v>
      </c>
      <c r="J23" s="5">
        <v>0.14000000000000001</v>
      </c>
      <c r="K23" s="5">
        <v>0</v>
      </c>
      <c r="L23" s="6">
        <f t="shared" si="17"/>
        <v>0.14000000000000001</v>
      </c>
      <c r="M23" s="6">
        <f t="shared" si="18"/>
        <v>0</v>
      </c>
      <c r="N23" s="4"/>
      <c r="O23" s="20" t="str">
        <f t="shared" si="0"/>
        <v>1,MCP2515-I/SO-ND</v>
      </c>
      <c r="P23" s="26" t="str">
        <f>"Pins- " &amp;A23&amp;"x "&amp;C23</f>
        <v xml:space="preserve">Pins- 1x </v>
      </c>
      <c r="Q23" s="26" t="str">
        <f t="shared" si="5"/>
        <v>579-MCP2515-I/SO|1</v>
      </c>
    </row>
    <row r="24" spans="1:17" ht="16.5" thickBot="1">
      <c r="A24" s="12">
        <f t="shared" si="16"/>
        <v>1</v>
      </c>
      <c r="B24" s="4" t="s">
        <v>83</v>
      </c>
      <c r="C24" s="3"/>
      <c r="D24" s="3" t="s">
        <v>94</v>
      </c>
      <c r="E24" s="3" t="s">
        <v>90</v>
      </c>
      <c r="F24" s="3" t="s">
        <v>91</v>
      </c>
      <c r="G24" s="3" t="s">
        <v>95</v>
      </c>
      <c r="H24" s="2" t="s">
        <v>99</v>
      </c>
      <c r="I24" s="2" t="s">
        <v>96</v>
      </c>
      <c r="J24" s="5">
        <v>0.14000000000000001</v>
      </c>
      <c r="K24" s="5">
        <v>0</v>
      </c>
      <c r="L24" s="6">
        <f t="shared" si="17"/>
        <v>0.14000000000000001</v>
      </c>
      <c r="M24" s="6">
        <f t="shared" si="18"/>
        <v>0</v>
      </c>
      <c r="N24" s="4"/>
      <c r="O24" s="27" t="str">
        <f t="shared" si="0"/>
        <v>1,MCP2551T-I/SNCT-ND</v>
      </c>
      <c r="P24" s="26" t="str">
        <f>"Pins- " &amp;A24&amp;"x "&amp;C24</f>
        <v xml:space="preserve">Pins- 1x </v>
      </c>
      <c r="Q24" s="26" t="str">
        <f t="shared" si="5"/>
        <v>579-MCP2551T-I/SN|1</v>
      </c>
    </row>
    <row r="25" spans="1:17" ht="16.5" thickBot="1">
      <c r="A25" s="12"/>
      <c r="B25" s="4"/>
      <c r="C25" s="3"/>
      <c r="D25" s="3"/>
      <c r="E25" s="3"/>
      <c r="F25" s="3"/>
      <c r="G25" s="16"/>
      <c r="H25" s="17"/>
      <c r="I25" s="17"/>
      <c r="J25" s="5"/>
      <c r="K25" s="5"/>
      <c r="L25" s="6"/>
      <c r="M25" s="6"/>
      <c r="N25" s="20"/>
      <c r="O25" s="25"/>
      <c r="P25" s="26"/>
      <c r="Q25" s="26"/>
    </row>
    <row r="26" spans="1:17" ht="16.5" thickBot="1">
      <c r="A26" s="10"/>
      <c r="B26" s="4"/>
      <c r="C26" s="3"/>
      <c r="D26" s="3"/>
      <c r="E26" s="3"/>
      <c r="F26" s="4"/>
      <c r="G26" s="18" t="s">
        <v>13</v>
      </c>
      <c r="H26" s="19"/>
      <c r="I26" s="14"/>
      <c r="J26" s="1" t="s">
        <v>11</v>
      </c>
      <c r="K26" s="1"/>
      <c r="L26" s="8">
        <f>SUM(L2:L24)</f>
        <v>17.780000000000005</v>
      </c>
      <c r="M26" s="8">
        <f>SUM(M2:M24)</f>
        <v>0</v>
      </c>
      <c r="N26" s="21" t="s">
        <v>12</v>
      </c>
      <c r="O26" s="26"/>
      <c r="P26" s="26"/>
      <c r="Q26" s="26"/>
    </row>
  </sheetData>
  <mergeCells count="1">
    <mergeCell ref="G26:H26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2015-05-01T11:02:39Z</cp:lastPrinted>
  <dcterms:created xsi:type="dcterms:W3CDTF">2014-08-24T22:56:25Z</dcterms:created>
  <dcterms:modified xsi:type="dcterms:W3CDTF">2020-01-09T13:54:02Z</dcterms:modified>
</cp:coreProperties>
</file>