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8_{8DD428C5-7EC9-414B-9526-CED267043ADE}" xr6:coauthVersionLast="47" xr6:coauthVersionMax="47" xr10:uidLastSave="{00000000-0000-0000-0000-000000000000}"/>
  <bookViews>
    <workbookView xWindow="-120" yWindow="-120" windowWidth="29040" windowHeight="15840" activeTab="3" xr2:uid="{0F48B031-5F13-45D7-A3F7-6DC3EF41D35B}"/>
  </bookViews>
  <sheets>
    <sheet name="Arkusz12" sheetId="13" r:id="rId1"/>
    <sheet name="Arkusz11" sheetId="12" r:id="rId2"/>
    <sheet name="kraina" sheetId="2" r:id="rId3"/>
    <sheet name="Arkusz14" sheetId="15" r:id="rId4"/>
    <sheet name="Arkusz13" sheetId="14" r:id="rId5"/>
  </sheets>
  <definedNames>
    <definedName name="_xlcn.WorksheetConnection_krainaL1U511" hidden="1">kraina!$L$1:$L$51</definedName>
    <definedName name="_xlcn.WorksheetConnection_Zeszyt1kraina1" hidden="1">kraina[]</definedName>
    <definedName name="ExternalData_1" localSheetId="4" hidden="1">Arkusz13!$A$1:$B$53</definedName>
    <definedName name="ExternalData_1" localSheetId="3" hidden="1">Arkusz14!$A$1:$E$51</definedName>
    <definedName name="ExternalData_1" localSheetId="2" hidden="1">kraina!$A$1:$E$51</definedName>
  </definedNames>
  <calcPr calcId="191029"/>
  <pivotCaches>
    <pivotCache cacheId="33" r:id="rId6"/>
    <pivotCache cacheId="4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kraina!$L$1:$U$51"/>
          <x15:modelTable id="kraina" name="kraina" connection="WorksheetConnection_Zeszyt1!krain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I23" i="15" s="1"/>
  <c r="H24" i="15"/>
  <c r="H25" i="15"/>
  <c r="H26" i="15"/>
  <c r="I26" i="15" s="1"/>
  <c r="H27" i="15"/>
  <c r="H28" i="15"/>
  <c r="H29" i="15"/>
  <c r="H30" i="15"/>
  <c r="H31" i="15"/>
  <c r="H32" i="15"/>
  <c r="H33" i="15"/>
  <c r="H34" i="15"/>
  <c r="H35" i="15"/>
  <c r="I35" i="15" s="1"/>
  <c r="H36" i="15"/>
  <c r="H37" i="15"/>
  <c r="H38" i="15"/>
  <c r="H39" i="15"/>
  <c r="H40" i="15"/>
  <c r="H41" i="15"/>
  <c r="H42" i="15"/>
  <c r="H43" i="15"/>
  <c r="H44" i="15"/>
  <c r="H45" i="15"/>
  <c r="H46" i="15"/>
  <c r="H47" i="15"/>
  <c r="I47" i="15" s="1"/>
  <c r="H48" i="15"/>
  <c r="H49" i="15"/>
  <c r="H50" i="15"/>
  <c r="I50" i="15" s="1"/>
  <c r="H51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2" i="15"/>
  <c r="B54" i="1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I41" i="15" l="1"/>
  <c r="I40" i="15"/>
  <c r="F35" i="15"/>
  <c r="F23" i="15"/>
  <c r="F11" i="15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I48" i="15"/>
  <c r="I19" i="15"/>
  <c r="I28" i="15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F47" i="15"/>
  <c r="F44" i="15"/>
  <c r="I44" i="15" s="1"/>
  <c r="J44" i="15" s="1"/>
  <c r="K44" i="15" s="1"/>
  <c r="L44" i="15" s="1"/>
  <c r="M44" i="15" s="1"/>
  <c r="N44" i="15" s="1"/>
  <c r="O44" i="15" s="1"/>
  <c r="P44" i="15" s="1"/>
  <c r="Q44" i="15" s="1"/>
  <c r="R44" i="15" s="1"/>
  <c r="S44" i="15" s="1"/>
  <c r="F32" i="15"/>
  <c r="I32" i="15" s="1"/>
  <c r="J32" i="15" s="1"/>
  <c r="K32" i="15" s="1"/>
  <c r="L32" i="15" s="1"/>
  <c r="M32" i="15" s="1"/>
  <c r="N32" i="15" s="1"/>
  <c r="O32" i="15" s="1"/>
  <c r="P32" i="15" s="1"/>
  <c r="Q32" i="15" s="1"/>
  <c r="R32" i="15" s="1"/>
  <c r="S32" i="15" s="1"/>
  <c r="F20" i="15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F8" i="15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F43" i="15"/>
  <c r="I43" i="15" s="1"/>
  <c r="J43" i="15" s="1"/>
  <c r="K43" i="15" s="1"/>
  <c r="L43" i="15" s="1"/>
  <c r="M43" i="15" s="1"/>
  <c r="N43" i="15" s="1"/>
  <c r="O43" i="15" s="1"/>
  <c r="P43" i="15" s="1"/>
  <c r="Q43" i="15" s="1"/>
  <c r="R43" i="15" s="1"/>
  <c r="S43" i="15" s="1"/>
  <c r="F31" i="15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F19" i="15"/>
  <c r="F7" i="15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F50" i="15"/>
  <c r="F38" i="15"/>
  <c r="I38" i="15" s="1"/>
  <c r="F26" i="15"/>
  <c r="J26" i="15" s="1"/>
  <c r="K26" i="15" s="1"/>
  <c r="L26" i="15" s="1"/>
  <c r="M26" i="15" s="1"/>
  <c r="N26" i="15" s="1"/>
  <c r="O26" i="15" s="1"/>
  <c r="P26" i="15" s="1"/>
  <c r="Q26" i="15" s="1"/>
  <c r="R26" i="15" s="1"/>
  <c r="S26" i="15" s="1"/>
  <c r="F14" i="15"/>
  <c r="F42" i="15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F30" i="15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F18" i="15"/>
  <c r="I18" i="15" s="1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F6" i="15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F41" i="15"/>
  <c r="F29" i="15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F17" i="15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F5" i="15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F40" i="15"/>
  <c r="F28" i="15"/>
  <c r="F16" i="15"/>
  <c r="I16" i="15" s="1"/>
  <c r="F4" i="15"/>
  <c r="F51" i="15"/>
  <c r="I51" i="15" s="1"/>
  <c r="F39" i="15"/>
  <c r="I39" i="15" s="1"/>
  <c r="J39" i="15" s="1"/>
  <c r="K39" i="15" s="1"/>
  <c r="L39" i="15" s="1"/>
  <c r="M39" i="15" s="1"/>
  <c r="N39" i="15" s="1"/>
  <c r="O39" i="15" s="1"/>
  <c r="P39" i="15" s="1"/>
  <c r="Q39" i="15" s="1"/>
  <c r="R39" i="15" s="1"/>
  <c r="S39" i="15" s="1"/>
  <c r="F27" i="15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F15" i="15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F3" i="15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F49" i="15"/>
  <c r="I49" i="15" s="1"/>
  <c r="F37" i="15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F25" i="15"/>
  <c r="I25" i="15" s="1"/>
  <c r="J25" i="15" s="1"/>
  <c r="K25" i="15" s="1"/>
  <c r="L25" i="15" s="1"/>
  <c r="M25" i="15" s="1"/>
  <c r="N25" i="15" s="1"/>
  <c r="O25" i="15" s="1"/>
  <c r="P25" i="15" s="1"/>
  <c r="Q25" i="15" s="1"/>
  <c r="R25" i="15" s="1"/>
  <c r="S25" i="15" s="1"/>
  <c r="F13" i="15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F48" i="15"/>
  <c r="F36" i="15"/>
  <c r="I36" i="15" s="1"/>
  <c r="F24" i="15"/>
  <c r="F12" i="15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F46" i="15"/>
  <c r="I46" i="15" s="1"/>
  <c r="J46" i="15" s="1"/>
  <c r="K46" i="15" s="1"/>
  <c r="L46" i="15" s="1"/>
  <c r="M46" i="15" s="1"/>
  <c r="N46" i="15" s="1"/>
  <c r="O46" i="15" s="1"/>
  <c r="P46" i="15" s="1"/>
  <c r="Q46" i="15" s="1"/>
  <c r="R46" i="15" s="1"/>
  <c r="S46" i="15" s="1"/>
  <c r="F34" i="15"/>
  <c r="F22" i="15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F10" i="15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F45" i="15"/>
  <c r="F33" i="15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F21" i="15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F9" i="15"/>
  <c r="I9" i="15" s="1"/>
  <c r="F2" i="15"/>
  <c r="J50" i="15"/>
  <c r="K50" i="15" s="1"/>
  <c r="L50" i="15" s="1"/>
  <c r="M50" i="15" s="1"/>
  <c r="N50" i="15" s="1"/>
  <c r="O50" i="15" s="1"/>
  <c r="P50" i="15" s="1"/>
  <c r="Q50" i="15" s="1"/>
  <c r="R50" i="15" s="1"/>
  <c r="S50" i="15" s="1"/>
  <c r="J38" i="15"/>
  <c r="K38" i="15" s="1"/>
  <c r="L38" i="15" s="1"/>
  <c r="M38" i="15" s="1"/>
  <c r="N38" i="15" s="1"/>
  <c r="O38" i="15" s="1"/>
  <c r="P38" i="15" s="1"/>
  <c r="Q38" i="15" s="1"/>
  <c r="R38" i="15" s="1"/>
  <c r="S38" i="15" s="1"/>
  <c r="J41" i="15"/>
  <c r="K41" i="15" s="1"/>
  <c r="L41" i="15" s="1"/>
  <c r="M41" i="15" s="1"/>
  <c r="N41" i="15" s="1"/>
  <c r="O41" i="15" s="1"/>
  <c r="P41" i="15" s="1"/>
  <c r="Q41" i="15" s="1"/>
  <c r="R41" i="15" s="1"/>
  <c r="S41" i="15" s="1"/>
  <c r="J40" i="15"/>
  <c r="K40" i="15" s="1"/>
  <c r="L40" i="15" s="1"/>
  <c r="M40" i="15" s="1"/>
  <c r="N40" i="15" s="1"/>
  <c r="O40" i="15" s="1"/>
  <c r="P40" i="15" s="1"/>
  <c r="Q40" i="15" s="1"/>
  <c r="R40" i="15" s="1"/>
  <c r="S40" i="15" s="1"/>
  <c r="J48" i="15"/>
  <c r="K48" i="15" s="1"/>
  <c r="L48" i="15" s="1"/>
  <c r="M48" i="15" s="1"/>
  <c r="N48" i="15" s="1"/>
  <c r="O48" i="15" s="1"/>
  <c r="P48" i="15" s="1"/>
  <c r="Q48" i="15" s="1"/>
  <c r="R48" i="15" s="1"/>
  <c r="S48" i="15" s="1"/>
  <c r="J47" i="15"/>
  <c r="K47" i="15" s="1"/>
  <c r="L47" i="15" s="1"/>
  <c r="M47" i="15" s="1"/>
  <c r="N47" i="15" s="1"/>
  <c r="O47" i="15" s="1"/>
  <c r="P47" i="15" s="1"/>
  <c r="Q47" i="15" s="1"/>
  <c r="R47" i="15" s="1"/>
  <c r="S47" i="15" s="1"/>
  <c r="J35" i="15"/>
  <c r="K35" i="15" s="1"/>
  <c r="L35" i="15" s="1"/>
  <c r="M35" i="15" s="1"/>
  <c r="N35" i="15" s="1"/>
  <c r="O35" i="15" s="1"/>
  <c r="P35" i="15" s="1"/>
  <c r="Q35" i="15" s="1"/>
  <c r="R35" i="15" s="1"/>
  <c r="S35" i="15" s="1"/>
  <c r="J23" i="15"/>
  <c r="K23" i="15" s="1"/>
  <c r="L23" i="15" s="1"/>
  <c r="M23" i="15" s="1"/>
  <c r="N23" i="15" s="1"/>
  <c r="O23" i="15" s="1"/>
  <c r="P23" i="15" s="1"/>
  <c r="Q23" i="15" s="1"/>
  <c r="R23" i="15" s="1"/>
  <c r="S23" i="15" s="1"/>
  <c r="T32" i="15" l="1"/>
  <c r="U32" i="15"/>
  <c r="T42" i="15"/>
  <c r="U42" i="15"/>
  <c r="T30" i="15"/>
  <c r="U30" i="15"/>
  <c r="T27" i="15"/>
  <c r="U27" i="15"/>
  <c r="T11" i="15"/>
  <c r="U11" i="15"/>
  <c r="T37" i="15"/>
  <c r="U37" i="15"/>
  <c r="T3" i="15"/>
  <c r="U3" i="15"/>
  <c r="T43" i="15"/>
  <c r="U43" i="15"/>
  <c r="T48" i="15"/>
  <c r="U48" i="15"/>
  <c r="T6" i="15"/>
  <c r="U6" i="15"/>
  <c r="T8" i="15"/>
  <c r="U8" i="15"/>
  <c r="T29" i="15"/>
  <c r="U29" i="15"/>
  <c r="T18" i="15"/>
  <c r="U18" i="15"/>
  <c r="T20" i="15"/>
  <c r="U20" i="15"/>
  <c r="T35" i="15"/>
  <c r="U35" i="15"/>
  <c r="T41" i="15"/>
  <c r="U41" i="15"/>
  <c r="T39" i="15"/>
  <c r="U39" i="15"/>
  <c r="T10" i="15"/>
  <c r="U10" i="15"/>
  <c r="T46" i="15"/>
  <c r="U46" i="15"/>
  <c r="T44" i="15"/>
  <c r="U44" i="15"/>
  <c r="T15" i="15"/>
  <c r="U15" i="15"/>
  <c r="T38" i="15"/>
  <c r="U38" i="15"/>
  <c r="T22" i="15"/>
  <c r="U22" i="15"/>
  <c r="T50" i="15"/>
  <c r="U50" i="15"/>
  <c r="T26" i="15"/>
  <c r="U26" i="15"/>
  <c r="T28" i="15"/>
  <c r="U28" i="15"/>
  <c r="T12" i="15"/>
  <c r="U12" i="15"/>
  <c r="T31" i="15"/>
  <c r="U31" i="15"/>
  <c r="T40" i="15"/>
  <c r="U40" i="15"/>
  <c r="T23" i="15"/>
  <c r="U23" i="15"/>
  <c r="T13" i="15"/>
  <c r="U13" i="15"/>
  <c r="T25" i="15"/>
  <c r="U25" i="15"/>
  <c r="T5" i="15"/>
  <c r="U5" i="15"/>
  <c r="T7" i="15"/>
  <c r="U7" i="15"/>
  <c r="T21" i="15"/>
  <c r="U21" i="15"/>
  <c r="T47" i="15"/>
  <c r="U47" i="15"/>
  <c r="T33" i="15"/>
  <c r="U33" i="15"/>
  <c r="T17" i="15"/>
  <c r="U17" i="15"/>
  <c r="J19" i="15"/>
  <c r="K19" i="15" s="1"/>
  <c r="L19" i="15" s="1"/>
  <c r="M19" i="15" s="1"/>
  <c r="N19" i="15" s="1"/>
  <c r="O19" i="15" s="1"/>
  <c r="P19" i="15" s="1"/>
  <c r="Q19" i="15" s="1"/>
  <c r="R19" i="15" s="1"/>
  <c r="S19" i="15" s="1"/>
  <c r="J49" i="15"/>
  <c r="K49" i="15" s="1"/>
  <c r="L49" i="15" s="1"/>
  <c r="M49" i="15" s="1"/>
  <c r="N49" i="15" s="1"/>
  <c r="O49" i="15" s="1"/>
  <c r="P49" i="15" s="1"/>
  <c r="Q49" i="15" s="1"/>
  <c r="R49" i="15" s="1"/>
  <c r="S49" i="15" s="1"/>
  <c r="I45" i="15"/>
  <c r="J45" i="15" s="1"/>
  <c r="K45" i="15" s="1"/>
  <c r="L45" i="15" s="1"/>
  <c r="M45" i="15" s="1"/>
  <c r="N45" i="15" s="1"/>
  <c r="O45" i="15" s="1"/>
  <c r="P45" i="15" s="1"/>
  <c r="Q45" i="15" s="1"/>
  <c r="R45" i="15" s="1"/>
  <c r="S45" i="15" s="1"/>
  <c r="J9" i="15"/>
  <c r="K9" i="15" s="1"/>
  <c r="L9" i="15" s="1"/>
  <c r="M9" i="15" s="1"/>
  <c r="N9" i="15" s="1"/>
  <c r="O9" i="15" s="1"/>
  <c r="P9" i="15" s="1"/>
  <c r="Q9" i="15" s="1"/>
  <c r="R9" i="15" s="1"/>
  <c r="S9" i="15" s="1"/>
  <c r="J51" i="15"/>
  <c r="K51" i="15" s="1"/>
  <c r="L51" i="15" s="1"/>
  <c r="M51" i="15" s="1"/>
  <c r="N51" i="15" s="1"/>
  <c r="O51" i="15" s="1"/>
  <c r="P51" i="15" s="1"/>
  <c r="Q51" i="15" s="1"/>
  <c r="R51" i="15" s="1"/>
  <c r="S51" i="15" s="1"/>
  <c r="J4" i="15"/>
  <c r="K4" i="15" s="1"/>
  <c r="L4" i="15" s="1"/>
  <c r="M4" i="15" s="1"/>
  <c r="N4" i="15" s="1"/>
  <c r="O4" i="15" s="1"/>
  <c r="P4" i="15" s="1"/>
  <c r="Q4" i="15" s="1"/>
  <c r="R4" i="15" s="1"/>
  <c r="S4" i="15" s="1"/>
  <c r="I14" i="15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I24" i="15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I34" i="15"/>
  <c r="J34" i="15" s="1"/>
  <c r="K34" i="15" s="1"/>
  <c r="L34" i="15" s="1"/>
  <c r="M34" i="15" s="1"/>
  <c r="N34" i="15" s="1"/>
  <c r="O34" i="15" s="1"/>
  <c r="P34" i="15" s="1"/>
  <c r="Q34" i="15" s="1"/>
  <c r="R34" i="15" s="1"/>
  <c r="S34" i="15" s="1"/>
  <c r="J36" i="15"/>
  <c r="K36" i="15" s="1"/>
  <c r="L36" i="15" s="1"/>
  <c r="M36" i="15" s="1"/>
  <c r="N36" i="15" s="1"/>
  <c r="O36" i="15" s="1"/>
  <c r="P36" i="15" s="1"/>
  <c r="Q36" i="15" s="1"/>
  <c r="R36" i="15" s="1"/>
  <c r="S36" i="15" s="1"/>
  <c r="J16" i="15"/>
  <c r="K16" i="15" s="1"/>
  <c r="L16" i="15" s="1"/>
  <c r="M16" i="15" s="1"/>
  <c r="N16" i="15" s="1"/>
  <c r="O16" i="15" s="1"/>
  <c r="P16" i="15" s="1"/>
  <c r="Q16" i="15" s="1"/>
  <c r="R16" i="15" s="1"/>
  <c r="S16" i="15" s="1"/>
  <c r="I4" i="15"/>
  <c r="I2" i="15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4" i="15" l="1"/>
  <c r="U24" i="15"/>
  <c r="T4" i="15"/>
  <c r="U4" i="15"/>
  <c r="T9" i="15"/>
  <c r="U9" i="15"/>
  <c r="T51" i="15"/>
  <c r="U51" i="15"/>
  <c r="T49" i="15"/>
  <c r="U49" i="15"/>
  <c r="T19" i="15"/>
  <c r="U19" i="15"/>
  <c r="U52" i="15" s="1"/>
  <c r="T45" i="15"/>
  <c r="U45" i="15"/>
  <c r="T14" i="15"/>
  <c r="U14" i="15"/>
  <c r="T16" i="15"/>
  <c r="U16" i="15"/>
  <c r="T36" i="15"/>
  <c r="U36" i="15"/>
  <c r="T34" i="15"/>
  <c r="U34" i="15"/>
  <c r="T2" i="15"/>
  <c r="U2" i="15"/>
  <c r="S5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F4129-4F56-451B-B8C7-E7B734F47E43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CD2306-87E6-4345-8EEE-999689AD4C4C}" name="WorksheetConnection_kraina!$L$1:$U$51" type="102" refreshedVersion="8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krainaL1U511"/>
        </x15:connection>
      </ext>
    </extLst>
  </connection>
  <connection id="3" xr16:uid="{E2A527A8-6646-4B0E-B791-5676A5BA89EF}" name="WorksheetConnection_Zeszyt1!kraina" type="102" refreshedVersion="8" minRefreshableVersion="5">
    <extLst>
      <ext xmlns:x15="http://schemas.microsoft.com/office/spreadsheetml/2010/11/main" uri="{DE250136-89BD-433C-8126-D09CA5730AF9}">
        <x15:connection id="kraina">
          <x15:rangePr sourceName="_xlcn.WorksheetConnection_Zeszyt1kraina1"/>
        </x15:connection>
      </ext>
    </extLst>
  </connection>
  <connection id="4" xr16:uid="{06BF1974-655B-4DDD-B595-582D470E5ED8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5" xr16:uid="{96490280-75FF-4655-A8A6-D0075CCD6A07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  <connection id="6" xr16:uid="{447A61AE-D250-4E4C-866E-42329BE99DED}" keepAlive="1" name="Zapytanie — kraina (3)" description="Połączenie z zapytaniem „kraina (3)” w skoroszycie." type="5" refreshedVersion="8" background="1" saveData="1">
    <dbPr connection="Provider=Microsoft.Mashup.OleDb.1;Data Source=$Workbook$;Location=&quot;kraina (3)&quot;;Extended Properties=&quot;&quot;" command="SELECT * FROM [kraina (3)]"/>
  </connection>
</connections>
</file>

<file path=xl/sharedStrings.xml><?xml version="1.0" encoding="utf-8"?>
<sst xmlns="http://schemas.openxmlformats.org/spreadsheetml/2006/main" count="238" uniqueCount="80">
  <si>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</si>
  <si>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</si>
  <si>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</si>
  <si>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</si>
  <si>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</si>
  <si>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</si>
  <si>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</si>
  <si>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</si>
  <si>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</si>
  <si>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</si>
  <si>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</si>
  <si>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</si>
  <si>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</si>
  <si>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</si>
  <si>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</si>
  <si>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</si>
  <si>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</si>
  <si>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</si>
  <si>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</si>
  <si>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</si>
  <si>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</si>
  <si>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</si>
  <si>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</si>
  <si>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</si>
  <si>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</si>
  <si>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</si>
  <si>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</si>
  <si>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</si>
  <si>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</si>
  <si>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</si>
  <si>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</si>
  <si>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</si>
  <si>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</si>
  <si>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</si>
  <si>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</si>
  <si>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</si>
  <si>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</si>
  <si>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</si>
  <si>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</si>
  <si>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</si>
  <si>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</si>
  <si>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</si>
  <si>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</si>
  <si>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</si>
  <si>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</si>
  <si>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</si>
  <si>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</si>
  <si>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</si>
  <si>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</si>
  <si>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</si>
  <si>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Wojewódctwo</t>
  </si>
  <si>
    <t>Liczba kobiet w 2013</t>
  </si>
  <si>
    <t>Liczba mężczynz w 2013</t>
  </si>
  <si>
    <t>Liczba kobiet w 2014</t>
  </si>
  <si>
    <t>Liczba mężczyzn w 2014</t>
  </si>
  <si>
    <t>Nr</t>
  </si>
  <si>
    <t>Region</t>
  </si>
  <si>
    <t>Etykiety wierszy</t>
  </si>
  <si>
    <t>Suma końcowa</t>
  </si>
  <si>
    <t>5_1</t>
  </si>
  <si>
    <t>5_2</t>
  </si>
  <si>
    <t>Tempo wzrostu</t>
  </si>
  <si>
    <t>Suma Liczba mieszkanców 2025</t>
  </si>
  <si>
    <t>Liczba mieszkańców 2025</t>
  </si>
  <si>
    <t>Suma</t>
  </si>
  <si>
    <t>Ludność 2015</t>
  </si>
  <si>
    <t>Ludność 2016</t>
  </si>
  <si>
    <t>Ludność 2017</t>
  </si>
  <si>
    <t>Ludność 2018</t>
  </si>
  <si>
    <t>Ludność 2019</t>
  </si>
  <si>
    <t>Ludność 2020</t>
  </si>
  <si>
    <t>Ludność 2021</t>
  </si>
  <si>
    <t>Ludność 2022</t>
  </si>
  <si>
    <t>Ludność 2023</t>
  </si>
  <si>
    <t>Ludność 2024</t>
  </si>
  <si>
    <t>Ludność 2025</t>
  </si>
  <si>
    <t>Ludność 2013</t>
  </si>
  <si>
    <t>Ludność 2014</t>
  </si>
  <si>
    <t>Ludność 2026</t>
  </si>
  <si>
    <t>Czy przeludnienie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</si>
</sst>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ny" xfId="0" builtinId="0"/>
  </cellStyles>
  <dxfs count="22"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charset val="238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charset val="238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5011.645151157405" createdVersion="8" refreshedVersion="8" minRefreshableVersion="3" recordCount="50" xr:uid="{121760E8-4EDA-458D-9A22-49E5D7E4DC82}">
  <cacheSource type="worksheet">
    <worksheetSource ref="L1:L51" sheet="kraina"/>
  </cacheSource>
  <cacheFields count="10">
    <cacheField name="Liczba mieszkanców 2016" numFmtId="0">
      <sharedItems containsSemiMixedTypes="0" containsString="0" containsNumber="1" containsInteger="1" minValue="218" maxValue="112020735"/>
    </cacheField>
    <cacheField name="Liczba mieszkanców 2017" numFmtId="0">
      <sharedItems containsSemiMixedTypes="0" containsString="0" containsNumber="1" containsInteger="1" minValue="1" maxValue="2152209573"/>
    </cacheField>
    <cacheField name="Liczba mieszkanców 2018" numFmtId="0">
      <sharedItems containsSemiMixedTypes="0" containsString="0" containsNumber="1" containsInteger="1" minValue="1" maxValue="2280696484"/>
    </cacheField>
    <cacheField name="Liczba mieszkanców 2019" numFmtId="0">
      <sharedItems containsSemiMixedTypes="0" containsString="0" containsNumber="1" containsInteger="1" minValue="1" maxValue="2416854064"/>
    </cacheField>
    <cacheField name="Liczba mieszkanców 2020" numFmtId="0">
      <sharedItems containsSemiMixedTypes="0" containsString="0" containsNumber="1" containsInteger="1" minValue="0" maxValue="46434050390"/>
    </cacheField>
    <cacheField name="Liczba mieszkanców 2021" numFmtId="0">
      <sharedItems containsSemiMixedTypes="0" containsString="0" containsNumber="1" containsInteger="1" minValue="0" maxValue="892118836522"/>
    </cacheField>
    <cacheField name="Liczba mieszkanców 2022" numFmtId="0">
      <sharedItems containsSemiMixedTypes="0" containsString="0" containsNumber="1" containsInteger="1" minValue="0" maxValue="17139922358562"/>
    </cacheField>
    <cacheField name="Liczba mieszkanców 2023" numFmtId="0">
      <sharedItems containsSemiMixedTypes="0" containsString="0" containsNumber="1" containsInteger="1" minValue="0" maxValue="329302472306108"/>
    </cacheField>
    <cacheField name="Liczba mieszkanców 2024" numFmtId="0">
      <sharedItems containsSemiMixedTypes="0" containsString="0" containsNumber="1" containsInteger="1" minValue="0" maxValue="6326756679428330"/>
    </cacheField>
    <cacheField name="Liczba mieszkanców 2025" numFmtId="0">
      <sharedItems containsSemiMixedTypes="0" containsString="0" containsNumber="1" containsInteger="1" minValue="0" maxValue="1.2155344537918499E+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bysiu" refreshedDate="45011.645460879627" backgroundQuery="1" createdVersion="8" refreshedVersion="8" minRefreshableVersion="3" recordCount="0" supportSubquery="1" supportAdvancedDrill="1" xr:uid="{DE964FA7-CF09-4897-ADB4-7FAFD9B3EB8B}">
  <cacheSource type="external" connectionId="1"/>
  <cacheFields count="2">
    <cacheField name="[kraina].[Wojewódctwo].[Wojewódctwo]" caption="Wojewódctwo" numFmtId="0" level="1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[Measures].[Suma Liczba mieszkanców 2025]" caption="Suma Liczba mieszkanców 2025" numFmtId="0" hierarchy="25" level="32767"/>
  </cacheFields>
  <cacheHierarchies count="26">
    <cacheHierarchy uniqueName="[kraina].[Wojewódctwo]" caption="Wojewódctwo" attribute="1" defaultMemberUniqueName="[kraina].[Wojewódctwo].[All]" allUniqueName="[kraina].[Wojewódctwo].[All]" dimensionUniqueName="[kraina]" displayFolder="" count="2" memberValueDatatype="130" unbalanced="0">
      <fieldsUsage count="2">
        <fieldUsage x="-1"/>
        <fieldUsage x="0"/>
      </fieldsUsage>
    </cacheHierarchy>
    <cacheHierarchy uniqueName="[kraina].[Liczba kobiet w 2013]" caption="Liczba kobiet w 2013" attribute="1" defaultMemberUniqueName="[kraina].[Liczba kobiet w 2013].[All]" allUniqueName="[kraina].[Liczba kobiet w 2013].[All]" dimensionUniqueName="[kraina]" displayFolder="" count="0" memberValueDatatype="20" unbalanced="0"/>
    <cacheHierarchy uniqueName="[kraina].[Liczba mężczynz w 2013]" caption="Liczba mężczynz w 2013" attribute="1" defaultMemberUniqueName="[kraina].[Liczba mężczynz w 2013].[All]" allUniqueName="[kraina].[Liczba mężczynz w 2013].[All]" dimensionUniqueName="[kraina]" displayFolder="" count="0" memberValueDatatype="20" unbalanced="0"/>
    <cacheHierarchy uniqueName="[kraina].[Liczba kobiet w 2014]" caption="Liczba kobiet w 2014" attribute="1" defaultMemberUniqueName="[kraina].[Liczba kobiet w 2014].[All]" allUniqueName="[kraina].[Liczba kobiet w 2014].[All]" dimensionUniqueName="[kraina]" displayFolder="" count="0" memberValueDatatype="20" unbalanced="0"/>
    <cacheHierarchy uniqueName="[kraina].[Liczba mężczyzn w 2014]" caption="Liczba mężczyzn w 2014" attribute="1" defaultMemberUniqueName="[kraina].[Liczba mężczyzn w 2014].[All]" allUniqueName="[kraina].[Liczba mężczyzn w 2014].[All]" dimensionUniqueName="[kraina]" displayFolder="" count="0" memberValueDatatype="20" unbalanced="0"/>
    <cacheHierarchy uniqueName="[kraina].[Nr]" caption="Nr" attribute="1" defaultMemberUniqueName="[kraina].[Nr].[All]" allUniqueName="[kraina].[Nr].[All]" dimensionUniqueName="[kraina]" displayFolder="" count="0" memberValueDatatype="130" unbalanced="0"/>
    <cacheHierarchy uniqueName="[kraina].[Region]" caption="Region" attribute="1" defaultMemberUniqueName="[kraina].[Region].[All]" allUniqueName="[kraina].[Region].[All]" dimensionUniqueName="[kraina]" displayFolder="" count="0" memberValueDatatype="130" unbalanced="0"/>
    <cacheHierarchy uniqueName="[kraina].[5_1]" caption="5_1" attribute="1" defaultMemberUniqueName="[kraina].[5_1].[All]" allUniqueName="[kraina].[5_1].[All]" dimensionUniqueName="[kraina]" displayFolder="" count="0" memberValueDatatype="20" unbalanced="0"/>
    <cacheHierarchy uniqueName="[kraina].[5_2]" caption="5_2" attribute="1" defaultMemberUniqueName="[kraina].[5_2].[All]" allUniqueName="[kraina].[5_2].[All]" dimensionUniqueName="[kraina]" displayFolder="" count="0" memberValueDatatype="20" unbalanced="0"/>
    <cacheHierarchy uniqueName="[kraina].[Tempo wzrostu]" caption="Tempo wzrostu" attribute="1" defaultMemberUniqueName="[kraina].[Tempo wzrostu].[All]" allUniqueName="[kraina].[Tempo wzrostu].[All]" dimensionUniqueName="[kraina]" displayFolder="" count="0" memberValueDatatype="5" unbalanced="0"/>
    <cacheHierarchy uniqueName="[kraina].[Liczba mieszkanców 2015]" caption="Liczba mieszkanców 2015" attribute="1" defaultMemberUniqueName="[kraina].[Liczba mieszkanców 2015].[All]" allUniqueName="[kraina].[Liczba mieszkanców 2015].[All]" dimensionUniqueName="[kraina]" displayFolder="" count="0" memberValueDatatype="20" unbalanced="0"/>
    <cacheHierarchy uniqueName="[kraina].[Liczba mieszkanców 2016]" caption="Liczba mieszkanców 2016" attribute="1" defaultMemberUniqueName="[kraina].[Liczba mieszkanców 2016].[All]" allUniqueName="[kraina].[Liczba mieszkanców 2016].[All]" dimensionUniqueName="[kraina]" displayFolder="" count="0" memberValueDatatype="20" unbalanced="0"/>
    <cacheHierarchy uniqueName="[Zakres].[Liczba mieszkanców 2016]" caption="Liczba mieszkanców 2016" attribute="1" defaultMemberUniqueName="[Zakres].[Liczba mieszkanców 2016].[All]" allUniqueName="[Zakres].[Liczba mieszkanców 2016].[All]" dimensionUniqueName="[Zakres]" displayFolder="" count="0" memberValueDatatype="20" unbalanced="0"/>
    <cacheHierarchy uniqueName="[Zakres].[Liczba mieszkanców 2017]" caption="Liczba mieszkanców 2017" attribute="1" defaultMemberUniqueName="[Zakres].[Liczba mieszkanców 2017].[All]" allUniqueName="[Zakres].[Liczba mieszkanców 2017].[All]" dimensionUniqueName="[Zakres]" displayFolder="" count="0" memberValueDatatype="5" unbalanced="0"/>
    <cacheHierarchy uniqueName="[Zakres].[Liczba mieszkanców 2018]" caption="Liczba mieszkanców 2018" attribute="1" defaultMemberUniqueName="[Zakres].[Liczba mieszkanców 2018].[All]" allUniqueName="[Zakres].[Liczba mieszkanców 2018].[All]" dimensionUniqueName="[Zakres]" displayFolder="" count="0" memberValueDatatype="5" unbalanced="0"/>
    <cacheHierarchy uniqueName="[Zakres].[Liczba mieszkanców 2019]" caption="Liczba mieszkanców 2019" attribute="1" defaultMemberUniqueName="[Zakres].[Liczba mieszkanców 2019].[All]" allUniqueName="[Zakres].[Liczba mieszkanców 2019].[All]" dimensionUniqueName="[Zakres]" displayFolder="" count="0" memberValueDatatype="5" unbalanced="0"/>
    <cacheHierarchy uniqueName="[Zakres].[Liczba mieszkanców 2020]" caption="Liczba mieszkanców 2020" attribute="1" defaultMemberUniqueName="[Zakres].[Liczba mieszkanców 2020].[All]" allUniqueName="[Zakres].[Liczba mieszkanców 2020].[All]" dimensionUniqueName="[Zakres]" displayFolder="" count="0" memberValueDatatype="5" unbalanced="0"/>
    <cacheHierarchy uniqueName="[Zakres].[Liczba mieszkanców 2021]" caption="Liczba mieszkanców 2021" attribute="1" defaultMemberUniqueName="[Zakres].[Liczba mieszkanców 2021].[All]" allUniqueName="[Zakres].[Liczba mieszkanców 2021].[All]" dimensionUniqueName="[Zakres]" displayFolder="" count="0" memberValueDatatype="5" unbalanced="0"/>
    <cacheHierarchy uniqueName="[Zakres].[Liczba mieszkanców 2022]" caption="Liczba mieszkanców 2022" attribute="1" defaultMemberUniqueName="[Zakres].[Liczba mieszkanców 2022].[All]" allUniqueName="[Zakres].[Liczba mieszkanców 2022].[All]" dimensionUniqueName="[Zakres]" displayFolder="" count="0" memberValueDatatype="5" unbalanced="0"/>
    <cacheHierarchy uniqueName="[Zakres].[Liczba mieszkanców 2023]" caption="Liczba mieszkanców 2023" attribute="1" defaultMemberUniqueName="[Zakres].[Liczba mieszkanców 2023].[All]" allUniqueName="[Zakres].[Liczba mieszkanców 2023].[All]" dimensionUniqueName="[Zakres]" displayFolder="" count="0" memberValueDatatype="5" unbalanced="0"/>
    <cacheHierarchy uniqueName="[Zakres].[Liczba mieszkanców 2024]" caption="Liczba mieszkanców 2024" attribute="1" defaultMemberUniqueName="[Zakres].[Liczba mieszkanców 2024].[All]" allUniqueName="[Zakres].[Liczba mieszkanców 2024].[All]" dimensionUniqueName="[Zakres]" displayFolder="" count="0" memberValueDatatype="5" unbalanced="0"/>
    <cacheHierarchy uniqueName="[Zakres].[Liczba mieszkanców 2025]" caption="Liczba mieszkanców 2025" attribute="1" defaultMemberUniqueName="[Zakres].[Liczba mieszkanców 2025].[All]" allUniqueName="[Zakres].[Liczba mieszkanców 2025].[All]" dimensionUniqueName="[Zakres]" displayFolder="" count="0" memberValueDatatype="5" unbalanced="0"/>
    <cacheHierarchy uniqueName="[Measures].[__XL_Count Zakres]" caption="__XL_Count Zakres" measure="1" displayFolder="" measureGroup="Zakres" count="0" hidden="1"/>
    <cacheHierarchy uniqueName="[Measures].[__XL_Count kraina]" caption="__XL_Count kraina" measure="1" displayFolder="" measureGroup="kraina" count="0" hidden="1"/>
    <cacheHierarchy uniqueName="[Measures].[__No measures defined]" caption="__No measures defined" measure="1" displayFolder="" count="0" hidden="1"/>
    <cacheHierarchy uniqueName="[Measures].[Suma Liczba mieszkanców 2025]" caption="Suma Liczba mieszkanców 2025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kraina" uniqueName="[kraina]" caption="kraina"/>
    <dimension measure="1" name="Measures" uniqueName="[Measures]" caption="Measures"/>
    <dimension name="Zakres" uniqueName="[Zakres]" caption="Zakres"/>
  </dimensions>
  <measureGroups count="2">
    <measureGroup name="kraina" caption="kraina"/>
    <measureGroup name="Zakres" caption="Zakr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3346629"/>
    <n v="3546422"/>
    <n v="3758143"/>
    <n v="3982504"/>
    <n v="4220259"/>
    <n v="4472208"/>
    <n v="4739198"/>
    <n v="5022128"/>
    <n v="5321949"/>
    <n v="5639669"/>
  </r>
  <r>
    <n v="3117253"/>
    <n v="2919619"/>
    <n v="3093920"/>
    <n v="3278627"/>
    <n v="3070762"/>
    <n v="2876075"/>
    <n v="2693731"/>
    <n v="2522948"/>
    <n v="2362993"/>
    <n v="2213179"/>
  </r>
  <r>
    <n v="2691806"/>
    <n v="2744296"/>
    <n v="2908130"/>
    <n v="3081745"/>
    <n v="3141839"/>
    <n v="3203104"/>
    <n v="3265564"/>
    <n v="3329242"/>
    <n v="3394162"/>
    <n v="3460348"/>
  </r>
  <r>
    <n v="1068543"/>
    <n v="763473"/>
    <n v="809052"/>
    <n v="857352"/>
    <n v="612578"/>
    <n v="437686"/>
    <n v="312726"/>
    <n v="223442"/>
    <n v="159649"/>
    <n v="114069"/>
  </r>
  <r>
    <n v="3266735"/>
    <n v="2655528"/>
    <n v="2814063"/>
    <n v="2982062"/>
    <n v="2424118"/>
    <n v="1970565"/>
    <n v="1601872"/>
    <n v="1302161"/>
    <n v="1058526"/>
    <n v="860475"/>
  </r>
  <r>
    <n v="4943578"/>
    <n v="5552132"/>
    <n v="5883594"/>
    <n v="6234844"/>
    <n v="7002353"/>
    <n v="7864342"/>
    <n v="8832442"/>
    <n v="9919715"/>
    <n v="11140831"/>
    <n v="12512267"/>
  </r>
  <r>
    <n v="6220864"/>
    <n v="5435168"/>
    <n v="5759647"/>
    <n v="6103497"/>
    <n v="5332625"/>
    <n v="4659114"/>
    <n v="4070667"/>
    <n v="3556541"/>
    <n v="3107349"/>
    <n v="2714890"/>
  </r>
  <r>
    <n v="3430748"/>
    <n v="5342360"/>
    <n v="5661298"/>
    <n v="5999277"/>
    <n v="9342074"/>
    <n v="14547477"/>
    <n v="22653331"/>
    <n v="35275767"/>
    <n v="54931424"/>
    <n v="85539213"/>
  </r>
  <r>
    <n v="1572863"/>
    <n v="1056177"/>
    <n v="1119230"/>
    <n v="1186048"/>
    <n v="796431"/>
    <n v="534803"/>
    <n v="359120"/>
    <n v="241149"/>
    <n v="161931"/>
    <n v="108736"/>
  </r>
  <r>
    <n v="1254689"/>
    <n v="892460"/>
    <n v="945739"/>
    <n v="1002199"/>
    <n v="712864"/>
    <n v="507060"/>
    <n v="360671"/>
    <n v="256545"/>
    <n v="182480"/>
    <n v="129798"/>
  </r>
  <r>
    <n v="3743334"/>
    <n v="3525097"/>
    <n v="3735545"/>
    <n v="3958557"/>
    <n v="3727773"/>
    <n v="3510443"/>
    <n v="3305784"/>
    <n v="3113056"/>
    <n v="2931564"/>
    <n v="2760653"/>
  </r>
  <r>
    <n v="11111715"/>
    <n v="12976260"/>
    <n v="13750942"/>
    <n v="14571873"/>
    <n v="17017033"/>
    <n v="19872491"/>
    <n v="23207094"/>
    <n v="27101244"/>
    <n v="31648832"/>
    <n v="36959506"/>
  </r>
  <r>
    <n v="2478723"/>
    <n v="2707509"/>
    <n v="2869147"/>
    <n v="3040435"/>
    <n v="3321067"/>
    <n v="3627601"/>
    <n v="3962428"/>
    <n v="4328160"/>
    <n v="4727649"/>
    <n v="5164011"/>
  </r>
  <r>
    <n v="1517441"/>
    <n v="1230492"/>
    <n v="1303952"/>
    <n v="1381797"/>
    <n v="1120499"/>
    <n v="908612"/>
    <n v="736793"/>
    <n v="597465"/>
    <n v="484484"/>
    <n v="392868"/>
  </r>
  <r>
    <n v="3469295"/>
    <n v="2770232"/>
    <n v="2935614"/>
    <n v="3110870"/>
    <n v="2484029"/>
    <n v="1983497"/>
    <n v="1583822"/>
    <n v="1264681"/>
    <n v="1009847"/>
    <n v="806362"/>
  </r>
  <r>
    <n v="4512197"/>
    <n v="5636636"/>
    <n v="5973143"/>
    <n v="6329739"/>
    <n v="7907109"/>
    <n v="9877560"/>
    <n v="12339047"/>
    <n v="15413937"/>
    <n v="19255090"/>
    <n v="24053458"/>
  </r>
  <r>
    <n v="1930379"/>
    <n v="1164018"/>
    <n v="1233509"/>
    <n v="1307149"/>
    <n v="788210"/>
    <n v="475290"/>
    <n v="286599"/>
    <n v="172819"/>
    <n v="104209"/>
    <n v="62838"/>
  </r>
  <r>
    <n v="612806"/>
    <n v="282074"/>
    <n v="298913"/>
    <n v="316758"/>
    <n v="145803"/>
    <n v="67113"/>
    <n v="30892"/>
    <n v="14219"/>
    <n v="6545"/>
    <n v="3012"/>
  </r>
  <r>
    <n v="2013326"/>
    <n v="1116590"/>
    <n v="1183250"/>
    <n v="1253890"/>
    <n v="695407"/>
    <n v="385672"/>
    <n v="213893"/>
    <n v="118625"/>
    <n v="65789"/>
    <n v="36486"/>
  </r>
  <r>
    <n v="2719022"/>
    <n v="2510744"/>
    <n v="2660635"/>
    <n v="2819474"/>
    <n v="2603502"/>
    <n v="2404073"/>
    <n v="2219921"/>
    <n v="2049875"/>
    <n v="1892854"/>
    <n v="1747861"/>
  </r>
  <r>
    <n v="72942"/>
    <n v="8774"/>
    <n v="9297"/>
    <n v="9852"/>
    <n v="1185"/>
    <n v="142"/>
    <n v="17"/>
    <n v="2"/>
    <n v="0"/>
    <n v="0"/>
  </r>
  <r>
    <n v="22501799"/>
    <n v="86571171"/>
    <n v="91739469"/>
    <n v="97216315"/>
    <n v="374020328"/>
    <n v="1438968407"/>
    <n v="5536143152"/>
    <n v="21299203548"/>
    <n v="81944425810"/>
    <n v="315264789418"/>
  </r>
  <r>
    <n v="2520812"/>
    <n v="1831621"/>
    <n v="1940968"/>
    <n v="2056843"/>
    <n v="1494502"/>
    <n v="1085905"/>
    <n v="789018"/>
    <n v="573300"/>
    <n v="416559"/>
    <n v="302671"/>
  </r>
  <r>
    <n v="2210855"/>
    <n v="2771748"/>
    <n v="2937221"/>
    <n v="3112573"/>
    <n v="3902232"/>
    <n v="4892228"/>
    <n v="6133386"/>
    <n v="7689426"/>
    <n v="9640233"/>
    <n v="12085960"/>
  </r>
  <r>
    <n v="13417973"/>
    <n v="50754824"/>
    <n v="53784886"/>
    <n v="56995843"/>
    <n v="215592475"/>
    <n v="815500095"/>
    <n v="3084710659"/>
    <n v="11668226538"/>
    <n v="44136233702"/>
    <n v="166949717601"/>
  </r>
  <r>
    <n v="1719093"/>
    <n v="1492688"/>
    <n v="1581801"/>
    <n v="1676234"/>
    <n v="1455473"/>
    <n v="1263787"/>
    <n v="1097346"/>
    <n v="952825"/>
    <n v="827337"/>
    <n v="718376"/>
  </r>
  <r>
    <n v="1108684"/>
    <n v="522522"/>
    <n v="553716"/>
    <n v="586772"/>
    <n v="276545"/>
    <n v="130335"/>
    <n v="61426"/>
    <n v="28950"/>
    <n v="13644"/>
    <n v="6430"/>
  </r>
  <r>
    <n v="145513"/>
    <n v="23092"/>
    <n v="24470"/>
    <n v="25930"/>
    <n v="4115"/>
    <n v="653"/>
    <n v="103"/>
    <n v="16"/>
    <n v="2"/>
    <n v="0"/>
  </r>
  <r>
    <n v="2653405"/>
    <n v="2181629"/>
    <n v="2311872"/>
    <n v="2449890"/>
    <n v="2014299"/>
    <n v="1656156"/>
    <n v="1361691"/>
    <n v="1119582"/>
    <n v="920520"/>
    <n v="756851"/>
  </r>
  <r>
    <n v="736"/>
    <n v="8"/>
    <n v="8"/>
    <n v="8"/>
    <n v="0"/>
    <n v="0"/>
    <n v="0"/>
    <n v="0"/>
    <n v="0"/>
    <n v="0"/>
  </r>
  <r>
    <n v="3412852"/>
    <n v="3160642"/>
    <n v="3349332"/>
    <n v="3549287"/>
    <n v="3286994"/>
    <n v="3044085"/>
    <n v="2819127"/>
    <n v="2610793"/>
    <n v="2417855"/>
    <n v="2239175"/>
  </r>
  <r>
    <n v="7796006"/>
    <n v="14873999"/>
    <n v="15761976"/>
    <n v="16702965"/>
    <n v="31867586"/>
    <n v="60800167"/>
    <n v="116000638"/>
    <n v="221317617"/>
    <n v="422251881"/>
    <n v="805614363"/>
  </r>
  <r>
    <n v="162882"/>
    <n v="26386"/>
    <n v="27961"/>
    <n v="29630"/>
    <n v="4800"/>
    <n v="777"/>
    <n v="125"/>
    <n v="20"/>
    <n v="3"/>
    <n v="0"/>
  </r>
  <r>
    <n v="50868361"/>
    <n v="886554142"/>
    <n v="939481424"/>
    <n v="995568465"/>
    <n v="17351165435"/>
    <n v="302403051667"/>
    <n v="5270401345673"/>
    <n v="91854662812927"/>
    <n v="1600879805368820"/>
    <n v="2.79007735998899E+16"/>
  </r>
  <r>
    <n v="838891"/>
    <n v="334298"/>
    <n v="354255"/>
    <n v="375404"/>
    <n v="149598"/>
    <n v="59614"/>
    <n v="23756"/>
    <n v="9466"/>
    <n v="3772"/>
    <n v="1503"/>
  </r>
  <r>
    <n v="15192"/>
    <n v="951"/>
    <n v="1007"/>
    <n v="1067"/>
    <n v="66"/>
    <n v="4"/>
    <n v="0"/>
    <n v="0"/>
    <n v="0"/>
    <n v="0"/>
  </r>
  <r>
    <n v="2060445"/>
    <n v="1680911"/>
    <n v="1781261"/>
    <n v="1887602"/>
    <n v="1539905"/>
    <n v="1256254"/>
    <n v="1024852"/>
    <n v="836074"/>
    <n v="682069"/>
    <n v="556431"/>
  </r>
  <r>
    <n v="248158"/>
    <n v="66233"/>
    <n v="70187"/>
    <n v="74377"/>
    <n v="19851"/>
    <n v="5298"/>
    <n v="1414"/>
    <n v="377"/>
    <n v="100"/>
    <n v="26"/>
  </r>
  <r>
    <n v="35369473"/>
    <n v="198132713"/>
    <n v="209961235"/>
    <n v="222495920"/>
    <n v="1246377644"/>
    <n v="6981958286"/>
    <n v="39111533926"/>
    <n v="219094990746"/>
    <n v="1227326319160"/>
    <n v="6875236574670"/>
  </r>
  <r>
    <n v="12373211"/>
    <n v="28057493"/>
    <n v="29732525"/>
    <n v="31507556"/>
    <n v="71446533"/>
    <n v="162012158"/>
    <n v="367378769"/>
    <n v="833068096"/>
    <n v="1889065214"/>
    <n v="4283644279"/>
  </r>
  <r>
    <n v="218"/>
    <n v="1"/>
    <n v="1"/>
    <n v="1"/>
    <n v="0"/>
    <n v="0"/>
    <n v="0"/>
    <n v="0"/>
    <n v="0"/>
    <n v="0"/>
  </r>
  <r>
    <n v="123158"/>
    <n v="19692"/>
    <n v="20867"/>
    <n v="22112"/>
    <n v="3535"/>
    <n v="565"/>
    <n v="90"/>
    <n v="14"/>
    <n v="2"/>
    <n v="0"/>
  </r>
  <r>
    <n v="1179"/>
    <n v="17"/>
    <n v="18"/>
    <n v="19"/>
    <n v="0"/>
    <n v="0"/>
    <n v="0"/>
    <n v="0"/>
    <n v="0"/>
    <n v="0"/>
  </r>
  <r>
    <n v="2594335"/>
    <n v="3138107"/>
    <n v="3325451"/>
    <n v="3523980"/>
    <n v="4262606"/>
    <n v="5156048"/>
    <n v="6236755"/>
    <n v="7543978"/>
    <n v="9125195"/>
    <n v="11037835"/>
  </r>
  <r>
    <n v="4992647"/>
    <n v="7211878"/>
    <n v="7642427"/>
    <n v="8098679"/>
    <n v="11698541"/>
    <n v="16898542"/>
    <n v="24409943"/>
    <n v="35260162"/>
    <n v="50933304"/>
    <n v="73573157"/>
  </r>
  <r>
    <n v="112020735"/>
    <n v="2152209573"/>
    <n v="2280696484"/>
    <n v="2416854064"/>
    <n v="46434050390"/>
    <n v="892118836522"/>
    <n v="17139922358562"/>
    <n v="329302472306108"/>
    <n v="6326756679428330"/>
    <n v="1.2155344537918499E+17"/>
  </r>
  <r>
    <n v="12292070"/>
    <n v="26457451"/>
    <n v="28036960"/>
    <n v="29710766"/>
    <n v="63949452"/>
    <n v="137644800"/>
    <n v="296266667"/>
    <n v="637684374"/>
    <n v="1372551846"/>
    <n v="2954280593"/>
  </r>
  <r>
    <n v="6386047"/>
    <n v="6765378"/>
    <n v="7169271"/>
    <n v="7597276"/>
    <n v="8048554"/>
    <n v="8526638"/>
    <n v="9033120"/>
    <n v="9569687"/>
    <n v="10138126"/>
    <n v="10740330"/>
  </r>
  <r>
    <n v="76214563"/>
    <n v="898996499"/>
    <n v="952666589"/>
    <n v="1009540784"/>
    <n v="11908139271"/>
    <n v="140463647585"/>
    <n v="1656853001453"/>
    <n v="19543575263939"/>
    <n v="230528196383319"/>
    <n v="2719218393259080"/>
  </r>
  <r>
    <n v="2757349"/>
    <n v="1965714"/>
    <n v="2083067"/>
    <n v="2207426"/>
    <n v="1573673"/>
    <n v="1121871"/>
    <n v="799781"/>
    <n v="570163"/>
    <n v="406469"/>
    <n v="289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9956C-0D7C-4DD8-A0AF-390959589FE7}" name="Tabela przestawna12" cacheId="49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>
  <location ref="A3:B54" firstHeaderRow="1" firstDataRow="1" firstDataCol="1"/>
  <pivotFields count="2">
    <pivotField axis="axisRow" allDrilled="1" subtotalTop="0" showAll="0" sortType="descending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1">
    <i>
      <x v="31"/>
    </i>
    <i>
      <x v="47"/>
    </i>
    <i>
      <x v="39"/>
    </i>
    <i>
      <x v="1"/>
    </i>
    <i>
      <x v="27"/>
    </i>
    <i>
      <x v="2"/>
    </i>
    <i>
      <x v="35"/>
    </i>
    <i>
      <x v="3"/>
    </i>
    <i>
      <x v="43"/>
    </i>
    <i>
      <x v="4"/>
    </i>
    <i>
      <x v="25"/>
    </i>
    <i>
      <x v="5"/>
    </i>
    <i>
      <x v="29"/>
    </i>
    <i>
      <x v="6"/>
    </i>
    <i>
      <x v="33"/>
    </i>
    <i>
      <x v="7"/>
    </i>
    <i>
      <x v="37"/>
    </i>
    <i>
      <x v="8"/>
    </i>
    <i>
      <x v="41"/>
    </i>
    <i>
      <x v="9"/>
    </i>
    <i>
      <x v="45"/>
    </i>
    <i>
      <x v="10"/>
    </i>
    <i>
      <x v="49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 v="46"/>
    </i>
    <i>
      <x v="22"/>
    </i>
    <i>
      <x v="48"/>
    </i>
    <i>
      <x v="23"/>
    </i>
    <i>
      <x/>
    </i>
    <i>
      <x v="24"/>
    </i>
    <i t="grand">
      <x/>
    </i>
  </rowItems>
  <colItems count="1">
    <i/>
  </colItems>
  <dataFields count="1">
    <dataField name="Suma Liczba mieszkanców 2025" fld="1" baseField="0" baseItem="0" numFmtId="2"/>
  </dataFields>
  <formats count="1">
    <format dxfId="19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akres]"/>
        <x15:activeTabTopLevelEntity name="[krain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07EE0-DC1F-4F65-8BCC-C06D68E60FD3}" name="Tabela przestawna11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8CC1093-99A7-412F-8AF3-80842FF8A7F9}" autoFormatId="16" applyNumberFormats="0" applyBorderFormats="0" applyFontFormats="0" applyPatternFormats="0" applyAlignmentFormats="0" applyWidthHeightFormats="0">
  <queryTableRefresh nextId="23" unboundColumnsRight="5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BAC1B62-3FAD-4B9A-B447-2CAB6034ACA9}" autoFormatId="16" applyNumberFormats="0" applyBorderFormats="0" applyFontFormats="0" applyPatternFormats="0" applyAlignmentFormats="0" applyWidthHeightFormats="0">
  <queryTableRefresh nextId="38" unboundColumnsRight="16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0" dataBound="0" tableColumnId="10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2FE26DD-30F1-42DC-A358-511FD60111B3}" autoFormatId="16" applyNumberFormats="0" applyBorderFormats="0" applyFontFormats="0" applyPatternFormats="0" applyAlignmentFormats="0" applyWidthHeightFormats="0">
  <queryTableRefresh nextId="14">
    <queryTableFields count="2">
      <queryTableField id="1" name="Column1" tableColumnId="1"/>
      <queryTableField id="2" name="Column2" tableColumnId="2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34955-EB33-40D1-BB5D-2CEEA87A5BE7}" name="kraina" displayName="kraina" ref="A1:J51" tableType="queryTable" totalsRowShown="0">
  <autoFilter ref="A1:J51" xr:uid="{1F734955-EB33-40D1-BB5D-2CEEA87A5BE7}"/>
  <tableColumns count="10">
    <tableColumn id="1" xr3:uid="{8FB0A3C8-A038-4C98-AD32-F4596D847D02}" uniqueName="1" name="Wojewódctwo" queryTableFieldId="1" dataDxfId="21"/>
    <tableColumn id="2" xr3:uid="{98622D34-5F1C-4ACF-AC93-74CDC01BABDB}" uniqueName="2" name="Liczba kobiet w 2013" queryTableFieldId="2"/>
    <tableColumn id="3" xr3:uid="{81AD7847-B18E-47D0-AB4E-3E89B07C980B}" uniqueName="3" name="Liczba mężczynz w 2013" queryTableFieldId="3"/>
    <tableColumn id="4" xr3:uid="{A46EA5B7-47B1-42F3-B365-457CFB3D0523}" uniqueName="4" name="Liczba kobiet w 2014" queryTableFieldId="4"/>
    <tableColumn id="5" xr3:uid="{0A69B1C0-63B9-412C-9956-214E215068F9}" uniqueName="5" name="Liczba mężczyzn w 2014" queryTableFieldId="5"/>
    <tableColumn id="6" xr3:uid="{AD73B921-B598-4CB0-B736-8CD8EFEF60DC}" uniqueName="6" name="Nr" queryTableFieldId="6">
      <calculatedColumnFormula>MID(kraina[[#This Row],[Wojewódctwo]], 2,2)</calculatedColumnFormula>
    </tableColumn>
    <tableColumn id="7" xr3:uid="{ED275490-414F-401F-8D1D-5D0038205B89}" uniqueName="7" name="Region" queryTableFieldId="7">
      <calculatedColumnFormula>MID(kraina[[#This Row],[Wojewódctwo]],4,1)</calculatedColumnFormula>
    </tableColumn>
    <tableColumn id="8" xr3:uid="{7F487DB7-F825-48C4-BD40-44227753F1D0}" uniqueName="8" name="5_1" queryTableFieldId="8">
      <calculatedColumnFormula>SUM(kraina[[#This Row],[Liczba kobiet w 2013]:[Liczba mężczynz w 2013]])</calculatedColumnFormula>
    </tableColumn>
    <tableColumn id="9" xr3:uid="{25E29816-C20F-458D-8AF8-D35B3F6DDBBE}" uniqueName="9" name="5_2" queryTableFieldId="9">
      <calculatedColumnFormula>IF(AND(kraina[[#This Row],[Liczba kobiet w 2014]]&gt; kraina[[#This Row],[Liczba kobiet w 2013]],  kraina[[#This Row],[Liczba mężczyzn w 2014]]&gt;kraina[[#This Row],[Liczba mężczynz w 2013]]), 1,0)</calculatedColumnFormula>
    </tableColumn>
    <tableColumn id="10" xr3:uid="{796D00A9-F1AD-46C6-9E51-6A22B7D6DA13}" uniqueName="10" name="Tempo wzrostu" queryTableFieldId="10">
      <calculatedColumnFormula>ROUNDDOWN((kraina[[#This Row],[Liczba kobiet w 2014]]+kraina[[#This Row],[Liczba mężczyzn w 2014]]) / (kraina[[#This Row],[Liczba kobiet w 2013]]+kraina[[#This Row],[Liczba mężczynz w 2013]]), 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5DCE3-5EFB-411D-A30B-2C5C2FD510B7}" name="kraina4" displayName="kraina4" ref="A1:U52" tableType="queryTable" totalsRowCount="1">
  <autoFilter ref="A1:U51" xr:uid="{D445DCE3-5EFB-411D-A30B-2C5C2FD510B7}"/>
  <tableColumns count="21">
    <tableColumn id="1" xr3:uid="{C405EE81-AA9F-4781-83EF-C8B98549CD20}" uniqueName="1" name="Wojewódctwo" totalsRowLabel="Suma" queryTableFieldId="1" dataDxfId="17"/>
    <tableColumn id="2" xr3:uid="{2AB979E9-1029-403E-92B3-F1D2DB695030}" uniqueName="2" name="Liczba kobiet w 2013" queryTableFieldId="2"/>
    <tableColumn id="3" xr3:uid="{73CACBED-E19B-495E-A4CE-65FA25A1D81A}" uniqueName="3" name="Liczba mężczynz w 2013" queryTableFieldId="3"/>
    <tableColumn id="4" xr3:uid="{C9D6DF0A-C6F7-4E8A-905E-EC1F5122389D}" uniqueName="4" name="Liczba kobiet w 2014" queryTableFieldId="4"/>
    <tableColumn id="5" xr3:uid="{69F686B8-4575-4834-9700-A48403269D05}" uniqueName="5" name="Liczba mężczyzn w 2014" queryTableFieldId="5"/>
    <tableColumn id="10" xr3:uid="{198749BF-4727-4C64-AFA0-6756CA0B6831}" uniqueName="10" name="Tempo wzrostu" queryTableFieldId="10">
      <calculatedColumnFormula>ROUNDDOWN(H2/G2,4)</calculatedColumnFormula>
    </tableColumn>
    <tableColumn id="23" xr3:uid="{4D8105BA-1C68-4D64-8A5E-5D9A3D4BA29F}" uniqueName="23" name="Ludność 2013" queryTableFieldId="23">
      <calculatedColumnFormula>SUM(kraina4[[#This Row],[Liczba kobiet w 2013]:[Liczba mężczynz w 2013]])</calculatedColumnFormula>
    </tableColumn>
    <tableColumn id="24" xr3:uid="{BFDA1EB8-89A6-4B9B-8405-1BD8BED7D193}" uniqueName="24" name="Ludność 2014" queryTableFieldId="24">
      <calculatedColumnFormula>SUM(kraina4[[#This Row],[Liczba kobiet w 2014]:[Liczba mężczyzn w 2014]])</calculatedColumnFormula>
    </tableColumn>
    <tableColumn id="25" xr3:uid="{26E2CF88-3D1B-42AC-8143-E526B54AD94B}" uniqueName="25" name="Ludność 2015" queryTableFieldId="25" dataDxfId="16">
      <calculatedColumnFormula>IF(H2&gt;2*$G2, kraina4[[#This Row],[Ludność 2014]], ROUNDDOWN(H2*$F2,0))</calculatedColumnFormula>
    </tableColumn>
    <tableColumn id="26" xr3:uid="{7F1EDD6E-0768-4EBE-98B8-6EA9E4780281}" uniqueName="26" name="Ludność 2016" queryTableFieldId="26" dataDxfId="15">
      <calculatedColumnFormula>IF(I2&gt;2*$G2, kraina4[[#This Row],[Ludność 2015]], ROUNDDOWN(I2*$F2,0))</calculatedColumnFormula>
    </tableColumn>
    <tableColumn id="27" xr3:uid="{B823760C-081E-4B08-A1E7-052D04903B66}" uniqueName="27" name="Ludność 2017" queryTableFieldId="27" dataDxfId="14">
      <calculatedColumnFormula>IF(J2&gt;2*$G2, kraina4[[#This Row],[Ludność 2016]], ROUNDDOWN(J2*$F2,0))</calculatedColumnFormula>
    </tableColumn>
    <tableColumn id="28" xr3:uid="{D9BA4D33-7E72-4FC5-B396-AFEA2275C23A}" uniqueName="28" name="Ludność 2018" queryTableFieldId="28" dataDxfId="13">
      <calculatedColumnFormula>IF(K2&gt;2*$G2, kraina4[[#This Row],[Ludność 2017]], ROUNDDOWN(K2*$F2,0))</calculatedColumnFormula>
    </tableColumn>
    <tableColumn id="29" xr3:uid="{E7864A3D-2081-4510-B60A-E82401CBDFFE}" uniqueName="29" name="Ludność 2019" queryTableFieldId="29" dataDxfId="12">
      <calculatedColumnFormula>IF(L2&gt;2*$G2, kraina4[[#This Row],[Ludność 2018]], ROUNDDOWN(L2*$F2,0))</calculatedColumnFormula>
    </tableColumn>
    <tableColumn id="30" xr3:uid="{393CB7B3-F08B-45FC-BD24-3A53177EBDAB}" uniqueName="30" name="Ludność 2020" queryTableFieldId="30" dataDxfId="11">
      <calculatedColumnFormula>IF(M2&gt;2*$G2, kraina4[[#This Row],[Ludność 2019]], ROUNDDOWN(M2*$F2,0))</calculatedColumnFormula>
    </tableColumn>
    <tableColumn id="31" xr3:uid="{1023B465-E026-4F6A-8870-B6861F1A4A0D}" uniqueName="31" name="Ludność 2021" queryTableFieldId="31" dataDxfId="10">
      <calculatedColumnFormula>IF(N2&gt;2*$G2, kraina4[[#This Row],[Ludność 2020]], ROUNDDOWN(N2*$F2,0))</calculatedColumnFormula>
    </tableColumn>
    <tableColumn id="32" xr3:uid="{3A586280-F7EE-4C22-AD7A-D67C3DAF193E}" uniqueName="32" name="Ludność 2022" queryTableFieldId="32" dataDxfId="9">
      <calculatedColumnFormula>IF(O2&gt;2*$G2, kraina4[[#This Row],[Ludność 2021]], ROUNDDOWN(O2*$F2,0))</calculatedColumnFormula>
    </tableColumn>
    <tableColumn id="33" xr3:uid="{A416081B-B237-426C-96D4-3F68602EF6D6}" uniqueName="33" name="Ludność 2023" queryTableFieldId="33" dataDxfId="8">
      <calculatedColumnFormula>IF(P2&gt;2*$G2, kraina4[[#This Row],[Ludność 2022]], ROUNDDOWN(P2*$F2,0))</calculatedColumnFormula>
    </tableColumn>
    <tableColumn id="34" xr3:uid="{3DE57B79-89BC-48BE-9E48-0267C6E0EBE4}" uniqueName="34" name="Ludność 2024" queryTableFieldId="34" dataDxfId="6" totalsRowDxfId="3">
      <calculatedColumnFormula>IF(Q2&gt;2*$G2, kraina4[[#This Row],[Ludność 2023]], ROUNDDOWN(Q2*$F2,0))</calculatedColumnFormula>
    </tableColumn>
    <tableColumn id="35" xr3:uid="{64ACF6ED-465D-42A2-9A8C-8BE7566B88B4}" uniqueName="35" name="Ludność 2025" totalsRowFunction="sum" queryTableFieldId="35" dataDxfId="7" totalsRowDxfId="2">
      <calculatedColumnFormula>IF(R2&gt;2*$G2, kraina4[[#This Row],[Ludność 2024]], ROUNDDOWN(R2*$F2,0))</calculatedColumnFormula>
    </tableColumn>
    <tableColumn id="36" xr3:uid="{2DDB7C57-B877-4F6B-8F1E-85E97EA8855E}" uniqueName="36" name="Ludność 2026" queryTableFieldId="36" dataDxfId="5" totalsRowDxfId="1">
      <calculatedColumnFormula>IF(S2&gt;2*$G2, kraina4[[#This Row],[Ludność 2025]], ROUNDDOWN(S2*$F2,0))</calculatedColumnFormula>
    </tableColumn>
    <tableColumn id="37" xr3:uid="{6DD007AB-9115-46FC-B9AF-A51DF8021EF7}" uniqueName="37" name="Czy przeludnienie" totalsRowFunction="sum" queryTableFieldId="37" dataDxfId="4" totalsRowDxfId="0">
      <calculatedColumnFormula>IF(kraina4[[#This Row],[Ludność 2025]]=kraina4[[#This Row],[Ludność 2024]],1,0)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99BEBA-BDB2-45E5-9153-56572BD6ADA6}" name="kraina3" displayName="kraina3" ref="A1:B54" tableType="queryTable" totalsRowCount="1">
  <autoFilter ref="A1:B53" xr:uid="{EF99BEBA-BDB2-45E5-9153-56572BD6ADA6}"/>
  <tableColumns count="2">
    <tableColumn id="1" xr3:uid="{7CFC20BF-A523-4827-B1B4-7D35A2FF7B9A}" uniqueName="1" name="Wojewódctwo" totalsRowLabel="Suma" queryTableFieldId="1" dataDxfId="20"/>
    <tableColumn id="2" xr3:uid="{FABA984D-B814-4C79-A336-3556A6706AF6}" uniqueName="2" name="Liczba mieszkańców 2025" totalsRowFunction="sum" queryTableFieldId="2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5131-A3CE-4BB3-8D37-B81D51AA3C0D}">
  <dimension ref="A3:B54"/>
  <sheetViews>
    <sheetView workbookViewId="0">
      <selection activeCell="B4" sqref="B4:B54"/>
    </sheetView>
  </sheetViews>
  <sheetFormatPr defaultRowHeight="15" x14ac:dyDescent="0.25"/>
  <cols>
    <col min="1" max="1" width="17.7109375" bestFit="1" customWidth="1"/>
    <col min="2" max="2" width="61.85546875" customWidth="1"/>
  </cols>
  <sheetData>
    <row r="3" spans="1:2" x14ac:dyDescent="0.25">
      <c r="A3" s="11" t="s">
        <v>57</v>
      </c>
      <c r="B3" t="s">
        <v>62</v>
      </c>
    </row>
    <row r="4" spans="1:2" x14ac:dyDescent="0.25">
      <c r="A4" s="12" t="s">
        <v>31</v>
      </c>
      <c r="B4" s="13">
        <v>1.521808031645431E+17</v>
      </c>
    </row>
    <row r="5" spans="1:2" x14ac:dyDescent="0.25">
      <c r="A5" s="12" t="s">
        <v>47</v>
      </c>
      <c r="B5" s="13">
        <v>1.521808031645431E+17</v>
      </c>
    </row>
    <row r="6" spans="1:2" x14ac:dyDescent="0.25">
      <c r="A6" s="12" t="s">
        <v>39</v>
      </c>
      <c r="B6" s="13">
        <v>1.521808031645431E+17</v>
      </c>
    </row>
    <row r="7" spans="1:2" x14ac:dyDescent="0.25">
      <c r="A7" s="12" t="s">
        <v>1</v>
      </c>
      <c r="B7" s="13">
        <v>1.521808031645431E+17</v>
      </c>
    </row>
    <row r="8" spans="1:2" x14ac:dyDescent="0.25">
      <c r="A8" s="12" t="s">
        <v>27</v>
      </c>
      <c r="B8" s="13">
        <v>1.521808031645431E+17</v>
      </c>
    </row>
    <row r="9" spans="1:2" x14ac:dyDescent="0.25">
      <c r="A9" s="12" t="s">
        <v>2</v>
      </c>
      <c r="B9" s="13">
        <v>1.521808031645431E+17</v>
      </c>
    </row>
    <row r="10" spans="1:2" x14ac:dyDescent="0.25">
      <c r="A10" s="12" t="s">
        <v>35</v>
      </c>
      <c r="B10" s="13">
        <v>1.521808031645431E+17</v>
      </c>
    </row>
    <row r="11" spans="1:2" x14ac:dyDescent="0.25">
      <c r="A11" s="12" t="s">
        <v>3</v>
      </c>
      <c r="B11" s="13">
        <v>1.521808031645431E+17</v>
      </c>
    </row>
    <row r="12" spans="1:2" x14ac:dyDescent="0.25">
      <c r="A12" s="12" t="s">
        <v>43</v>
      </c>
      <c r="B12" s="13">
        <v>1.521808031645431E+17</v>
      </c>
    </row>
    <row r="13" spans="1:2" x14ac:dyDescent="0.25">
      <c r="A13" s="12" t="s">
        <v>4</v>
      </c>
      <c r="B13" s="13">
        <v>1.521808031645431E+17</v>
      </c>
    </row>
    <row r="14" spans="1:2" x14ac:dyDescent="0.25">
      <c r="A14" s="12" t="s">
        <v>25</v>
      </c>
      <c r="B14" s="13">
        <v>1.521808031645431E+17</v>
      </c>
    </row>
    <row r="15" spans="1:2" x14ac:dyDescent="0.25">
      <c r="A15" s="12" t="s">
        <v>5</v>
      </c>
      <c r="B15" s="13">
        <v>1.521808031645431E+17</v>
      </c>
    </row>
    <row r="16" spans="1:2" x14ac:dyDescent="0.25">
      <c r="A16" s="12" t="s">
        <v>29</v>
      </c>
      <c r="B16" s="13">
        <v>1.521808031645431E+17</v>
      </c>
    </row>
    <row r="17" spans="1:2" x14ac:dyDescent="0.25">
      <c r="A17" s="12" t="s">
        <v>6</v>
      </c>
      <c r="B17" s="13">
        <v>1.521808031645431E+17</v>
      </c>
    </row>
    <row r="18" spans="1:2" x14ac:dyDescent="0.25">
      <c r="A18" s="12" t="s">
        <v>33</v>
      </c>
      <c r="B18" s="13">
        <v>1.521808031645431E+17</v>
      </c>
    </row>
    <row r="19" spans="1:2" x14ac:dyDescent="0.25">
      <c r="A19" s="12" t="s">
        <v>7</v>
      </c>
      <c r="B19" s="13">
        <v>1.521808031645431E+17</v>
      </c>
    </row>
    <row r="20" spans="1:2" x14ac:dyDescent="0.25">
      <c r="A20" s="12" t="s">
        <v>37</v>
      </c>
      <c r="B20" s="13">
        <v>1.521808031645431E+17</v>
      </c>
    </row>
    <row r="21" spans="1:2" x14ac:dyDescent="0.25">
      <c r="A21" s="12" t="s">
        <v>8</v>
      </c>
      <c r="B21" s="13">
        <v>1.521808031645431E+17</v>
      </c>
    </row>
    <row r="22" spans="1:2" x14ac:dyDescent="0.25">
      <c r="A22" s="12" t="s">
        <v>41</v>
      </c>
      <c r="B22" s="13">
        <v>1.521808031645431E+17</v>
      </c>
    </row>
    <row r="23" spans="1:2" x14ac:dyDescent="0.25">
      <c r="A23" s="12" t="s">
        <v>9</v>
      </c>
      <c r="B23" s="13">
        <v>1.521808031645431E+17</v>
      </c>
    </row>
    <row r="24" spans="1:2" x14ac:dyDescent="0.25">
      <c r="A24" s="12" t="s">
        <v>45</v>
      </c>
      <c r="B24" s="13">
        <v>1.521808031645431E+17</v>
      </c>
    </row>
    <row r="25" spans="1:2" x14ac:dyDescent="0.25">
      <c r="A25" s="12" t="s">
        <v>10</v>
      </c>
      <c r="B25" s="13">
        <v>1.521808031645431E+17</v>
      </c>
    </row>
    <row r="26" spans="1:2" x14ac:dyDescent="0.25">
      <c r="A26" s="12" t="s">
        <v>49</v>
      </c>
      <c r="B26" s="13">
        <v>1.521808031645431E+17</v>
      </c>
    </row>
    <row r="27" spans="1:2" x14ac:dyDescent="0.25">
      <c r="A27" s="12" t="s">
        <v>11</v>
      </c>
      <c r="B27" s="13">
        <v>1.521808031645431E+17</v>
      </c>
    </row>
    <row r="28" spans="1:2" x14ac:dyDescent="0.25">
      <c r="A28" s="12" t="s">
        <v>26</v>
      </c>
      <c r="B28" s="13">
        <v>1.521808031645431E+17</v>
      </c>
    </row>
    <row r="29" spans="1:2" x14ac:dyDescent="0.25">
      <c r="A29" s="12" t="s">
        <v>12</v>
      </c>
      <c r="B29" s="13">
        <v>1.521808031645431E+17</v>
      </c>
    </row>
    <row r="30" spans="1:2" x14ac:dyDescent="0.25">
      <c r="A30" s="12" t="s">
        <v>28</v>
      </c>
      <c r="B30" s="13">
        <v>1.521808031645431E+17</v>
      </c>
    </row>
    <row r="31" spans="1:2" x14ac:dyDescent="0.25">
      <c r="A31" s="12" t="s">
        <v>13</v>
      </c>
      <c r="B31" s="13">
        <v>1.521808031645431E+17</v>
      </c>
    </row>
    <row r="32" spans="1:2" x14ac:dyDescent="0.25">
      <c r="A32" s="12" t="s">
        <v>30</v>
      </c>
      <c r="B32" s="13">
        <v>1.521808031645431E+17</v>
      </c>
    </row>
    <row r="33" spans="1:2" x14ac:dyDescent="0.25">
      <c r="A33" s="12" t="s">
        <v>14</v>
      </c>
      <c r="B33" s="13">
        <v>1.521808031645431E+17</v>
      </c>
    </row>
    <row r="34" spans="1:2" x14ac:dyDescent="0.25">
      <c r="A34" s="12" t="s">
        <v>32</v>
      </c>
      <c r="B34" s="13">
        <v>1.521808031645431E+17</v>
      </c>
    </row>
    <row r="35" spans="1:2" x14ac:dyDescent="0.25">
      <c r="A35" s="12" t="s">
        <v>15</v>
      </c>
      <c r="B35" s="13">
        <v>1.521808031645431E+17</v>
      </c>
    </row>
    <row r="36" spans="1:2" x14ac:dyDescent="0.25">
      <c r="A36" s="12" t="s">
        <v>34</v>
      </c>
      <c r="B36" s="13">
        <v>1.521808031645431E+17</v>
      </c>
    </row>
    <row r="37" spans="1:2" x14ac:dyDescent="0.25">
      <c r="A37" s="12" t="s">
        <v>16</v>
      </c>
      <c r="B37" s="13">
        <v>1.521808031645431E+17</v>
      </c>
    </row>
    <row r="38" spans="1:2" x14ac:dyDescent="0.25">
      <c r="A38" s="12" t="s">
        <v>36</v>
      </c>
      <c r="B38" s="13">
        <v>1.521808031645431E+17</v>
      </c>
    </row>
    <row r="39" spans="1:2" x14ac:dyDescent="0.25">
      <c r="A39" s="12" t="s">
        <v>17</v>
      </c>
      <c r="B39" s="13">
        <v>1.521808031645431E+17</v>
      </c>
    </row>
    <row r="40" spans="1:2" x14ac:dyDescent="0.25">
      <c r="A40" s="12" t="s">
        <v>38</v>
      </c>
      <c r="B40" s="13">
        <v>1.521808031645431E+17</v>
      </c>
    </row>
    <row r="41" spans="1:2" x14ac:dyDescent="0.25">
      <c r="A41" s="12" t="s">
        <v>18</v>
      </c>
      <c r="B41" s="13">
        <v>1.521808031645431E+17</v>
      </c>
    </row>
    <row r="42" spans="1:2" x14ac:dyDescent="0.25">
      <c r="A42" s="12" t="s">
        <v>40</v>
      </c>
      <c r="B42" s="13">
        <v>1.521808031645431E+17</v>
      </c>
    </row>
    <row r="43" spans="1:2" x14ac:dyDescent="0.25">
      <c r="A43" s="12" t="s">
        <v>19</v>
      </c>
      <c r="B43" s="13">
        <v>1.521808031645431E+17</v>
      </c>
    </row>
    <row r="44" spans="1:2" x14ac:dyDescent="0.25">
      <c r="A44" s="12" t="s">
        <v>42</v>
      </c>
      <c r="B44" s="13">
        <v>1.521808031645431E+17</v>
      </c>
    </row>
    <row r="45" spans="1:2" x14ac:dyDescent="0.25">
      <c r="A45" s="12" t="s">
        <v>20</v>
      </c>
      <c r="B45" s="13">
        <v>1.521808031645431E+17</v>
      </c>
    </row>
    <row r="46" spans="1:2" x14ac:dyDescent="0.25">
      <c r="A46" s="12" t="s">
        <v>44</v>
      </c>
      <c r="B46" s="13">
        <v>1.521808031645431E+17</v>
      </c>
    </row>
    <row r="47" spans="1:2" x14ac:dyDescent="0.25">
      <c r="A47" s="12" t="s">
        <v>21</v>
      </c>
      <c r="B47" s="13">
        <v>1.521808031645431E+17</v>
      </c>
    </row>
    <row r="48" spans="1:2" x14ac:dyDescent="0.25">
      <c r="A48" s="12" t="s">
        <v>46</v>
      </c>
      <c r="B48" s="13">
        <v>1.521808031645431E+17</v>
      </c>
    </row>
    <row r="49" spans="1:2" x14ac:dyDescent="0.25">
      <c r="A49" s="12" t="s">
        <v>22</v>
      </c>
      <c r="B49" s="13">
        <v>1.521808031645431E+17</v>
      </c>
    </row>
    <row r="50" spans="1:2" x14ac:dyDescent="0.25">
      <c r="A50" s="12" t="s">
        <v>48</v>
      </c>
      <c r="B50" s="13">
        <v>1.521808031645431E+17</v>
      </c>
    </row>
    <row r="51" spans="1:2" x14ac:dyDescent="0.25">
      <c r="A51" s="12" t="s">
        <v>23</v>
      </c>
      <c r="B51" s="13">
        <v>1.521808031645431E+17</v>
      </c>
    </row>
    <row r="52" spans="1:2" x14ac:dyDescent="0.25">
      <c r="A52" s="12" t="s">
        <v>0</v>
      </c>
      <c r="B52" s="13">
        <v>1.521808031645431E+17</v>
      </c>
    </row>
    <row r="53" spans="1:2" x14ac:dyDescent="0.25">
      <c r="A53" s="12" t="s">
        <v>24</v>
      </c>
      <c r="B53" s="13">
        <v>1.521808031645431E+17</v>
      </c>
    </row>
    <row r="54" spans="1:2" x14ac:dyDescent="0.25">
      <c r="A54" s="12" t="s">
        <v>58</v>
      </c>
      <c r="B54" s="13">
        <v>1.521808031645431E+17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0C04-1AF6-4B35-9835-81BF3FAB2D5C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251B-7E41-4790-A5F5-58B7B777D7A8}">
  <dimension ref="A1:J51"/>
  <sheetViews>
    <sheetView topLeftCell="A14" workbookViewId="0">
      <selection activeCell="J1" sqref="A1:J51"/>
    </sheetView>
  </sheetViews>
  <sheetFormatPr defaultRowHeight="15" x14ac:dyDescent="0.25"/>
  <cols>
    <col min="1" max="1" width="16.42578125" bestFit="1" customWidth="1"/>
    <col min="2" max="2" width="21.42578125" bestFit="1" customWidth="1"/>
    <col min="3" max="3" width="24.28515625" bestFit="1" customWidth="1"/>
    <col min="4" max="4" width="21.42578125" bestFit="1" customWidth="1"/>
    <col min="5" max="5" width="24.28515625" bestFit="1" customWidth="1"/>
    <col min="8" max="8" width="10.42578125" bestFit="1" customWidth="1"/>
    <col min="10" max="10" width="15.42578125" bestFit="1" customWidth="1"/>
    <col min="11" max="12" width="25.7109375" bestFit="1" customWidth="1"/>
    <col min="13" max="20" width="23.42578125" bestFit="1" customWidth="1"/>
    <col min="21" max="21" width="26.28515625" customWidth="1"/>
  </cols>
  <sheetData>
    <row r="1" spans="1:10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59</v>
      </c>
      <c r="I1" t="s">
        <v>60</v>
      </c>
      <c r="J1" t="s">
        <v>61</v>
      </c>
    </row>
    <row r="2" spans="1:10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MID(kraina[[#This Row],[Wojewódctwo]], 2,2)</f>
        <v>01</v>
      </c>
      <c r="G2" t="str">
        <f>MID(kraina[[#This Row],[Wojewódctwo]],4,1)</f>
        <v>D</v>
      </c>
      <c r="H2">
        <f>SUM(kraina[[#This Row],[Liczba kobiet w 2013]:[Liczba mężczynz w 2013]])</f>
        <v>2812202</v>
      </c>
      <c r="I2">
        <f>IF(AND(kraina[[#This Row],[Liczba kobiet w 2014]]&gt; kraina[[#This Row],[Liczba kobiet w 2013]],  kraina[[#This Row],[Liczba mężczyzn w 2014]]&gt;kraina[[#This Row],[Liczba mężczynz w 2013]]), 1,0)</f>
        <v>1</v>
      </c>
      <c r="J2">
        <f>ROUNDDOWN((kraina[[#This Row],[Liczba kobiet w 2014]]+kraina[[#This Row],[Liczba mężczyzn w 2014]]) / (kraina[[#This Row],[Liczba kobiet w 2013]]+kraina[[#This Row],[Liczba mężczynz w 2013]]), 4)</f>
        <v>1.0597000000000001</v>
      </c>
    </row>
    <row r="3" spans="1:10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MID(kraina[[#This Row],[Wojewódctwo]], 2,2)</f>
        <v>02</v>
      </c>
      <c r="G3" t="str">
        <f>MID(kraina[[#This Row],[Wojewódctwo]],4,1)</f>
        <v>D</v>
      </c>
      <c r="H3">
        <f>SUM(kraina[[#This Row],[Liczba kobiet w 2013]:[Liczba mężczynz w 2013]])</f>
        <v>3353163</v>
      </c>
      <c r="I3">
        <f>IF(AND(kraina[[#This Row],[Liczba kobiet w 2014]]&gt; kraina[[#This Row],[Liczba kobiet w 2013]],  kraina[[#This Row],[Liczba mężczyzn w 2014]]&gt;kraina[[#This Row],[Liczba mężczynz w 2013]]), 1,0)</f>
        <v>0</v>
      </c>
      <c r="J3">
        <f>ROUNDDOWN((kraina[[#This Row],[Liczba kobiet w 2014]]+kraina[[#This Row],[Liczba mężczyzn w 2014]]) / (kraina[[#This Row],[Liczba kobiet w 2013]]+kraina[[#This Row],[Liczba mężczynz w 2013]]), 4)</f>
        <v>0.93659999999999999</v>
      </c>
    </row>
    <row r="4" spans="1:10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MID(kraina[[#This Row],[Wojewódctwo]], 2,2)</f>
        <v>03</v>
      </c>
      <c r="G4" t="str">
        <f>MID(kraina[[#This Row],[Wojewódctwo]],4,1)</f>
        <v>C</v>
      </c>
      <c r="H4">
        <f>SUM(kraina[[#This Row],[Liczba kobiet w 2013]:[Liczba mężczynz w 2013]])</f>
        <v>2443837</v>
      </c>
      <c r="I4">
        <f>IF(AND(kraina[[#This Row],[Liczba kobiet w 2014]]&gt; kraina[[#This Row],[Liczba kobiet w 2013]],  kraina[[#This Row],[Liczba mężczyzn w 2014]]&gt;kraina[[#This Row],[Liczba mężczynz w 2013]]), 1,0)</f>
        <v>0</v>
      </c>
      <c r="J4">
        <f>ROUNDDOWN((kraina[[#This Row],[Liczba kobiet w 2014]]+kraina[[#This Row],[Liczba mężczyzn w 2014]]) / (kraina[[#This Row],[Liczba kobiet w 2013]]+kraina[[#This Row],[Liczba mężczynz w 2013]]), 4)</f>
        <v>1.0195000000000001</v>
      </c>
    </row>
    <row r="5" spans="1:10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MID(kraina[[#This Row],[Wojewódctwo]], 2,2)</f>
        <v>04</v>
      </c>
      <c r="G5" t="str">
        <f>MID(kraina[[#This Row],[Wojewódctwo]],4,1)</f>
        <v>D</v>
      </c>
      <c r="H5">
        <f>SUM(kraina[[#This Row],[Liczba kobiet w 2013]:[Liczba mężczynz w 2013]])</f>
        <v>1975115</v>
      </c>
      <c r="I5">
        <f>IF(AND(kraina[[#This Row],[Liczba kobiet w 2014]]&gt; kraina[[#This Row],[Liczba kobiet w 2013]],  kraina[[#This Row],[Liczba mężczyzn w 2014]]&gt;kraina[[#This Row],[Liczba mężczynz w 2013]]), 1,0)</f>
        <v>0</v>
      </c>
      <c r="J5">
        <f>ROUNDDOWN((kraina[[#This Row],[Liczba kobiet w 2014]]+kraina[[#This Row],[Liczba mężczyzn w 2014]]) / (kraina[[#This Row],[Liczba kobiet w 2013]]+kraina[[#This Row],[Liczba mężczynz w 2013]]), 4)</f>
        <v>0.71450000000000002</v>
      </c>
    </row>
    <row r="6" spans="1:10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MID(kraina[[#This Row],[Wojewódctwo]], 2,2)</f>
        <v>05</v>
      </c>
      <c r="G6" t="str">
        <f>MID(kraina[[#This Row],[Wojewódctwo]],4,1)</f>
        <v>A</v>
      </c>
      <c r="H6">
        <f>SUM(kraina[[#This Row],[Liczba kobiet w 2013]:[Liczba mężczynz w 2013]])</f>
        <v>4664729</v>
      </c>
      <c r="I6">
        <f>IF(AND(kraina[[#This Row],[Liczba kobiet w 2014]]&gt; kraina[[#This Row],[Liczba kobiet w 2013]],  kraina[[#This Row],[Liczba mężczyzn w 2014]]&gt;kraina[[#This Row],[Liczba mężczynz w 2013]]), 1,0)</f>
        <v>0</v>
      </c>
      <c r="J6">
        <f>ROUNDDOWN((kraina[[#This Row],[Liczba kobiet w 2014]]+kraina[[#This Row],[Liczba mężczyzn w 2014]]) / (kraina[[#This Row],[Liczba kobiet w 2013]]+kraina[[#This Row],[Liczba mężczynz w 2013]]), 4)</f>
        <v>0.81289999999999996</v>
      </c>
    </row>
    <row r="7" spans="1:10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MID(kraina[[#This Row],[Wojewódctwo]], 2,2)</f>
        <v>06</v>
      </c>
      <c r="G7" t="str">
        <f>MID(kraina[[#This Row],[Wojewódctwo]],4,1)</f>
        <v>D</v>
      </c>
      <c r="H7">
        <f>SUM(kraina[[#This Row],[Liczba kobiet w 2013]:[Liczba mężczynz w 2013]])</f>
        <v>3698361</v>
      </c>
      <c r="I7">
        <f>IF(AND(kraina[[#This Row],[Liczba kobiet w 2014]]&gt; kraina[[#This Row],[Liczba kobiet w 2013]],  kraina[[#This Row],[Liczba mężczyzn w 2014]]&gt;kraina[[#This Row],[Liczba mężczynz w 2013]]), 1,0)</f>
        <v>1</v>
      </c>
      <c r="J7">
        <f>ROUNDDOWN((kraina[[#This Row],[Liczba kobiet w 2014]]+kraina[[#This Row],[Liczba mężczyzn w 2014]]) / (kraina[[#This Row],[Liczba kobiet w 2013]]+kraina[[#This Row],[Liczba mężczynz w 2013]]), 4)</f>
        <v>1.1231</v>
      </c>
    </row>
    <row r="8" spans="1:10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MID(kraina[[#This Row],[Wojewódctwo]], 2,2)</f>
        <v>07</v>
      </c>
      <c r="G8" t="str">
        <f>MID(kraina[[#This Row],[Wojewódctwo]],4,1)</f>
        <v>B</v>
      </c>
      <c r="H8">
        <f>SUM(kraina[[#This Row],[Liczba kobiet w 2013]:[Liczba mężczynz w 2013]])</f>
        <v>7689971</v>
      </c>
      <c r="I8">
        <f>IF(AND(kraina[[#This Row],[Liczba kobiet w 2014]]&gt; kraina[[#This Row],[Liczba kobiet w 2013]],  kraina[[#This Row],[Liczba mężczyzn w 2014]]&gt;kraina[[#This Row],[Liczba mężczynz w 2013]]), 1,0)</f>
        <v>0</v>
      </c>
      <c r="J8">
        <f>ROUNDDOWN((kraina[[#This Row],[Liczba kobiet w 2014]]+kraina[[#This Row],[Liczba mężczyzn w 2014]]) / (kraina[[#This Row],[Liczba kobiet w 2013]]+kraina[[#This Row],[Liczba mężczynz w 2013]]), 4)</f>
        <v>0.87370000000000003</v>
      </c>
    </row>
    <row r="9" spans="1:10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MID(kraina[[#This Row],[Wojewódctwo]], 2,2)</f>
        <v>08</v>
      </c>
      <c r="G9" t="str">
        <f>MID(kraina[[#This Row],[Wojewódctwo]],4,1)</f>
        <v>A</v>
      </c>
      <c r="H9">
        <f>SUM(kraina[[#This Row],[Liczba kobiet w 2013]:[Liczba mężczynz w 2013]])</f>
        <v>1335057</v>
      </c>
      <c r="I9">
        <f>IF(AND(kraina[[#This Row],[Liczba kobiet w 2014]]&gt; kraina[[#This Row],[Liczba kobiet w 2013]],  kraina[[#This Row],[Liczba mężczyzn w 2014]]&gt;kraina[[#This Row],[Liczba mężczynz w 2013]]), 1,0)</f>
        <v>1</v>
      </c>
      <c r="J9">
        <f>ROUNDDOWN((kraina[[#This Row],[Liczba kobiet w 2014]]+kraina[[#This Row],[Liczba mężczyzn w 2014]]) / (kraina[[#This Row],[Liczba kobiet w 2013]]+kraina[[#This Row],[Liczba mężczynz w 2013]]), 4)</f>
        <v>1.5571999999999999</v>
      </c>
    </row>
    <row r="10" spans="1:10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MID(kraina[[#This Row],[Wojewódctwo]], 2,2)</f>
        <v>09</v>
      </c>
      <c r="G10" t="str">
        <f>MID(kraina[[#This Row],[Wojewódctwo]],4,1)</f>
        <v>C</v>
      </c>
      <c r="H10">
        <f>SUM(kraina[[#This Row],[Liczba kobiet w 2013]:[Liczba mężczynz w 2013]])</f>
        <v>3291343</v>
      </c>
      <c r="I10">
        <f>IF(AND(kraina[[#This Row],[Liczba kobiet w 2014]]&gt; kraina[[#This Row],[Liczba kobiet w 2013]],  kraina[[#This Row],[Liczba mężczyzn w 2014]]&gt;kraina[[#This Row],[Liczba mężczynz w 2013]]), 1,0)</f>
        <v>0</v>
      </c>
      <c r="J10">
        <f>ROUNDDOWN((kraina[[#This Row],[Liczba kobiet w 2014]]+kraina[[#This Row],[Liczba mężczyzn w 2014]]) / (kraina[[#This Row],[Liczba kobiet w 2013]]+kraina[[#This Row],[Liczba mężczynz w 2013]]), 4)</f>
        <v>0.67149999999999999</v>
      </c>
    </row>
    <row r="11" spans="1:10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MID(kraina[[#This Row],[Wojewódctwo]], 2,2)</f>
        <v>10</v>
      </c>
      <c r="G11" t="str">
        <f>MID(kraina[[#This Row],[Wojewódctwo]],4,1)</f>
        <v>C</v>
      </c>
      <c r="H11">
        <f>SUM(kraina[[#This Row],[Liczba kobiet w 2013]:[Liczba mężczynz w 2013]])</f>
        <v>2339967</v>
      </c>
      <c r="I11">
        <f>IF(AND(kraina[[#This Row],[Liczba kobiet w 2014]]&gt; kraina[[#This Row],[Liczba kobiet w 2013]],  kraina[[#This Row],[Liczba mężczyzn w 2014]]&gt;kraina[[#This Row],[Liczba mężczynz w 2013]]), 1,0)</f>
        <v>0</v>
      </c>
      <c r="J11">
        <f>ROUNDDOWN((kraina[[#This Row],[Liczba kobiet w 2014]]+kraina[[#This Row],[Liczba mężczyzn w 2014]]) / (kraina[[#This Row],[Liczba kobiet w 2013]]+kraina[[#This Row],[Liczba mężczynz w 2013]]), 4)</f>
        <v>0.71130000000000004</v>
      </c>
    </row>
    <row r="12" spans="1:10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MID(kraina[[#This Row],[Wojewódctwo]], 2,2)</f>
        <v>11</v>
      </c>
      <c r="G12" t="str">
        <f>MID(kraina[[#This Row],[Wojewódctwo]],4,1)</f>
        <v>D</v>
      </c>
      <c r="H12">
        <f>SUM(kraina[[#This Row],[Liczba kobiet w 2013]:[Liczba mężczynz w 2013]])</f>
        <v>3983255</v>
      </c>
      <c r="I12">
        <f>IF(AND(kraina[[#This Row],[Liczba kobiet w 2014]]&gt; kraina[[#This Row],[Liczba kobiet w 2013]],  kraina[[#This Row],[Liczba mężczyzn w 2014]]&gt;kraina[[#This Row],[Liczba mężczynz w 2013]]), 1,0)</f>
        <v>0</v>
      </c>
      <c r="J12">
        <f>ROUNDDOWN((kraina[[#This Row],[Liczba kobiet w 2014]]+kraina[[#This Row],[Liczba mężczyzn w 2014]]) / (kraina[[#This Row],[Liczba kobiet w 2013]]+kraina[[#This Row],[Liczba mężczynz w 2013]]), 4)</f>
        <v>0.94169999999999998</v>
      </c>
    </row>
    <row r="13" spans="1:10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>MID(kraina[[#This Row],[Wojewódctwo]], 2,2)</f>
        <v>12</v>
      </c>
      <c r="G13" t="str">
        <f>MID(kraina[[#This Row],[Wojewódctwo]],4,1)</f>
        <v>C</v>
      </c>
      <c r="H13">
        <f>SUM(kraina[[#This Row],[Liczba kobiet w 2013]:[Liczba mężczynz w 2013]])</f>
        <v>7688480</v>
      </c>
      <c r="I13">
        <f>IF(AND(kraina[[#This Row],[Liczba kobiet w 2014]]&gt; kraina[[#This Row],[Liczba kobiet w 2013]],  kraina[[#This Row],[Liczba mężczyzn w 2014]]&gt;kraina[[#This Row],[Liczba mężczynz w 2013]]), 1,0)</f>
        <v>1</v>
      </c>
      <c r="J13">
        <f>ROUNDDOWN((kraina[[#This Row],[Liczba kobiet w 2014]]+kraina[[#This Row],[Liczba mężczyzn w 2014]]) / (kraina[[#This Row],[Liczba kobiet w 2013]]+kraina[[#This Row],[Liczba mężczynz w 2013]]), 4)</f>
        <v>1.1677999999999999</v>
      </c>
    </row>
    <row r="14" spans="1:10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MID(kraina[[#This Row],[Wojewódctwo]], 2,2)</f>
        <v>13</v>
      </c>
      <c r="G14" t="str">
        <f>MID(kraina[[#This Row],[Wojewódctwo]],4,1)</f>
        <v>A</v>
      </c>
      <c r="H14">
        <f>SUM(kraina[[#This Row],[Liczba kobiet w 2013]:[Liczba mężczynz w 2013]])</f>
        <v>1960392</v>
      </c>
      <c r="I14">
        <f>IF(AND(kraina[[#This Row],[Liczba kobiet w 2014]]&gt; kraina[[#This Row],[Liczba kobiet w 2013]],  kraina[[#This Row],[Liczba mężczyzn w 2014]]&gt;kraina[[#This Row],[Liczba mężczynz w 2013]]), 1,0)</f>
        <v>1</v>
      </c>
      <c r="J14">
        <f>ROUNDDOWN((kraina[[#This Row],[Liczba kobiet w 2014]]+kraina[[#This Row],[Liczba mężczyzn w 2014]]) / (kraina[[#This Row],[Liczba kobiet w 2013]]+kraina[[#This Row],[Liczba mężczynz w 2013]]), 4)</f>
        <v>1.0923</v>
      </c>
    </row>
    <row r="15" spans="1:10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MID(kraina[[#This Row],[Wojewódctwo]], 2,2)</f>
        <v>14</v>
      </c>
      <c r="G15" t="str">
        <f>MID(kraina[[#This Row],[Wojewódctwo]],4,1)</f>
        <v>A</v>
      </c>
      <c r="H15">
        <f>SUM(kraina[[#This Row],[Liczba kobiet w 2013]:[Liczba mężczynz w 2013]])</f>
        <v>2177470</v>
      </c>
      <c r="I15">
        <f>IF(AND(kraina[[#This Row],[Liczba kobiet w 2014]]&gt; kraina[[#This Row],[Liczba kobiet w 2013]],  kraina[[#This Row],[Liczba mężczyzn w 2014]]&gt;kraina[[#This Row],[Liczba mężczynz w 2013]]), 1,0)</f>
        <v>0</v>
      </c>
      <c r="J15">
        <f>ROUNDDOWN((kraina[[#This Row],[Liczba kobiet w 2014]]+kraina[[#This Row],[Liczba mężczyzn w 2014]]) / (kraina[[#This Row],[Liczba kobiet w 2013]]+kraina[[#This Row],[Liczba mężczynz w 2013]]), 4)</f>
        <v>0.81089999999999995</v>
      </c>
    </row>
    <row r="16" spans="1:10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MID(kraina[[#This Row],[Wojewódctwo]], 2,2)</f>
        <v>15</v>
      </c>
      <c r="G16" t="str">
        <f>MID(kraina[[#This Row],[Wojewódctwo]],4,1)</f>
        <v>A</v>
      </c>
      <c r="H16">
        <f>SUM(kraina[[#This Row],[Liczba kobiet w 2013]:[Liczba mężczynz w 2013]])</f>
        <v>5134027</v>
      </c>
      <c r="I16">
        <f>IF(AND(kraina[[#This Row],[Liczba kobiet w 2014]]&gt; kraina[[#This Row],[Liczba kobiet w 2013]],  kraina[[#This Row],[Liczba mężczyzn w 2014]]&gt;kraina[[#This Row],[Liczba mężczynz w 2013]]), 1,0)</f>
        <v>0</v>
      </c>
      <c r="J16">
        <f>ROUNDDOWN((kraina[[#This Row],[Liczba kobiet w 2014]]+kraina[[#This Row],[Liczba mężczyzn w 2014]]) / (kraina[[#This Row],[Liczba kobiet w 2013]]+kraina[[#This Row],[Liczba mężczynz w 2013]]), 4)</f>
        <v>0.79849999999999999</v>
      </c>
    </row>
    <row r="17" spans="1:10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MID(kraina[[#This Row],[Wojewódctwo]], 2,2)</f>
        <v>16</v>
      </c>
      <c r="G17" t="str">
        <f>MID(kraina[[#This Row],[Wojewódctwo]],4,1)</f>
        <v>C</v>
      </c>
      <c r="H17">
        <f>SUM(kraina[[#This Row],[Liczba kobiet w 2013]:[Liczba mężczynz w 2013]])</f>
        <v>2728601</v>
      </c>
      <c r="I17">
        <f>IF(AND(kraina[[#This Row],[Liczba kobiet w 2014]]&gt; kraina[[#This Row],[Liczba kobiet w 2013]],  kraina[[#This Row],[Liczba mężczyzn w 2014]]&gt;kraina[[#This Row],[Liczba mężczynz w 2013]]), 1,0)</f>
        <v>1</v>
      </c>
      <c r="J17">
        <f>ROUNDDOWN((kraina[[#This Row],[Liczba kobiet w 2014]]+kraina[[#This Row],[Liczba mężczyzn w 2014]]) / (kraina[[#This Row],[Liczba kobiet w 2013]]+kraina[[#This Row],[Liczba mężczynz w 2013]]), 4)</f>
        <v>1.2492000000000001</v>
      </c>
    </row>
    <row r="18" spans="1:10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MID(kraina[[#This Row],[Wojewódctwo]], 2,2)</f>
        <v>17</v>
      </c>
      <c r="G18" t="str">
        <f>MID(kraina[[#This Row],[Wojewódctwo]],4,1)</f>
        <v>A</v>
      </c>
      <c r="H18">
        <f>SUM(kraina[[#This Row],[Liczba kobiet w 2013]:[Liczba mężczynz w 2013]])</f>
        <v>5009321</v>
      </c>
      <c r="I18">
        <f>IF(AND(kraina[[#This Row],[Liczba kobiet w 2014]]&gt; kraina[[#This Row],[Liczba kobiet w 2013]],  kraina[[#This Row],[Liczba mężczyzn w 2014]]&gt;kraina[[#This Row],[Liczba mężczynz w 2013]]), 1,0)</f>
        <v>0</v>
      </c>
      <c r="J18">
        <f>ROUNDDOWN((kraina[[#This Row],[Liczba kobiet w 2014]]+kraina[[#This Row],[Liczba mężczyzn w 2014]]) / (kraina[[#This Row],[Liczba kobiet w 2013]]+kraina[[#This Row],[Liczba mężczynz w 2013]]), 4)</f>
        <v>0.60299999999999998</v>
      </c>
    </row>
    <row r="19" spans="1:10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MID(kraina[[#This Row],[Wojewódctwo]], 2,2)</f>
        <v>18</v>
      </c>
      <c r="G19" t="str">
        <f>MID(kraina[[#This Row],[Wojewódctwo]],4,1)</f>
        <v>D</v>
      </c>
      <c r="H19">
        <f>SUM(kraina[[#This Row],[Liczba kobiet w 2013]:[Liczba mężczynz w 2013]])</f>
        <v>2729291</v>
      </c>
      <c r="I19">
        <f>IF(AND(kraina[[#This Row],[Liczba kobiet w 2014]]&gt; kraina[[#This Row],[Liczba kobiet w 2013]],  kraina[[#This Row],[Liczba mężczyzn w 2014]]&gt;kraina[[#This Row],[Liczba mężczynz w 2013]]), 1,0)</f>
        <v>0</v>
      </c>
      <c r="J19">
        <f>ROUNDDOWN((kraina[[#This Row],[Liczba kobiet w 2014]]+kraina[[#This Row],[Liczba mężczyzn w 2014]]) / (kraina[[#This Row],[Liczba kobiet w 2013]]+kraina[[#This Row],[Liczba mężczynz w 2013]]), 4)</f>
        <v>0.46029999999999999</v>
      </c>
    </row>
    <row r="20" spans="1:10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MID(kraina[[#This Row],[Wojewódctwo]], 2,2)</f>
        <v>19</v>
      </c>
      <c r="G20" t="str">
        <f>MID(kraina[[#This Row],[Wojewódctwo]],4,1)</f>
        <v>C</v>
      </c>
      <c r="H20">
        <f>SUM(kraina[[#This Row],[Liczba kobiet w 2013]:[Liczba mężczynz w 2013]])</f>
        <v>6175874</v>
      </c>
      <c r="I20">
        <f>IF(AND(kraina[[#This Row],[Liczba kobiet w 2014]]&gt; kraina[[#This Row],[Liczba kobiet w 2013]],  kraina[[#This Row],[Liczba mężczyzn w 2014]]&gt;kraina[[#This Row],[Liczba mężczynz w 2013]]), 1,0)</f>
        <v>0</v>
      </c>
      <c r="J20">
        <f>ROUNDDOWN((kraina[[#This Row],[Liczba kobiet w 2014]]+kraina[[#This Row],[Liczba mężczyzn w 2014]]) / (kraina[[#This Row],[Liczba kobiet w 2013]]+kraina[[#This Row],[Liczba mężczynz w 2013]]), 4)</f>
        <v>0.55459999999999998</v>
      </c>
    </row>
    <row r="21" spans="1:10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MID(kraina[[#This Row],[Wojewódctwo]], 2,2)</f>
        <v>20</v>
      </c>
      <c r="G21" t="str">
        <f>MID(kraina[[#This Row],[Wojewódctwo]],4,1)</f>
        <v>C</v>
      </c>
      <c r="H21">
        <f>SUM(kraina[[#This Row],[Liczba kobiet w 2013]:[Liczba mężczynz w 2013]])</f>
        <v>3008890</v>
      </c>
      <c r="I21">
        <f>IF(AND(kraina[[#This Row],[Liczba kobiet w 2014]]&gt; kraina[[#This Row],[Liczba kobiet w 2013]],  kraina[[#This Row],[Liczba mężczyzn w 2014]]&gt;kraina[[#This Row],[Liczba mężczynz w 2013]]), 1,0)</f>
        <v>0</v>
      </c>
      <c r="J21">
        <f>ROUNDDOWN((kraina[[#This Row],[Liczba kobiet w 2014]]+kraina[[#This Row],[Liczba mężczyzn w 2014]]) / (kraina[[#This Row],[Liczba kobiet w 2013]]+kraina[[#This Row],[Liczba mężczynz w 2013]]), 4)</f>
        <v>0.9234</v>
      </c>
    </row>
    <row r="22" spans="1:10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MID(kraina[[#This Row],[Wojewódctwo]], 2,2)</f>
        <v>21</v>
      </c>
      <c r="G22" t="str">
        <f>MID(kraina[[#This Row],[Wojewódctwo]],4,1)</f>
        <v>A</v>
      </c>
      <c r="H22">
        <f>SUM(kraina[[#This Row],[Liczba kobiet w 2013]:[Liczba mężczynz w 2013]])</f>
        <v>4752576</v>
      </c>
      <c r="I22">
        <f>IF(AND(kraina[[#This Row],[Liczba kobiet w 2014]]&gt; kraina[[#This Row],[Liczba kobiet w 2013]],  kraina[[#This Row],[Liczba mężczyzn w 2014]]&gt;kraina[[#This Row],[Liczba mężczynz w 2013]]), 1,0)</f>
        <v>0</v>
      </c>
      <c r="J22">
        <f>ROUNDDOWN((kraina[[#This Row],[Liczba kobiet w 2014]]+kraina[[#This Row],[Liczba mężczyzn w 2014]]) / (kraina[[#This Row],[Liczba kobiet w 2013]]+kraina[[#This Row],[Liczba mężczynz w 2013]]), 4)</f>
        <v>0.1203</v>
      </c>
    </row>
    <row r="23" spans="1:10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MID(kraina[[#This Row],[Wojewódctwo]], 2,2)</f>
        <v>22</v>
      </c>
      <c r="G23" t="str">
        <f>MID(kraina[[#This Row],[Wojewódctwo]],4,1)</f>
        <v>B</v>
      </c>
      <c r="H23">
        <f>SUM(kraina[[#This Row],[Liczba kobiet w 2013]:[Liczba mężczynz w 2013]])</f>
        <v>1434562</v>
      </c>
      <c r="I23">
        <f>IF(AND(kraina[[#This Row],[Liczba kobiet w 2014]]&gt; kraina[[#This Row],[Liczba kobiet w 2013]],  kraina[[#This Row],[Liczba mężczyzn w 2014]]&gt;kraina[[#This Row],[Liczba mężczynz w 2013]]), 1,0)</f>
        <v>1</v>
      </c>
      <c r="J23">
        <f>ROUNDDOWN((kraina[[#This Row],[Liczba kobiet w 2014]]+kraina[[#This Row],[Liczba mężczyzn w 2014]]) / (kraina[[#This Row],[Liczba kobiet w 2013]]+kraina[[#This Row],[Liczba mężczynz w 2013]]), 4)</f>
        <v>3.8473000000000002</v>
      </c>
    </row>
    <row r="24" spans="1:10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MID(kraina[[#This Row],[Wojewódctwo]], 2,2)</f>
        <v>23</v>
      </c>
      <c r="G24" t="str">
        <f>MID(kraina[[#This Row],[Wojewódctwo]],4,1)</f>
        <v>B</v>
      </c>
      <c r="H24">
        <f>SUM(kraina[[#This Row],[Liczba kobiet w 2013]:[Liczba mężczynz w 2013]])</f>
        <v>4505451</v>
      </c>
      <c r="I24">
        <f>IF(AND(kraina[[#This Row],[Liczba kobiet w 2014]]&gt; kraina[[#This Row],[Liczba kobiet w 2013]],  kraina[[#This Row],[Liczba mężczyzn w 2014]]&gt;kraina[[#This Row],[Liczba mężczynz w 2013]]), 1,0)</f>
        <v>0</v>
      </c>
      <c r="J24">
        <f>ROUNDDOWN((kraina[[#This Row],[Liczba kobiet w 2014]]+kraina[[#This Row],[Liczba mężczyzn w 2014]]) / (kraina[[#This Row],[Liczba kobiet w 2013]]+kraina[[#This Row],[Liczba mężczynz w 2013]]), 4)</f>
        <v>0.72660000000000002</v>
      </c>
    </row>
    <row r="25" spans="1:10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MID(kraina[[#This Row],[Wojewódctwo]], 2,2)</f>
        <v>24</v>
      </c>
      <c r="G25" t="str">
        <f>MID(kraina[[#This Row],[Wojewódctwo]],4,1)</f>
        <v>C</v>
      </c>
      <c r="H25">
        <f>SUM(kraina[[#This Row],[Liczba kobiet w 2013]:[Liczba mężczynz w 2013]])</f>
        <v>1327364</v>
      </c>
      <c r="I25">
        <f>IF(AND(kraina[[#This Row],[Liczba kobiet w 2014]]&gt; kraina[[#This Row],[Liczba kobiet w 2013]],  kraina[[#This Row],[Liczba mężczyzn w 2014]]&gt;kraina[[#This Row],[Liczba mężczynz w 2013]]), 1,0)</f>
        <v>1</v>
      </c>
      <c r="J25">
        <f>ROUNDDOWN((kraina[[#This Row],[Liczba kobiet w 2014]]+kraina[[#This Row],[Liczba mężczyzn w 2014]]) / (kraina[[#This Row],[Liczba kobiet w 2013]]+kraina[[#This Row],[Liczba mężczynz w 2013]]), 4)</f>
        <v>1.2537</v>
      </c>
    </row>
    <row r="26" spans="1:10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MID(kraina[[#This Row],[Wojewódctwo]], 2,2)</f>
        <v>25</v>
      </c>
      <c r="G26" t="str">
        <f>MID(kraina[[#This Row],[Wojewódctwo]],4,1)</f>
        <v>B</v>
      </c>
      <c r="H26">
        <f>SUM(kraina[[#This Row],[Liczba kobiet w 2013]:[Liczba mężczynz w 2013]])</f>
        <v>884947</v>
      </c>
      <c r="I26">
        <f>IF(AND(kraina[[#This Row],[Liczba kobiet w 2014]]&gt; kraina[[#This Row],[Liczba kobiet w 2013]],  kraina[[#This Row],[Liczba mężczyzn w 2014]]&gt;kraina[[#This Row],[Liczba mężczynz w 2013]]), 1,0)</f>
        <v>1</v>
      </c>
      <c r="J26">
        <f>ROUNDDOWN((kraina[[#This Row],[Liczba kobiet w 2014]]+kraina[[#This Row],[Liczba mężczyzn w 2014]]) / (kraina[[#This Row],[Liczba kobiet w 2013]]+kraina[[#This Row],[Liczba mężczynz w 2013]]), 4)</f>
        <v>3.7826</v>
      </c>
    </row>
    <row r="27" spans="1:10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MID(kraina[[#This Row],[Wojewódctwo]], 2,2)</f>
        <v>26</v>
      </c>
      <c r="G27" t="str">
        <f>MID(kraina[[#This Row],[Wojewódctwo]],4,1)</f>
        <v>C</v>
      </c>
      <c r="H27">
        <f>SUM(kraina[[#This Row],[Liczba kobiet w 2013]:[Liczba mężczynz w 2013]])</f>
        <v>2151563</v>
      </c>
      <c r="I27">
        <f>IF(AND(kraina[[#This Row],[Liczba kobiet w 2014]]&gt; kraina[[#This Row],[Liczba kobiet w 2013]],  kraina[[#This Row],[Liczba mężczyzn w 2014]]&gt;kraina[[#This Row],[Liczba mężczynz w 2013]]), 1,0)</f>
        <v>0</v>
      </c>
      <c r="J27">
        <f>ROUNDDOWN((kraina[[#This Row],[Liczba kobiet w 2014]]+kraina[[#This Row],[Liczba mężczyzn w 2014]]) / (kraina[[#This Row],[Liczba kobiet w 2013]]+kraina[[#This Row],[Liczba mężczynz w 2013]]), 4)</f>
        <v>0.86829999999999996</v>
      </c>
    </row>
    <row r="28" spans="1:10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MID(kraina[[#This Row],[Wojewódctwo]], 2,2)</f>
        <v>27</v>
      </c>
      <c r="G28" t="str">
        <f>MID(kraina[[#This Row],[Wojewódctwo]],4,1)</f>
        <v>C</v>
      </c>
      <c r="H28">
        <f>SUM(kraina[[#This Row],[Liczba kobiet w 2013]:[Liczba mężczynz w 2013]])</f>
        <v>4709695</v>
      </c>
      <c r="I28">
        <f>IF(AND(kraina[[#This Row],[Liczba kobiet w 2014]]&gt; kraina[[#This Row],[Liczba kobiet w 2013]],  kraina[[#This Row],[Liczba mężczyzn w 2014]]&gt;kraina[[#This Row],[Liczba mężczynz w 2013]]), 1,0)</f>
        <v>0</v>
      </c>
      <c r="J28">
        <f>ROUNDDOWN((kraina[[#This Row],[Liczba kobiet w 2014]]+kraina[[#This Row],[Liczba mężczyzn w 2014]]) / (kraina[[#This Row],[Liczba kobiet w 2013]]+kraina[[#This Row],[Liczba mężczynz w 2013]]), 4)</f>
        <v>0.4713</v>
      </c>
    </row>
    <row r="29" spans="1:10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MID(kraina[[#This Row],[Wojewódctwo]], 2,2)</f>
        <v>28</v>
      </c>
      <c r="G29" t="str">
        <f>MID(kraina[[#This Row],[Wojewódctwo]],4,1)</f>
        <v>D</v>
      </c>
      <c r="H29">
        <f>SUM(kraina[[#This Row],[Liczba kobiet w 2013]:[Liczba mężczynz w 2013]])</f>
        <v>5450595</v>
      </c>
      <c r="I29">
        <f>IF(AND(kraina[[#This Row],[Liczba kobiet w 2014]]&gt; kraina[[#This Row],[Liczba kobiet w 2013]],  kraina[[#This Row],[Liczba mężczyzn w 2014]]&gt;kraina[[#This Row],[Liczba mężczynz w 2013]]), 1,0)</f>
        <v>0</v>
      </c>
      <c r="J29">
        <f>ROUNDDOWN((kraina[[#This Row],[Liczba kobiet w 2014]]+kraina[[#This Row],[Liczba mężczyzn w 2014]]) / (kraina[[#This Row],[Liczba kobiet w 2013]]+kraina[[#This Row],[Liczba mężczynz w 2013]]), 4)</f>
        <v>0.15870000000000001</v>
      </c>
    </row>
    <row r="30" spans="1:10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MID(kraina[[#This Row],[Wojewódctwo]], 2,2)</f>
        <v>29</v>
      </c>
      <c r="G30" t="str">
        <f>MID(kraina[[#This Row],[Wojewódctwo]],4,1)</f>
        <v>A</v>
      </c>
      <c r="H30">
        <f>SUM(kraina[[#This Row],[Liczba kobiet w 2013]:[Liczba mężczynz w 2013]])</f>
        <v>3703941</v>
      </c>
      <c r="I30">
        <f>IF(AND(kraina[[#This Row],[Liczba kobiet w 2014]]&gt; kraina[[#This Row],[Liczba kobiet w 2013]],  kraina[[#This Row],[Liczba mężczyzn w 2014]]&gt;kraina[[#This Row],[Liczba mężczynz w 2013]]), 1,0)</f>
        <v>0</v>
      </c>
      <c r="J30">
        <f>ROUNDDOWN((kraina[[#This Row],[Liczba kobiet w 2014]]+kraina[[#This Row],[Liczba mężczyzn w 2014]]) / (kraina[[#This Row],[Liczba kobiet w 2013]]+kraina[[#This Row],[Liczba mężczynz w 2013]]), 4)</f>
        <v>0.82220000000000004</v>
      </c>
    </row>
    <row r="31" spans="1:10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MID(kraina[[#This Row],[Wojewódctwo]], 2,2)</f>
        <v>30</v>
      </c>
      <c r="G31" t="str">
        <f>MID(kraina[[#This Row],[Wojewódctwo]],4,1)</f>
        <v>C</v>
      </c>
      <c r="H31">
        <f>SUM(kraina[[#This Row],[Liczba kobiet w 2013]:[Liczba mężczynz w 2013]])</f>
        <v>5040530</v>
      </c>
      <c r="I31">
        <f>IF(AND(kraina[[#This Row],[Liczba kobiet w 2014]]&gt; kraina[[#This Row],[Liczba kobiet w 2013]],  kraina[[#This Row],[Liczba mężczyzn w 2014]]&gt;kraina[[#This Row],[Liczba mężczynz w 2013]]), 1,0)</f>
        <v>0</v>
      </c>
      <c r="J31">
        <f>ROUNDDOWN((kraina[[#This Row],[Liczba kobiet w 2014]]+kraina[[#This Row],[Liczba mężczyzn w 2014]]) / (kraina[[#This Row],[Liczba kobiet w 2013]]+kraina[[#This Row],[Liczba mężczynz w 2013]]), 4)</f>
        <v>1.17E-2</v>
      </c>
    </row>
    <row r="32" spans="1:10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MID(kraina[[#This Row],[Wojewódctwo]], 2,2)</f>
        <v>31</v>
      </c>
      <c r="G32" t="str">
        <f>MID(kraina[[#This Row],[Wojewódctwo]],4,1)</f>
        <v>C</v>
      </c>
      <c r="H32">
        <f>SUM(kraina[[#This Row],[Liczba kobiet w 2013]:[Liczba mężczynz w 2013]])</f>
        <v>3754769</v>
      </c>
      <c r="I32">
        <f>IF(AND(kraina[[#This Row],[Liczba kobiet w 2014]]&gt; kraina[[#This Row],[Liczba kobiet w 2013]],  kraina[[#This Row],[Liczba mężczyzn w 2014]]&gt;kraina[[#This Row],[Liczba mężczynz w 2013]]), 1,0)</f>
        <v>0</v>
      </c>
      <c r="J32">
        <f>ROUNDDOWN((kraina[[#This Row],[Liczba kobiet w 2014]]+kraina[[#This Row],[Liczba mężczyzn w 2014]]) / (kraina[[#This Row],[Liczba kobiet w 2013]]+kraina[[#This Row],[Liczba mężczynz w 2013]]), 4)</f>
        <v>0.92610000000000003</v>
      </c>
    </row>
    <row r="33" spans="1:10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MID(kraina[[#This Row],[Wojewódctwo]], 2,2)</f>
        <v>32</v>
      </c>
      <c r="G33" t="str">
        <f>MID(kraina[[#This Row],[Wojewódctwo]],4,1)</f>
        <v>D</v>
      </c>
      <c r="H33">
        <f>SUM(kraina[[#This Row],[Liczba kobiet w 2013]:[Liczba mężczynz w 2013]])</f>
        <v>2021024</v>
      </c>
      <c r="I33">
        <f>IF(AND(kraina[[#This Row],[Liczba kobiet w 2014]]&gt; kraina[[#This Row],[Liczba kobiet w 2013]],  kraina[[#This Row],[Liczba mężczyzn w 2014]]&gt;kraina[[#This Row],[Liczba mężczynz w 2013]]), 1,0)</f>
        <v>1</v>
      </c>
      <c r="J33">
        <f>ROUNDDOWN((kraina[[#This Row],[Liczba kobiet w 2014]]+kraina[[#This Row],[Liczba mężczyzn w 2014]]) / (kraina[[#This Row],[Liczba kobiet w 2013]]+kraina[[#This Row],[Liczba mężczynz w 2013]]), 4)</f>
        <v>1.9078999999999999</v>
      </c>
    </row>
    <row r="34" spans="1:10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MID(kraina[[#This Row],[Wojewódctwo]], 2,2)</f>
        <v>33</v>
      </c>
      <c r="G34" t="str">
        <f>MID(kraina[[#This Row],[Wojewódctwo]],4,1)</f>
        <v>B</v>
      </c>
      <c r="H34">
        <f>SUM(kraina[[#This Row],[Liczba kobiet w 2013]:[Liczba mężczynz w 2013]])</f>
        <v>5856254</v>
      </c>
      <c r="I34">
        <f>IF(AND(kraina[[#This Row],[Liczba kobiet w 2014]]&gt; kraina[[#This Row],[Liczba kobiet w 2013]],  kraina[[#This Row],[Liczba mężczyzn w 2014]]&gt;kraina[[#This Row],[Liczba mężczynz w 2013]]), 1,0)</f>
        <v>0</v>
      </c>
      <c r="J34">
        <f>ROUNDDOWN((kraina[[#This Row],[Liczba kobiet w 2014]]+kraina[[#This Row],[Liczba mężczyzn w 2014]]) / (kraina[[#This Row],[Liczba kobiet w 2013]]+kraina[[#This Row],[Liczba mężczynz w 2013]]), 4)</f>
        <v>0.16200000000000001</v>
      </c>
    </row>
    <row r="35" spans="1:10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MID(kraina[[#This Row],[Wojewódctwo]], 2,2)</f>
        <v>34</v>
      </c>
      <c r="G35" t="str">
        <f>MID(kraina[[#This Row],[Wojewódctwo]],4,1)</f>
        <v>C</v>
      </c>
      <c r="H35">
        <f>SUM(kraina[[#This Row],[Liczba kobiet w 2013]:[Liczba mężczynz w 2013]])</f>
        <v>158033</v>
      </c>
      <c r="I35">
        <f>IF(AND(kraina[[#This Row],[Liczba kobiet w 2014]]&gt; kraina[[#This Row],[Liczba kobiet w 2013]],  kraina[[#This Row],[Liczba mężczyzn w 2014]]&gt;kraina[[#This Row],[Liczba mężczynz w 2013]]), 1,0)</f>
        <v>1</v>
      </c>
      <c r="J35">
        <f>ROUNDDOWN((kraina[[#This Row],[Liczba kobiet w 2014]]+kraina[[#This Row],[Liczba mężczyzn w 2014]]) / (kraina[[#This Row],[Liczba kobiet w 2013]]+kraina[[#This Row],[Liczba mężczynz w 2013]]), 4)</f>
        <v>17.4284</v>
      </c>
    </row>
    <row r="36" spans="1:10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MID(kraina[[#This Row],[Wojewódctwo]], 2,2)</f>
        <v>35</v>
      </c>
      <c r="G36" t="str">
        <f>MID(kraina[[#This Row],[Wojewódctwo]],4,1)</f>
        <v>C</v>
      </c>
      <c r="H36">
        <f>SUM(kraina[[#This Row],[Liczba kobiet w 2013]:[Liczba mężczynz w 2013]])</f>
        <v>4984142</v>
      </c>
      <c r="I36">
        <f>IF(AND(kraina[[#This Row],[Liczba kobiet w 2014]]&gt; kraina[[#This Row],[Liczba kobiet w 2013]],  kraina[[#This Row],[Liczba mężczyzn w 2014]]&gt;kraina[[#This Row],[Liczba mężczynz w 2013]]), 1,0)</f>
        <v>0</v>
      </c>
      <c r="J36">
        <f>ROUNDDOWN((kraina[[#This Row],[Liczba kobiet w 2014]]+kraina[[#This Row],[Liczba mężczyzn w 2014]]) / (kraina[[#This Row],[Liczba kobiet w 2013]]+kraina[[#This Row],[Liczba mężczynz w 2013]]), 4)</f>
        <v>0.39850000000000002</v>
      </c>
    </row>
    <row r="37" spans="1:10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MID(kraina[[#This Row],[Wojewódctwo]], 2,2)</f>
        <v>36</v>
      </c>
      <c r="G37" t="str">
        <f>MID(kraina[[#This Row],[Wojewódctwo]],4,1)</f>
        <v>B</v>
      </c>
      <c r="H37">
        <f>SUM(kraina[[#This Row],[Liczba kobiet w 2013]:[Liczba mężczynz w 2013]])</f>
        <v>3653434</v>
      </c>
      <c r="I37">
        <f>IF(AND(kraina[[#This Row],[Liczba kobiet w 2014]]&gt; kraina[[#This Row],[Liczba kobiet w 2013]],  kraina[[#This Row],[Liczba mężczyzn w 2014]]&gt;kraina[[#This Row],[Liczba mężczynz w 2013]]), 1,0)</f>
        <v>0</v>
      </c>
      <c r="J37">
        <f>ROUNDDOWN((kraina[[#This Row],[Liczba kobiet w 2014]]+kraina[[#This Row],[Liczba mężczyzn w 2014]]) / (kraina[[#This Row],[Liczba kobiet w 2013]]+kraina[[#This Row],[Liczba mężczynz w 2013]]), 4)</f>
        <v>6.2600000000000003E-2</v>
      </c>
    </row>
    <row r="38" spans="1:10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MID(kraina[[#This Row],[Wojewódctwo]], 2,2)</f>
        <v>37</v>
      </c>
      <c r="G38" t="str">
        <f>MID(kraina[[#This Row],[Wojewódctwo]],4,1)</f>
        <v>A</v>
      </c>
      <c r="H38">
        <f>SUM(kraina[[#This Row],[Liczba kobiet w 2013]:[Liczba mężczynz w 2013]])</f>
        <v>2921428</v>
      </c>
      <c r="I38">
        <f>IF(AND(kraina[[#This Row],[Liczba kobiet w 2014]]&gt; kraina[[#This Row],[Liczba kobiet w 2013]],  kraina[[#This Row],[Liczba mężczyzn w 2014]]&gt;kraina[[#This Row],[Liczba mężczynz w 2013]]), 1,0)</f>
        <v>0</v>
      </c>
      <c r="J38">
        <f>ROUNDDOWN((kraina[[#This Row],[Liczba kobiet w 2014]]+kraina[[#This Row],[Liczba mężczyzn w 2014]]) / (kraina[[#This Row],[Liczba kobiet w 2013]]+kraina[[#This Row],[Liczba mężczynz w 2013]]), 4)</f>
        <v>0.81579999999999997</v>
      </c>
    </row>
    <row r="39" spans="1:10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MID(kraina[[#This Row],[Wojewódctwo]], 2,2)</f>
        <v>38</v>
      </c>
      <c r="G39" t="str">
        <f>MID(kraina[[#This Row],[Wojewódctwo]],4,1)</f>
        <v>B</v>
      </c>
      <c r="H39">
        <f>SUM(kraina[[#This Row],[Liczba kobiet w 2013]:[Liczba mężczynz w 2013]])</f>
        <v>3286803</v>
      </c>
      <c r="I39">
        <f>IF(AND(kraina[[#This Row],[Liczba kobiet w 2014]]&gt; kraina[[#This Row],[Liczba kobiet w 2013]],  kraina[[#This Row],[Liczba mężczyzn w 2014]]&gt;kraina[[#This Row],[Liczba mężczynz w 2013]]), 1,0)</f>
        <v>0</v>
      </c>
      <c r="J39">
        <f>ROUNDDOWN((kraina[[#This Row],[Liczba kobiet w 2014]]+kraina[[#This Row],[Liczba mężczyzn w 2014]]) / (kraina[[#This Row],[Liczba kobiet w 2013]]+kraina[[#This Row],[Liczba mężczynz w 2013]]), 4)</f>
        <v>0.26690000000000003</v>
      </c>
    </row>
    <row r="40" spans="1:10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MID(kraina[[#This Row],[Wojewódctwo]], 2,2)</f>
        <v>39</v>
      </c>
      <c r="G40" t="str">
        <f>MID(kraina[[#This Row],[Wojewódctwo]],4,1)</f>
        <v>D</v>
      </c>
      <c r="H40">
        <f>SUM(kraina[[#This Row],[Liczba kobiet w 2013]:[Liczba mężczynz w 2013]])</f>
        <v>1063625</v>
      </c>
      <c r="I40">
        <f>IF(AND(kraina[[#This Row],[Liczba kobiet w 2014]]&gt; kraina[[#This Row],[Liczba kobiet w 2013]],  kraina[[#This Row],[Liczba mężczyzn w 2014]]&gt;kraina[[#This Row],[Liczba mężczynz w 2013]]), 1,0)</f>
        <v>1</v>
      </c>
      <c r="J40">
        <f>ROUNDDOWN((kraina[[#This Row],[Liczba kobiet w 2014]]+kraina[[#This Row],[Liczba mężczyzn w 2014]]) / (kraina[[#This Row],[Liczba kobiet w 2013]]+kraina[[#This Row],[Liczba mężczynz w 2013]]), 4)</f>
        <v>5.6017999999999999</v>
      </c>
    </row>
    <row r="41" spans="1:10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MID(kraina[[#This Row],[Wojewódctwo]], 2,2)</f>
        <v>40</v>
      </c>
      <c r="G41" t="str">
        <f>MID(kraina[[#This Row],[Wojewódctwo]],4,1)</f>
        <v>A</v>
      </c>
      <c r="H41">
        <f>SUM(kraina[[#This Row],[Liczba kobiet w 2013]:[Liczba mężczynz w 2013]])</f>
        <v>2270638</v>
      </c>
      <c r="I41">
        <f>IF(AND(kraina[[#This Row],[Liczba kobiet w 2014]]&gt; kraina[[#This Row],[Liczba kobiet w 2013]],  kraina[[#This Row],[Liczba mężczyzn w 2014]]&gt;kraina[[#This Row],[Liczba mężczynz w 2013]]), 1,0)</f>
        <v>1</v>
      </c>
      <c r="J41">
        <f>ROUNDDOWN((kraina[[#This Row],[Liczba kobiet w 2014]]+kraina[[#This Row],[Liczba mężczyzn w 2014]]) / (kraina[[#This Row],[Liczba kobiet w 2013]]+kraina[[#This Row],[Liczba mężczynz w 2013]]), 4)</f>
        <v>2.2675999999999998</v>
      </c>
    </row>
    <row r="42" spans="1:10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MID(kraina[[#This Row],[Wojewódctwo]], 2,2)</f>
        <v>41</v>
      </c>
      <c r="G42" t="str">
        <f>MID(kraina[[#This Row],[Wojewódctwo]],4,1)</f>
        <v>D</v>
      </c>
      <c r="H42">
        <f>SUM(kraina[[#This Row],[Liczba kobiet w 2013]:[Liczba mężczynz w 2013]])</f>
        <v>4318105</v>
      </c>
      <c r="I42">
        <f>IF(AND(kraina[[#This Row],[Liczba kobiet w 2014]]&gt; kraina[[#This Row],[Liczba kobiet w 2013]],  kraina[[#This Row],[Liczba mężczyzn w 2014]]&gt;kraina[[#This Row],[Liczba mężczynz w 2013]]), 1,0)</f>
        <v>0</v>
      </c>
      <c r="J42">
        <f>ROUNDDOWN((kraina[[#This Row],[Liczba kobiet w 2014]]+kraina[[#This Row],[Liczba mężczyzn w 2014]]) / (kraina[[#This Row],[Liczba kobiet w 2013]]+kraina[[#This Row],[Liczba mężczynz w 2013]]), 4)</f>
        <v>6.8999999999999999E-3</v>
      </c>
    </row>
    <row r="43" spans="1:10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MID(kraina[[#This Row],[Wojewódctwo]], 2,2)</f>
        <v>42</v>
      </c>
      <c r="G43" t="str">
        <f>MID(kraina[[#This Row],[Wojewódctwo]],4,1)</f>
        <v>B</v>
      </c>
      <c r="H43">
        <f>SUM(kraina[[#This Row],[Liczba kobiet w 2013]:[Liczba mężczynz w 2013]])</f>
        <v>4544199</v>
      </c>
      <c r="I43">
        <f>IF(AND(kraina[[#This Row],[Liczba kobiet w 2014]]&gt; kraina[[#This Row],[Liczba kobiet w 2013]],  kraina[[#This Row],[Liczba mężczyzn w 2014]]&gt;kraina[[#This Row],[Liczba mężczynz w 2013]]), 1,0)</f>
        <v>0</v>
      </c>
      <c r="J43">
        <f>ROUNDDOWN((kraina[[#This Row],[Liczba kobiet w 2014]]+kraina[[#This Row],[Liczba mężczyzn w 2014]]) / (kraina[[#This Row],[Liczba kobiet w 2013]]+kraina[[#This Row],[Liczba mężczynz w 2013]]), 4)</f>
        <v>0.15989999999999999</v>
      </c>
    </row>
    <row r="44" spans="1:10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MID(kraina[[#This Row],[Wojewódctwo]], 2,2)</f>
        <v>43</v>
      </c>
      <c r="G44" t="str">
        <f>MID(kraina[[#This Row],[Wojewódctwo]],4,1)</f>
        <v>D</v>
      </c>
      <c r="H44">
        <f>SUM(kraina[[#This Row],[Liczba kobiet w 2013]:[Liczba mężczynz w 2013]])</f>
        <v>5125651</v>
      </c>
      <c r="I44">
        <f>IF(AND(kraina[[#This Row],[Liczba kobiet w 2014]]&gt; kraina[[#This Row],[Liczba kobiet w 2013]],  kraina[[#This Row],[Liczba mężczyzn w 2014]]&gt;kraina[[#This Row],[Liczba mężczynz w 2013]]), 1,0)</f>
        <v>0</v>
      </c>
      <c r="J44">
        <f>ROUNDDOWN((kraina[[#This Row],[Liczba kobiet w 2014]]+kraina[[#This Row],[Liczba mężczyzn w 2014]]) / (kraina[[#This Row],[Liczba kobiet w 2013]]+kraina[[#This Row],[Liczba mężczynz w 2013]]), 4)</f>
        <v>1.47E-2</v>
      </c>
    </row>
    <row r="45" spans="1:10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MID(kraina[[#This Row],[Wojewódctwo]], 2,2)</f>
        <v>44</v>
      </c>
      <c r="G45" t="str">
        <f>MID(kraina[[#This Row],[Wojewódctwo]],4,1)</f>
        <v>C</v>
      </c>
      <c r="H45">
        <f>SUM(kraina[[#This Row],[Liczba kobiet w 2013]:[Liczba mężczynz w 2013]])</f>
        <v>1673241</v>
      </c>
      <c r="I45">
        <f>IF(AND(kraina[[#This Row],[Liczba kobiet w 2014]]&gt; kraina[[#This Row],[Liczba kobiet w 2013]],  kraina[[#This Row],[Liczba mężczyzn w 2014]]&gt;kraina[[#This Row],[Liczba mężczynz w 2013]]), 1,0)</f>
        <v>1</v>
      </c>
      <c r="J45">
        <f>ROUNDDOWN((kraina[[#This Row],[Liczba kobiet w 2014]]+kraina[[#This Row],[Liczba mężczyzn w 2014]]) / (kraina[[#This Row],[Liczba kobiet w 2013]]+kraina[[#This Row],[Liczba mężczynz w 2013]]), 4)</f>
        <v>1.2096</v>
      </c>
    </row>
    <row r="46" spans="1:10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MID(kraina[[#This Row],[Wojewódctwo]], 2,2)</f>
        <v>45</v>
      </c>
      <c r="G46" t="str">
        <f>MID(kraina[[#This Row],[Wojewódctwo]],4,1)</f>
        <v>B</v>
      </c>
      <c r="H46">
        <f>SUM(kraina[[#This Row],[Liczba kobiet w 2013]:[Liczba mężczynz w 2013]])</f>
        <v>2257874</v>
      </c>
      <c r="I46">
        <f>IF(AND(kraina[[#This Row],[Liczba kobiet w 2014]]&gt; kraina[[#This Row],[Liczba kobiet w 2013]],  kraina[[#This Row],[Liczba mężczyzn w 2014]]&gt;kraina[[#This Row],[Liczba mężczynz w 2013]]), 1,0)</f>
        <v>1</v>
      </c>
      <c r="J46">
        <f>ROUNDDOWN((kraina[[#This Row],[Liczba kobiet w 2014]]+kraina[[#This Row],[Liczba mężczyzn w 2014]]) / (kraina[[#This Row],[Liczba kobiet w 2013]]+kraina[[#This Row],[Liczba mężczynz w 2013]]), 4)</f>
        <v>1.4444999999999999</v>
      </c>
    </row>
    <row r="47" spans="1:10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MID(kraina[[#This Row],[Wojewódctwo]], 2,2)</f>
        <v>46</v>
      </c>
      <c r="G47" t="str">
        <f>MID(kraina[[#This Row],[Wojewódctwo]],4,1)</f>
        <v>C</v>
      </c>
      <c r="H47">
        <f>SUM(kraina[[#This Row],[Liczba kobiet w 2013]:[Liczba mężczynz w 2013]])</f>
        <v>286380</v>
      </c>
      <c r="I47">
        <f>IF(AND(kraina[[#This Row],[Liczba kobiet w 2014]]&gt; kraina[[#This Row],[Liczba kobiet w 2013]],  kraina[[#This Row],[Liczba mężczyzn w 2014]]&gt;kraina[[#This Row],[Liczba mężczynz w 2013]]), 1,0)</f>
        <v>1</v>
      </c>
      <c r="J47">
        <f>ROUNDDOWN((kraina[[#This Row],[Liczba kobiet w 2014]]+kraina[[#This Row],[Liczba mężczyzn w 2014]]) / (kraina[[#This Row],[Liczba kobiet w 2013]]+kraina[[#This Row],[Liczba mężczynz w 2013]]), 4)</f>
        <v>19.212599999999998</v>
      </c>
    </row>
    <row r="48" spans="1:10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MID(kraina[[#This Row],[Wojewódctwo]], 2,2)</f>
        <v>47</v>
      </c>
      <c r="G48" t="str">
        <f>MID(kraina[[#This Row],[Wojewódctwo]],4,1)</f>
        <v>B</v>
      </c>
      <c r="H48">
        <f>SUM(kraina[[#This Row],[Liczba kobiet w 2013]:[Liczba mężczynz w 2013]])</f>
        <v>2503710</v>
      </c>
      <c r="I48">
        <f>IF(AND(kraina[[#This Row],[Liczba kobiet w 2014]]&gt; kraina[[#This Row],[Liczba kobiet w 2013]],  kraina[[#This Row],[Liczba mężczyzn w 2014]]&gt;kraina[[#This Row],[Liczba mężczynz w 2013]]), 1,0)</f>
        <v>1</v>
      </c>
      <c r="J48">
        <f>ROUNDDOWN((kraina[[#This Row],[Liczba kobiet w 2014]]+kraina[[#This Row],[Liczba mężczyzn w 2014]]) / (kraina[[#This Row],[Liczba kobiet w 2013]]+kraina[[#This Row],[Liczba mężczynz w 2013]]), 4)</f>
        <v>2.1524000000000001</v>
      </c>
    </row>
    <row r="49" spans="1:10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MID(kraina[[#This Row],[Wojewódctwo]], 2,2)</f>
        <v>48</v>
      </c>
      <c r="G49" t="str">
        <f>MID(kraina[[#This Row],[Wojewódctwo]],4,1)</f>
        <v>C</v>
      </c>
      <c r="H49">
        <f>SUM(kraina[[#This Row],[Liczba kobiet w 2013]:[Liczba mężczynz w 2013]])</f>
        <v>5369399</v>
      </c>
      <c r="I49">
        <f>IF(AND(kraina[[#This Row],[Liczba kobiet w 2014]]&gt; kraina[[#This Row],[Liczba kobiet w 2013]],  kraina[[#This Row],[Liczba mężczyzn w 2014]]&gt;kraina[[#This Row],[Liczba mężczynz w 2013]]), 1,0)</f>
        <v>1</v>
      </c>
      <c r="J49">
        <f>ROUNDDOWN((kraina[[#This Row],[Liczba kobiet w 2014]]+kraina[[#This Row],[Liczba mężczyzn w 2014]]) / (kraina[[#This Row],[Liczba kobiet w 2013]]+kraina[[#This Row],[Liczba mężczynz w 2013]]), 4)</f>
        <v>1.0593999999999999</v>
      </c>
    </row>
    <row r="50" spans="1:10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MID(kraina[[#This Row],[Wojewódctwo]], 2,2)</f>
        <v>49</v>
      </c>
      <c r="G50" t="str">
        <f>MID(kraina[[#This Row],[Wojewódctwo]],4,1)</f>
        <v>C</v>
      </c>
      <c r="H50">
        <f>SUM(kraina[[#This Row],[Liczba kobiet w 2013]:[Liczba mężczynz w 2013]])</f>
        <v>516909</v>
      </c>
      <c r="I50">
        <f>IF(AND(kraina[[#This Row],[Liczba kobiet w 2014]]&gt; kraina[[#This Row],[Liczba kobiet w 2013]],  kraina[[#This Row],[Liczba mężczyzn w 2014]]&gt;kraina[[#This Row],[Liczba mężczynz w 2013]]), 1,0)</f>
        <v>1</v>
      </c>
      <c r="J50">
        <f>ROUNDDOWN((kraina[[#This Row],[Liczba kobiet w 2014]]+kraina[[#This Row],[Liczba mężczyzn w 2014]]) / (kraina[[#This Row],[Liczba kobiet w 2013]]+kraina[[#This Row],[Liczba mężczynz w 2013]]), 4)</f>
        <v>11.7956</v>
      </c>
    </row>
    <row r="51" spans="1:10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MID(kraina[[#This Row],[Wojewódctwo]], 2,2)</f>
        <v>50</v>
      </c>
      <c r="G51" t="str">
        <f>MID(kraina[[#This Row],[Wojewódctwo]],4,1)</f>
        <v>B</v>
      </c>
      <c r="H51">
        <f>SUM(kraina[[#This Row],[Liczba kobiet w 2013]:[Liczba mężczynz w 2013]])</f>
        <v>5119414</v>
      </c>
      <c r="I51">
        <f>IF(AND(kraina[[#This Row],[Liczba kobiet w 2014]]&gt; kraina[[#This Row],[Liczba kobiet w 2013]],  kraina[[#This Row],[Liczba mężczyzn w 2014]]&gt;kraina[[#This Row],[Liczba mężczynz w 2013]]), 1,0)</f>
        <v>0</v>
      </c>
      <c r="J51">
        <f>ROUNDDOWN((kraina[[#This Row],[Liczba kobiet w 2014]]+kraina[[#This Row],[Liczba mężczyzn w 2014]]) / (kraina[[#This Row],[Liczba kobiet w 2013]]+kraina[[#This Row],[Liczba mężczynz w 2013]]), 4)</f>
        <v>0.71289999999999998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CCD-B6AC-4DD5-9494-9288DF031E52}">
  <dimension ref="A1:U52"/>
  <sheetViews>
    <sheetView tabSelected="1" topLeftCell="A13" workbookViewId="0">
      <selection activeCell="T56" sqref="T56"/>
    </sheetView>
  </sheetViews>
  <sheetFormatPr defaultRowHeight="15" x14ac:dyDescent="0.25"/>
  <cols>
    <col min="1" max="1" width="16.42578125" bestFit="1" customWidth="1"/>
    <col min="2" max="2" width="21.42578125" bestFit="1" customWidth="1"/>
    <col min="3" max="3" width="24.28515625" bestFit="1" customWidth="1"/>
    <col min="4" max="4" width="21.42578125" bestFit="1" customWidth="1"/>
    <col min="5" max="5" width="24.28515625" bestFit="1" customWidth="1"/>
    <col min="6" max="6" width="17" bestFit="1" customWidth="1"/>
    <col min="7" max="8" width="14.85546875" bestFit="1" customWidth="1"/>
    <col min="9" max="9" width="17.42578125" bestFit="1" customWidth="1"/>
    <col min="10" max="17" width="14.85546875" bestFit="1" customWidth="1"/>
    <col min="18" max="18" width="14.85546875" style="15" bestFit="1" customWidth="1"/>
    <col min="19" max="19" width="14.85546875" bestFit="1" customWidth="1"/>
    <col min="20" max="20" width="18.7109375" bestFit="1" customWidth="1"/>
    <col min="21" max="21" width="19.28515625" bestFit="1" customWidth="1"/>
  </cols>
  <sheetData>
    <row r="1" spans="1:21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61</v>
      </c>
      <c r="G1" t="s">
        <v>76</v>
      </c>
      <c r="H1" t="s">
        <v>77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s="15" t="s">
        <v>74</v>
      </c>
      <c r="S1" t="s">
        <v>75</v>
      </c>
      <c r="T1" t="s">
        <v>78</v>
      </c>
      <c r="U1" t="s">
        <v>79</v>
      </c>
    </row>
    <row r="2" spans="1:21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>
        <f>ROUNDDOWN(H2/G2,4)</f>
        <v>1.0597000000000001</v>
      </c>
      <c r="G2">
        <f>SUM(kraina4[[#This Row],[Liczba kobiet w 2013]:[Liczba mężczynz w 2013]])</f>
        <v>2812202</v>
      </c>
      <c r="H2">
        <f>SUM(kraina4[[#This Row],[Liczba kobiet w 2014]:[Liczba mężczyzn w 2014]])</f>
        <v>2980175</v>
      </c>
      <c r="I2" s="14">
        <f>IF(H2&gt;2*$G2, kraina4[[#This Row],[Ludność 2014]], ROUNDDOWN(H2*$F2,0))</f>
        <v>3158091</v>
      </c>
      <c r="J2" s="14">
        <f>IF(I2&gt;2*$G2, kraina4[[#This Row],[Ludność 2015]], ROUNDDOWN(I2*$F2,0))</f>
        <v>3346629</v>
      </c>
      <c r="K2" s="14">
        <f>IF(J2&gt;2*$G2, kraina4[[#This Row],[Ludność 2016]], ROUNDDOWN(J2*$F2,0))</f>
        <v>3546422</v>
      </c>
      <c r="L2" s="14">
        <f>IF(K2&gt;2*$G2, kraina4[[#This Row],[Ludność 2017]], ROUNDDOWN(K2*$F2,0))</f>
        <v>3758143</v>
      </c>
      <c r="M2" s="14">
        <f>IF(L2&gt;2*$G2, kraina4[[#This Row],[Ludność 2018]], ROUNDDOWN(L2*$F2,0))</f>
        <v>3982504</v>
      </c>
      <c r="N2" s="14">
        <f>IF(M2&gt;2*$G2, kraina4[[#This Row],[Ludność 2019]], ROUNDDOWN(M2*$F2,0))</f>
        <v>4220259</v>
      </c>
      <c r="O2" s="14">
        <f>IF(N2&gt;2*$G2, kraina4[[#This Row],[Ludność 2020]], ROUNDDOWN(N2*$F2,0))</f>
        <v>4472208</v>
      </c>
      <c r="P2" s="14">
        <f>IF(O2&gt;2*$G2, kraina4[[#This Row],[Ludność 2021]], ROUNDDOWN(O2*$F2,0))</f>
        <v>4739198</v>
      </c>
      <c r="Q2" s="14">
        <f>IF(P2&gt;2*$G2, kraina4[[#This Row],[Ludność 2022]], ROUNDDOWN(P2*$F2,0))</f>
        <v>5022128</v>
      </c>
      <c r="R2" s="14">
        <f>IF(Q2&gt;2*$G2, kraina4[[#This Row],[Ludność 2023]], ROUNDDOWN(Q2*$F2,0))</f>
        <v>5321949</v>
      </c>
      <c r="S2" s="14">
        <f>IF(R2&gt;2*$G2, kraina4[[#This Row],[Ludność 2024]], ROUNDDOWN(R2*$F2,0))</f>
        <v>5639669</v>
      </c>
      <c r="T2" s="14">
        <f>IF(S2&gt;2*$G2, kraina4[[#This Row],[Ludność 2025]], ROUNDDOWN(S2*$F2,0))</f>
        <v>5639669</v>
      </c>
      <c r="U2" s="14">
        <f>IF(kraina4[[#This Row],[Ludność 2025]]=kraina4[[#This Row],[Ludność 2024]],1,0)</f>
        <v>0</v>
      </c>
    </row>
    <row r="3" spans="1:21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0">ROUNDDOWN(H3/G3,4)</f>
        <v>0.93659999999999999</v>
      </c>
      <c r="G3">
        <f>SUM(kraina4[[#This Row],[Liczba kobiet w 2013]:[Liczba mężczynz w 2013]])</f>
        <v>3353163</v>
      </c>
      <c r="H3">
        <f>SUM(kraina4[[#This Row],[Liczba kobiet w 2014]:[Liczba mężczyzn w 2014]])</f>
        <v>3140763</v>
      </c>
      <c r="I3" s="14">
        <f>IF(H3&gt;2*$G3, kraina4[[#This Row],[Ludność 2014]], ROUNDDOWN(H3*$F3,0))</f>
        <v>2941638</v>
      </c>
      <c r="J3" s="14">
        <f>IF(I3&gt;2*$G3, kraina4[[#This Row],[Ludność 2015]], ROUNDDOWN(I3*$F3,0))</f>
        <v>2755138</v>
      </c>
      <c r="K3" s="14">
        <f>IF(J3&gt;2*$G3, kraina4[[#This Row],[Ludność 2016]], ROUNDDOWN(J3*$F3,0))</f>
        <v>2580462</v>
      </c>
      <c r="L3" s="14">
        <f>IF(K3&gt;2*$G3, kraina4[[#This Row],[Ludność 2017]], ROUNDDOWN(K3*$F3,0))</f>
        <v>2416860</v>
      </c>
      <c r="M3" s="14">
        <f>IF(L3&gt;2*$G3, kraina4[[#This Row],[Ludność 2018]], ROUNDDOWN(L3*$F3,0))</f>
        <v>2263631</v>
      </c>
      <c r="N3" s="14">
        <f>IF(M3&gt;2*$G3, kraina4[[#This Row],[Ludność 2019]], ROUNDDOWN(M3*$F3,0))</f>
        <v>2120116</v>
      </c>
      <c r="O3" s="14">
        <f>IF(N3&gt;2*$G3, kraina4[[#This Row],[Ludność 2020]], ROUNDDOWN(N3*$F3,0))</f>
        <v>1985700</v>
      </c>
      <c r="P3" s="14">
        <f>IF(O3&gt;2*$G3, kraina4[[#This Row],[Ludność 2021]], ROUNDDOWN(O3*$F3,0))</f>
        <v>1859806</v>
      </c>
      <c r="Q3" s="14">
        <f>IF(P3&gt;2*$G3, kraina4[[#This Row],[Ludność 2022]], ROUNDDOWN(P3*$F3,0))</f>
        <v>1741894</v>
      </c>
      <c r="R3" s="14">
        <f>IF(Q3&gt;2*$G3, kraina4[[#This Row],[Ludność 2023]], ROUNDDOWN(Q3*$F3,0))</f>
        <v>1631457</v>
      </c>
      <c r="S3" s="14">
        <f>IF(R3&gt;2*$G3, kraina4[[#This Row],[Ludność 2024]], ROUNDDOWN(R3*$F3,0))</f>
        <v>1528022</v>
      </c>
      <c r="T3" s="14">
        <f>IF(S3&gt;2*$G3, kraina4[[#This Row],[Ludność 2025]], ROUNDDOWN(S3*$F3,0))</f>
        <v>1431145</v>
      </c>
      <c r="U3" s="14">
        <f>IF(kraina4[[#This Row],[Ludność 2025]]=kraina4[[#This Row],[Ludność 2024]],1,0)</f>
        <v>0</v>
      </c>
    </row>
    <row r="4" spans="1:21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0"/>
        <v>1.0195000000000001</v>
      </c>
      <c r="G4">
        <f>SUM(kraina4[[#This Row],[Liczba kobiet w 2013]:[Liczba mężczynz w 2013]])</f>
        <v>2443837</v>
      </c>
      <c r="H4">
        <f>SUM(kraina4[[#This Row],[Liczba kobiet w 2014]:[Liczba mężczyzn w 2014]])</f>
        <v>2491574</v>
      </c>
      <c r="I4" s="14">
        <f>IF(H4&gt;2*$G4, kraina4[[#This Row],[Ludność 2014]], ROUNDDOWN(H4*$F4,0))</f>
        <v>2540159</v>
      </c>
      <c r="J4" s="14">
        <f>IF(I4&gt;2*$G4, kraina4[[#This Row],[Ludność 2015]], ROUNDDOWN(I4*$F4,0))</f>
        <v>2589692</v>
      </c>
      <c r="K4" s="14">
        <f>IF(J4&gt;2*$G4, kraina4[[#This Row],[Ludność 2016]], ROUNDDOWN(J4*$F4,0))</f>
        <v>2640190</v>
      </c>
      <c r="L4" s="14">
        <f>IF(K4&gt;2*$G4, kraina4[[#This Row],[Ludność 2017]], ROUNDDOWN(K4*$F4,0))</f>
        <v>2691673</v>
      </c>
      <c r="M4" s="14">
        <f>IF(L4&gt;2*$G4, kraina4[[#This Row],[Ludność 2018]], ROUNDDOWN(L4*$F4,0))</f>
        <v>2744160</v>
      </c>
      <c r="N4" s="14">
        <f>IF(M4&gt;2*$G4, kraina4[[#This Row],[Ludność 2019]], ROUNDDOWN(M4*$F4,0))</f>
        <v>2797671</v>
      </c>
      <c r="O4" s="14">
        <f>IF(N4&gt;2*$G4, kraina4[[#This Row],[Ludność 2020]], ROUNDDOWN(N4*$F4,0))</f>
        <v>2852225</v>
      </c>
      <c r="P4" s="14">
        <f>IF(O4&gt;2*$G4, kraina4[[#This Row],[Ludność 2021]], ROUNDDOWN(O4*$F4,0))</f>
        <v>2907843</v>
      </c>
      <c r="Q4" s="14">
        <f>IF(P4&gt;2*$G4, kraina4[[#This Row],[Ludność 2022]], ROUNDDOWN(P4*$F4,0))</f>
        <v>2964545</v>
      </c>
      <c r="R4" s="14">
        <f>IF(Q4&gt;2*$G4, kraina4[[#This Row],[Ludność 2023]], ROUNDDOWN(Q4*$F4,0))</f>
        <v>3022353</v>
      </c>
      <c r="S4" s="14">
        <f>IF(R4&gt;2*$G4, kraina4[[#This Row],[Ludność 2024]], ROUNDDOWN(R4*$F4,0))</f>
        <v>3081288</v>
      </c>
      <c r="T4" s="14">
        <f>IF(S4&gt;2*$G4, kraina4[[#This Row],[Ludność 2025]], ROUNDDOWN(S4*$F4,0))</f>
        <v>3141373</v>
      </c>
      <c r="U4" s="14">
        <f>IF(kraina4[[#This Row],[Ludność 2025]]=kraina4[[#This Row],[Ludność 2024]],1,0)</f>
        <v>0</v>
      </c>
    </row>
    <row r="5" spans="1:21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0"/>
        <v>0.71450000000000002</v>
      </c>
      <c r="G5">
        <f>SUM(kraina4[[#This Row],[Liczba kobiet w 2013]:[Liczba mężczynz w 2013]])</f>
        <v>1975115</v>
      </c>
      <c r="H5">
        <f>SUM(kraina4[[#This Row],[Liczba kobiet w 2014]:[Liczba mężczyzn w 2014]])</f>
        <v>1411260</v>
      </c>
      <c r="I5" s="14">
        <f>IF(H5&gt;2*$G5, kraina4[[#This Row],[Ludność 2014]], ROUNDDOWN(H5*$F5,0))</f>
        <v>1008345</v>
      </c>
      <c r="J5" s="14">
        <f>IF(I5&gt;2*$G5, kraina4[[#This Row],[Ludność 2015]], ROUNDDOWN(I5*$F5,0))</f>
        <v>720462</v>
      </c>
      <c r="K5" s="14">
        <f>IF(J5&gt;2*$G5, kraina4[[#This Row],[Ludność 2016]], ROUNDDOWN(J5*$F5,0))</f>
        <v>514770</v>
      </c>
      <c r="L5" s="14">
        <f>IF(K5&gt;2*$G5, kraina4[[#This Row],[Ludność 2017]], ROUNDDOWN(K5*$F5,0))</f>
        <v>367803</v>
      </c>
      <c r="M5" s="14">
        <f>IF(L5&gt;2*$G5, kraina4[[#This Row],[Ludność 2018]], ROUNDDOWN(L5*$F5,0))</f>
        <v>262795</v>
      </c>
      <c r="N5" s="14">
        <f>IF(M5&gt;2*$G5, kraina4[[#This Row],[Ludność 2019]], ROUNDDOWN(M5*$F5,0))</f>
        <v>187767</v>
      </c>
      <c r="O5" s="14">
        <f>IF(N5&gt;2*$G5, kraina4[[#This Row],[Ludność 2020]], ROUNDDOWN(N5*$F5,0))</f>
        <v>134159</v>
      </c>
      <c r="P5" s="14">
        <f>IF(O5&gt;2*$G5, kraina4[[#This Row],[Ludność 2021]], ROUNDDOWN(O5*$F5,0))</f>
        <v>95856</v>
      </c>
      <c r="Q5" s="14">
        <f>IF(P5&gt;2*$G5, kraina4[[#This Row],[Ludność 2022]], ROUNDDOWN(P5*$F5,0))</f>
        <v>68489</v>
      </c>
      <c r="R5" s="14">
        <f>IF(Q5&gt;2*$G5, kraina4[[#This Row],[Ludność 2023]], ROUNDDOWN(Q5*$F5,0))</f>
        <v>48935</v>
      </c>
      <c r="S5" s="14">
        <f>IF(R5&gt;2*$G5, kraina4[[#This Row],[Ludność 2024]], ROUNDDOWN(R5*$F5,0))</f>
        <v>34964</v>
      </c>
      <c r="T5" s="14">
        <f>IF(S5&gt;2*$G5, kraina4[[#This Row],[Ludność 2025]], ROUNDDOWN(S5*$F5,0))</f>
        <v>24981</v>
      </c>
      <c r="U5" s="14">
        <f>IF(kraina4[[#This Row],[Ludność 2025]]=kraina4[[#This Row],[Ludność 2024]],1,0)</f>
        <v>0</v>
      </c>
    </row>
    <row r="6" spans="1:21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0"/>
        <v>0.81289999999999996</v>
      </c>
      <c r="G6">
        <f>SUM(kraina4[[#This Row],[Liczba kobiet w 2013]:[Liczba mężczynz w 2013]])</f>
        <v>4664729</v>
      </c>
      <c r="H6">
        <f>SUM(kraina4[[#This Row],[Liczba kobiet w 2014]:[Liczba mężczyzn w 2014]])</f>
        <v>3792224</v>
      </c>
      <c r="I6" s="14">
        <f>IF(H6&gt;2*$G6, kraina4[[#This Row],[Ludność 2014]], ROUNDDOWN(H6*$F6,0))</f>
        <v>3082698</v>
      </c>
      <c r="J6" s="14">
        <f>IF(I6&gt;2*$G6, kraina4[[#This Row],[Ludność 2015]], ROUNDDOWN(I6*$F6,0))</f>
        <v>2505925</v>
      </c>
      <c r="K6" s="14">
        <f>IF(J6&gt;2*$G6, kraina4[[#This Row],[Ludność 2016]], ROUNDDOWN(J6*$F6,0))</f>
        <v>2037066</v>
      </c>
      <c r="L6" s="14">
        <f>IF(K6&gt;2*$G6, kraina4[[#This Row],[Ludność 2017]], ROUNDDOWN(K6*$F6,0))</f>
        <v>1655930</v>
      </c>
      <c r="M6" s="14">
        <f>IF(L6&gt;2*$G6, kraina4[[#This Row],[Ludność 2018]], ROUNDDOWN(L6*$F6,0))</f>
        <v>1346105</v>
      </c>
      <c r="N6" s="14">
        <f>IF(M6&gt;2*$G6, kraina4[[#This Row],[Ludność 2019]], ROUNDDOWN(M6*$F6,0))</f>
        <v>1094248</v>
      </c>
      <c r="O6" s="14">
        <f>IF(N6&gt;2*$G6, kraina4[[#This Row],[Ludność 2020]], ROUNDDOWN(N6*$F6,0))</f>
        <v>889514</v>
      </c>
      <c r="P6" s="14">
        <f>IF(O6&gt;2*$G6, kraina4[[#This Row],[Ludność 2021]], ROUNDDOWN(O6*$F6,0))</f>
        <v>723085</v>
      </c>
      <c r="Q6" s="14">
        <f>IF(P6&gt;2*$G6, kraina4[[#This Row],[Ludność 2022]], ROUNDDOWN(P6*$F6,0))</f>
        <v>587795</v>
      </c>
      <c r="R6" s="14">
        <f>IF(Q6&gt;2*$G6, kraina4[[#This Row],[Ludność 2023]], ROUNDDOWN(Q6*$F6,0))</f>
        <v>477818</v>
      </c>
      <c r="S6" s="14">
        <f>IF(R6&gt;2*$G6, kraina4[[#This Row],[Ludność 2024]], ROUNDDOWN(R6*$F6,0))</f>
        <v>388418</v>
      </c>
      <c r="T6" s="14">
        <f>IF(S6&gt;2*$G6, kraina4[[#This Row],[Ludność 2025]], ROUNDDOWN(S6*$F6,0))</f>
        <v>315744</v>
      </c>
      <c r="U6" s="14">
        <f>IF(kraina4[[#This Row],[Ludność 2025]]=kraina4[[#This Row],[Ludność 2024]],1,0)</f>
        <v>0</v>
      </c>
    </row>
    <row r="7" spans="1:21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0"/>
        <v>1.1231</v>
      </c>
      <c r="G7">
        <f>SUM(kraina4[[#This Row],[Liczba kobiet w 2013]:[Liczba mężczynz w 2013]])</f>
        <v>3698361</v>
      </c>
      <c r="H7">
        <f>SUM(kraina4[[#This Row],[Liczba kobiet w 2014]:[Liczba mężczyzn w 2014]])</f>
        <v>4153748</v>
      </c>
      <c r="I7" s="14">
        <f>IF(H7&gt;2*$G7, kraina4[[#This Row],[Ludność 2014]], ROUNDDOWN(H7*$F7,0))</f>
        <v>4665074</v>
      </c>
      <c r="J7" s="14">
        <f>IF(I7&gt;2*$G7, kraina4[[#This Row],[Ludność 2015]], ROUNDDOWN(I7*$F7,0))</f>
        <v>5239344</v>
      </c>
      <c r="K7" s="14">
        <f>IF(J7&gt;2*$G7, kraina4[[#This Row],[Ludność 2016]], ROUNDDOWN(J7*$F7,0))</f>
        <v>5884307</v>
      </c>
      <c r="L7" s="14">
        <f>IF(K7&gt;2*$G7, kraina4[[#This Row],[Ludność 2017]], ROUNDDOWN(K7*$F7,0))</f>
        <v>6608665</v>
      </c>
      <c r="M7" s="14">
        <f>IF(L7&gt;2*$G7, kraina4[[#This Row],[Ludność 2018]], ROUNDDOWN(L7*$F7,0))</f>
        <v>7422191</v>
      </c>
      <c r="N7" s="14">
        <f>IF(M7&gt;2*$G7, kraina4[[#This Row],[Ludność 2019]], ROUNDDOWN(M7*$F7,0))</f>
        <v>7422191</v>
      </c>
      <c r="O7" s="14">
        <f>IF(N7&gt;2*$G7, kraina4[[#This Row],[Ludność 2020]], ROUNDDOWN(N7*$F7,0))</f>
        <v>7422191</v>
      </c>
      <c r="P7" s="14">
        <f>IF(O7&gt;2*$G7, kraina4[[#This Row],[Ludność 2021]], ROUNDDOWN(O7*$F7,0))</f>
        <v>7422191</v>
      </c>
      <c r="Q7" s="14">
        <f>IF(P7&gt;2*$G7, kraina4[[#This Row],[Ludność 2022]], ROUNDDOWN(P7*$F7,0))</f>
        <v>7422191</v>
      </c>
      <c r="R7" s="14">
        <f>IF(Q7&gt;2*$G7, kraina4[[#This Row],[Ludność 2023]], ROUNDDOWN(Q7*$F7,0))</f>
        <v>7422191</v>
      </c>
      <c r="S7" s="14">
        <f>IF(R7&gt;2*$G7, kraina4[[#This Row],[Ludność 2024]], ROUNDDOWN(R7*$F7,0))</f>
        <v>7422191</v>
      </c>
      <c r="T7" s="14">
        <f>IF(S7&gt;2*$G7, kraina4[[#This Row],[Ludność 2025]], ROUNDDOWN(S7*$F7,0))</f>
        <v>7422191</v>
      </c>
      <c r="U7" s="14">
        <f>IF(kraina4[[#This Row],[Ludność 2025]]=kraina4[[#This Row],[Ludność 2024]],1,0)</f>
        <v>1</v>
      </c>
    </row>
    <row r="8" spans="1:21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0"/>
        <v>0.87370000000000003</v>
      </c>
      <c r="G8">
        <f>SUM(kraina4[[#This Row],[Liczba kobiet w 2013]:[Liczba mężczynz w 2013]])</f>
        <v>7689971</v>
      </c>
      <c r="H8">
        <f>SUM(kraina4[[#This Row],[Liczba kobiet w 2014]:[Liczba mężczyzn w 2014]])</f>
        <v>6719014</v>
      </c>
      <c r="I8" s="14">
        <f>IF(H8&gt;2*$G8, kraina4[[#This Row],[Ludność 2014]], ROUNDDOWN(H8*$F8,0))</f>
        <v>5870402</v>
      </c>
      <c r="J8" s="14">
        <f>IF(I8&gt;2*$G8, kraina4[[#This Row],[Ludność 2015]], ROUNDDOWN(I8*$F8,0))</f>
        <v>5128970</v>
      </c>
      <c r="K8" s="14">
        <f>IF(J8&gt;2*$G8, kraina4[[#This Row],[Ludność 2016]], ROUNDDOWN(J8*$F8,0))</f>
        <v>4481181</v>
      </c>
      <c r="L8" s="14">
        <f>IF(K8&gt;2*$G8, kraina4[[#This Row],[Ludność 2017]], ROUNDDOWN(K8*$F8,0))</f>
        <v>3915207</v>
      </c>
      <c r="M8" s="14">
        <f>IF(L8&gt;2*$G8, kraina4[[#This Row],[Ludność 2018]], ROUNDDOWN(L8*$F8,0))</f>
        <v>3420716</v>
      </c>
      <c r="N8" s="14">
        <f>IF(M8&gt;2*$G8, kraina4[[#This Row],[Ludność 2019]], ROUNDDOWN(M8*$F8,0))</f>
        <v>2988679</v>
      </c>
      <c r="O8" s="14">
        <f>IF(N8&gt;2*$G8, kraina4[[#This Row],[Ludność 2020]], ROUNDDOWN(N8*$F8,0))</f>
        <v>2611208</v>
      </c>
      <c r="P8" s="14">
        <f>IF(O8&gt;2*$G8, kraina4[[#This Row],[Ludność 2021]], ROUNDDOWN(O8*$F8,0))</f>
        <v>2281412</v>
      </c>
      <c r="Q8" s="14">
        <f>IF(P8&gt;2*$G8, kraina4[[#This Row],[Ludność 2022]], ROUNDDOWN(P8*$F8,0))</f>
        <v>1993269</v>
      </c>
      <c r="R8" s="14">
        <f>IF(Q8&gt;2*$G8, kraina4[[#This Row],[Ludność 2023]], ROUNDDOWN(Q8*$F8,0))</f>
        <v>1741519</v>
      </c>
      <c r="S8" s="14">
        <f>IF(R8&gt;2*$G8, kraina4[[#This Row],[Ludność 2024]], ROUNDDOWN(R8*$F8,0))</f>
        <v>1521565</v>
      </c>
      <c r="T8" s="14">
        <f>IF(S8&gt;2*$G8, kraina4[[#This Row],[Ludność 2025]], ROUNDDOWN(S8*$F8,0))</f>
        <v>1329391</v>
      </c>
      <c r="U8" s="14">
        <f>IF(kraina4[[#This Row],[Ludność 2025]]=kraina4[[#This Row],[Ludność 2024]],1,0)</f>
        <v>0</v>
      </c>
    </row>
    <row r="9" spans="1:21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0"/>
        <v>1.5571999999999999</v>
      </c>
      <c r="G9">
        <f>SUM(kraina4[[#This Row],[Liczba kobiet w 2013]:[Liczba mężczynz w 2013]])</f>
        <v>1335057</v>
      </c>
      <c r="H9">
        <f>SUM(kraina4[[#This Row],[Liczba kobiet w 2014]:[Liczba mężczyzn w 2014]])</f>
        <v>2079034</v>
      </c>
      <c r="I9" s="14">
        <f>IF(H9&gt;2*$G9, kraina4[[#This Row],[Ludność 2014]], ROUNDDOWN(H9*$F9,0))</f>
        <v>3237471</v>
      </c>
      <c r="J9" s="14">
        <f>IF(I9&gt;2*$G9, kraina4[[#This Row],[Ludność 2015]], ROUNDDOWN(I9*$F9,0))</f>
        <v>3237471</v>
      </c>
      <c r="K9" s="14">
        <f>IF(J9&gt;2*$G9, kraina4[[#This Row],[Ludność 2016]], ROUNDDOWN(J9*$F9,0))</f>
        <v>3237471</v>
      </c>
      <c r="L9" s="14">
        <f>IF(K9&gt;2*$G9, kraina4[[#This Row],[Ludność 2017]], ROUNDDOWN(K9*$F9,0))</f>
        <v>3237471</v>
      </c>
      <c r="M9" s="14">
        <f>IF(L9&gt;2*$G9, kraina4[[#This Row],[Ludność 2018]], ROUNDDOWN(L9*$F9,0))</f>
        <v>3237471</v>
      </c>
      <c r="N9" s="14">
        <f>IF(M9&gt;2*$G9, kraina4[[#This Row],[Ludność 2019]], ROUNDDOWN(M9*$F9,0))</f>
        <v>3237471</v>
      </c>
      <c r="O9" s="14">
        <f>IF(N9&gt;2*$G9, kraina4[[#This Row],[Ludność 2020]], ROUNDDOWN(N9*$F9,0))</f>
        <v>3237471</v>
      </c>
      <c r="P9" s="14">
        <f>IF(O9&gt;2*$G9, kraina4[[#This Row],[Ludność 2021]], ROUNDDOWN(O9*$F9,0))</f>
        <v>3237471</v>
      </c>
      <c r="Q9" s="14">
        <f>IF(P9&gt;2*$G9, kraina4[[#This Row],[Ludność 2022]], ROUNDDOWN(P9*$F9,0))</f>
        <v>3237471</v>
      </c>
      <c r="R9" s="14">
        <f>IF(Q9&gt;2*$G9, kraina4[[#This Row],[Ludność 2023]], ROUNDDOWN(Q9*$F9,0))</f>
        <v>3237471</v>
      </c>
      <c r="S9" s="14">
        <f>IF(R9&gt;2*$G9, kraina4[[#This Row],[Ludność 2024]], ROUNDDOWN(R9*$F9,0))</f>
        <v>3237471</v>
      </c>
      <c r="T9" s="14">
        <f>IF(S9&gt;2*$G9, kraina4[[#This Row],[Ludność 2025]], ROUNDDOWN(S9*$F9,0))</f>
        <v>3237471</v>
      </c>
      <c r="U9" s="14">
        <f>IF(kraina4[[#This Row],[Ludność 2025]]=kraina4[[#This Row],[Ludność 2024]],1,0)</f>
        <v>1</v>
      </c>
    </row>
    <row r="10" spans="1:21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0"/>
        <v>0.67149999999999999</v>
      </c>
      <c r="G10">
        <f>SUM(kraina4[[#This Row],[Liczba kobiet w 2013]:[Liczba mężczynz w 2013]])</f>
        <v>3291343</v>
      </c>
      <c r="H10">
        <f>SUM(kraina4[[#This Row],[Liczba kobiet w 2014]:[Liczba mężczyzn w 2014]])</f>
        <v>2210357</v>
      </c>
      <c r="I10" s="14">
        <f>IF(H10&gt;2*$G10, kraina4[[#This Row],[Ludność 2014]], ROUNDDOWN(H10*$F10,0))</f>
        <v>1484254</v>
      </c>
      <c r="J10" s="14">
        <f>IF(I10&gt;2*$G10, kraina4[[#This Row],[Ludność 2015]], ROUNDDOWN(I10*$F10,0))</f>
        <v>996676</v>
      </c>
      <c r="K10" s="14">
        <f>IF(J10&gt;2*$G10, kraina4[[#This Row],[Ludność 2016]], ROUNDDOWN(J10*$F10,0))</f>
        <v>669267</v>
      </c>
      <c r="L10" s="14">
        <f>IF(K10&gt;2*$G10, kraina4[[#This Row],[Ludność 2017]], ROUNDDOWN(K10*$F10,0))</f>
        <v>449412</v>
      </c>
      <c r="M10" s="14">
        <f>IF(L10&gt;2*$G10, kraina4[[#This Row],[Ludność 2018]], ROUNDDOWN(L10*$F10,0))</f>
        <v>301780</v>
      </c>
      <c r="N10" s="14">
        <f>IF(M10&gt;2*$G10, kraina4[[#This Row],[Ludność 2019]], ROUNDDOWN(M10*$F10,0))</f>
        <v>202645</v>
      </c>
      <c r="O10" s="14">
        <f>IF(N10&gt;2*$G10, kraina4[[#This Row],[Ludność 2020]], ROUNDDOWN(N10*$F10,0))</f>
        <v>136076</v>
      </c>
      <c r="P10" s="14">
        <f>IF(O10&gt;2*$G10, kraina4[[#This Row],[Ludność 2021]], ROUNDDOWN(O10*$F10,0))</f>
        <v>91375</v>
      </c>
      <c r="Q10" s="14">
        <f>IF(P10&gt;2*$G10, kraina4[[#This Row],[Ludność 2022]], ROUNDDOWN(P10*$F10,0))</f>
        <v>61358</v>
      </c>
      <c r="R10" s="14">
        <f>IF(Q10&gt;2*$G10, kraina4[[#This Row],[Ludność 2023]], ROUNDDOWN(Q10*$F10,0))</f>
        <v>41201</v>
      </c>
      <c r="S10" s="14">
        <f>IF(R10&gt;2*$G10, kraina4[[#This Row],[Ludność 2024]], ROUNDDOWN(R10*$F10,0))</f>
        <v>27666</v>
      </c>
      <c r="T10" s="14">
        <f>IF(S10&gt;2*$G10, kraina4[[#This Row],[Ludność 2025]], ROUNDDOWN(S10*$F10,0))</f>
        <v>18577</v>
      </c>
      <c r="U10" s="14">
        <f>IF(kraina4[[#This Row],[Ludność 2025]]=kraina4[[#This Row],[Ludność 2024]],1,0)</f>
        <v>0</v>
      </c>
    </row>
    <row r="11" spans="1:21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0"/>
        <v>0.71130000000000004</v>
      </c>
      <c r="G11">
        <f>SUM(kraina4[[#This Row],[Liczba kobiet w 2013]:[Liczba mężczynz w 2013]])</f>
        <v>2339967</v>
      </c>
      <c r="H11">
        <f>SUM(kraina4[[#This Row],[Liczba kobiet w 2014]:[Liczba mężczyzn w 2014]])</f>
        <v>1664564</v>
      </c>
      <c r="I11" s="14">
        <f>IF(H11&gt;2*$G11, kraina4[[#This Row],[Ludność 2014]], ROUNDDOWN(H11*$F11,0))</f>
        <v>1184004</v>
      </c>
      <c r="J11" s="14">
        <f>IF(I11&gt;2*$G11, kraina4[[#This Row],[Ludność 2015]], ROUNDDOWN(I11*$F11,0))</f>
        <v>842182</v>
      </c>
      <c r="K11" s="14">
        <f>IF(J11&gt;2*$G11, kraina4[[#This Row],[Ludność 2016]], ROUNDDOWN(J11*$F11,0))</f>
        <v>599044</v>
      </c>
      <c r="L11" s="14">
        <f>IF(K11&gt;2*$G11, kraina4[[#This Row],[Ludność 2017]], ROUNDDOWN(K11*$F11,0))</f>
        <v>426099</v>
      </c>
      <c r="M11" s="14">
        <f>IF(L11&gt;2*$G11, kraina4[[#This Row],[Ludność 2018]], ROUNDDOWN(L11*$F11,0))</f>
        <v>303084</v>
      </c>
      <c r="N11" s="14">
        <f>IF(M11&gt;2*$G11, kraina4[[#This Row],[Ludność 2019]], ROUNDDOWN(M11*$F11,0))</f>
        <v>215583</v>
      </c>
      <c r="O11" s="14">
        <f>IF(N11&gt;2*$G11, kraina4[[#This Row],[Ludność 2020]], ROUNDDOWN(N11*$F11,0))</f>
        <v>153344</v>
      </c>
      <c r="P11" s="14">
        <f>IF(O11&gt;2*$G11, kraina4[[#This Row],[Ludność 2021]], ROUNDDOWN(O11*$F11,0))</f>
        <v>109073</v>
      </c>
      <c r="Q11" s="14">
        <f>IF(P11&gt;2*$G11, kraina4[[#This Row],[Ludność 2022]], ROUNDDOWN(P11*$F11,0))</f>
        <v>77583</v>
      </c>
      <c r="R11" s="14">
        <f>IF(Q11&gt;2*$G11, kraina4[[#This Row],[Ludność 2023]], ROUNDDOWN(Q11*$F11,0))</f>
        <v>55184</v>
      </c>
      <c r="S11" s="14">
        <f>IF(R11&gt;2*$G11, kraina4[[#This Row],[Ludność 2024]], ROUNDDOWN(R11*$F11,0))</f>
        <v>39252</v>
      </c>
      <c r="T11" s="14">
        <f>IF(S11&gt;2*$G11, kraina4[[#This Row],[Ludność 2025]], ROUNDDOWN(S11*$F11,0))</f>
        <v>27919</v>
      </c>
      <c r="U11" s="14">
        <f>IF(kraina4[[#This Row],[Ludność 2025]]=kraina4[[#This Row],[Ludność 2024]],1,0)</f>
        <v>0</v>
      </c>
    </row>
    <row r="12" spans="1:21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0"/>
        <v>0.94169999999999998</v>
      </c>
      <c r="G12">
        <f>SUM(kraina4[[#This Row],[Liczba kobiet w 2013]:[Liczba mężczynz w 2013]])</f>
        <v>3983255</v>
      </c>
      <c r="H12">
        <f>SUM(kraina4[[#This Row],[Liczba kobiet w 2014]:[Liczba mężczyzn w 2014]])</f>
        <v>3751139</v>
      </c>
      <c r="I12" s="14">
        <f>IF(H12&gt;2*$G12, kraina4[[#This Row],[Ludność 2014]], ROUNDDOWN(H12*$F12,0))</f>
        <v>3532447</v>
      </c>
      <c r="J12" s="14">
        <f>IF(I12&gt;2*$G12, kraina4[[#This Row],[Ludność 2015]], ROUNDDOWN(I12*$F12,0))</f>
        <v>3326505</v>
      </c>
      <c r="K12" s="14">
        <f>IF(J12&gt;2*$G12, kraina4[[#This Row],[Ludność 2016]], ROUNDDOWN(J12*$F12,0))</f>
        <v>3132569</v>
      </c>
      <c r="L12" s="14">
        <f>IF(K12&gt;2*$G12, kraina4[[#This Row],[Ludność 2017]], ROUNDDOWN(K12*$F12,0))</f>
        <v>2949940</v>
      </c>
      <c r="M12" s="14">
        <f>IF(L12&gt;2*$G12, kraina4[[#This Row],[Ludność 2018]], ROUNDDOWN(L12*$F12,0))</f>
        <v>2777958</v>
      </c>
      <c r="N12" s="14">
        <f>IF(M12&gt;2*$G12, kraina4[[#This Row],[Ludność 2019]], ROUNDDOWN(M12*$F12,0))</f>
        <v>2616003</v>
      </c>
      <c r="O12" s="14">
        <f>IF(N12&gt;2*$G12, kraina4[[#This Row],[Ludność 2020]], ROUNDDOWN(N12*$F12,0))</f>
        <v>2463490</v>
      </c>
      <c r="P12" s="14">
        <f>IF(O12&gt;2*$G12, kraina4[[#This Row],[Ludność 2021]], ROUNDDOWN(O12*$F12,0))</f>
        <v>2319868</v>
      </c>
      <c r="Q12" s="14">
        <f>IF(P12&gt;2*$G12, kraina4[[#This Row],[Ludność 2022]], ROUNDDOWN(P12*$F12,0))</f>
        <v>2184619</v>
      </c>
      <c r="R12" s="14">
        <f>IF(Q12&gt;2*$G12, kraina4[[#This Row],[Ludność 2023]], ROUNDDOWN(Q12*$F12,0))</f>
        <v>2057255</v>
      </c>
      <c r="S12" s="14">
        <f>IF(R12&gt;2*$G12, kraina4[[#This Row],[Ludność 2024]], ROUNDDOWN(R12*$F12,0))</f>
        <v>1937317</v>
      </c>
      <c r="T12" s="14">
        <f>IF(S12&gt;2*$G12, kraina4[[#This Row],[Ludność 2025]], ROUNDDOWN(S12*$F12,0))</f>
        <v>1824371</v>
      </c>
      <c r="U12" s="14">
        <f>IF(kraina4[[#This Row],[Ludność 2025]]=kraina4[[#This Row],[Ludność 2024]],1,0)</f>
        <v>0</v>
      </c>
    </row>
    <row r="13" spans="1:21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0"/>
        <v>1.1677999999999999</v>
      </c>
      <c r="G13">
        <f>SUM(kraina4[[#This Row],[Liczba kobiet w 2013]:[Liczba mężczynz w 2013]])</f>
        <v>7688480</v>
      </c>
      <c r="H13">
        <f>SUM(kraina4[[#This Row],[Liczba kobiet w 2014]:[Liczba mężczyzn w 2014]])</f>
        <v>8979036</v>
      </c>
      <c r="I13" s="14">
        <f>IF(H13&gt;2*$G13, kraina4[[#This Row],[Ludność 2014]], ROUNDDOWN(H13*$F13,0))</f>
        <v>10485718</v>
      </c>
      <c r="J13" s="14">
        <f>IF(I13&gt;2*$G13, kraina4[[#This Row],[Ludność 2015]], ROUNDDOWN(I13*$F13,0))</f>
        <v>12245221</v>
      </c>
      <c r="K13" s="14">
        <f>IF(J13&gt;2*$G13, kraina4[[#This Row],[Ludność 2016]], ROUNDDOWN(J13*$F13,0))</f>
        <v>14299969</v>
      </c>
      <c r="L13" s="14">
        <f>IF(K13&gt;2*$G13, kraina4[[#This Row],[Ludność 2017]], ROUNDDOWN(K13*$F13,0))</f>
        <v>16699503</v>
      </c>
      <c r="M13" s="14">
        <f>IF(L13&gt;2*$G13, kraina4[[#This Row],[Ludność 2018]], ROUNDDOWN(L13*$F13,0))</f>
        <v>16699503</v>
      </c>
      <c r="N13" s="14">
        <f>IF(M13&gt;2*$G13, kraina4[[#This Row],[Ludność 2019]], ROUNDDOWN(M13*$F13,0))</f>
        <v>16699503</v>
      </c>
      <c r="O13" s="14">
        <f>IF(N13&gt;2*$G13, kraina4[[#This Row],[Ludność 2020]], ROUNDDOWN(N13*$F13,0))</f>
        <v>16699503</v>
      </c>
      <c r="P13" s="14">
        <f>IF(O13&gt;2*$G13, kraina4[[#This Row],[Ludność 2021]], ROUNDDOWN(O13*$F13,0))</f>
        <v>16699503</v>
      </c>
      <c r="Q13" s="14">
        <f>IF(P13&gt;2*$G13, kraina4[[#This Row],[Ludność 2022]], ROUNDDOWN(P13*$F13,0))</f>
        <v>16699503</v>
      </c>
      <c r="R13" s="14">
        <f>IF(Q13&gt;2*$G13, kraina4[[#This Row],[Ludność 2023]], ROUNDDOWN(Q13*$F13,0))</f>
        <v>16699503</v>
      </c>
      <c r="S13" s="14">
        <f>IF(R13&gt;2*$G13, kraina4[[#This Row],[Ludność 2024]], ROUNDDOWN(R13*$F13,0))</f>
        <v>16699503</v>
      </c>
      <c r="T13" s="14">
        <f>IF(S13&gt;2*$G13, kraina4[[#This Row],[Ludność 2025]], ROUNDDOWN(S13*$F13,0))</f>
        <v>16699503</v>
      </c>
      <c r="U13" s="14">
        <f>IF(kraina4[[#This Row],[Ludność 2025]]=kraina4[[#This Row],[Ludność 2024]],1,0)</f>
        <v>1</v>
      </c>
    </row>
    <row r="14" spans="1:21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0"/>
        <v>1.0923</v>
      </c>
      <c r="G14">
        <f>SUM(kraina4[[#This Row],[Liczba kobiet w 2013]:[Liczba mężczynz w 2013]])</f>
        <v>1960392</v>
      </c>
      <c r="H14">
        <f>SUM(kraina4[[#This Row],[Liczba kobiet w 2014]:[Liczba mężczyzn w 2014]])</f>
        <v>2141427</v>
      </c>
      <c r="I14" s="14">
        <f>IF(H14&gt;2*$G14, kraina4[[#This Row],[Ludność 2014]], ROUNDDOWN(H14*$F14,0))</f>
        <v>2339080</v>
      </c>
      <c r="J14" s="14">
        <f>IF(I14&gt;2*$G14, kraina4[[#This Row],[Ludność 2015]], ROUNDDOWN(I14*$F14,0))</f>
        <v>2554977</v>
      </c>
      <c r="K14" s="14">
        <f>IF(J14&gt;2*$G14, kraina4[[#This Row],[Ludność 2016]], ROUNDDOWN(J14*$F14,0))</f>
        <v>2790801</v>
      </c>
      <c r="L14" s="14">
        <f>IF(K14&gt;2*$G14, kraina4[[#This Row],[Ludność 2017]], ROUNDDOWN(K14*$F14,0))</f>
        <v>3048391</v>
      </c>
      <c r="M14" s="14">
        <f>IF(L14&gt;2*$G14, kraina4[[#This Row],[Ludność 2018]], ROUNDDOWN(L14*$F14,0))</f>
        <v>3329757</v>
      </c>
      <c r="N14" s="14">
        <f>IF(M14&gt;2*$G14, kraina4[[#This Row],[Ludność 2019]], ROUNDDOWN(M14*$F14,0))</f>
        <v>3637093</v>
      </c>
      <c r="O14" s="14">
        <f>IF(N14&gt;2*$G14, kraina4[[#This Row],[Ludność 2020]], ROUNDDOWN(N14*$F14,0))</f>
        <v>3972796</v>
      </c>
      <c r="P14" s="14">
        <f>IF(O14&gt;2*$G14, kraina4[[#This Row],[Ludność 2021]], ROUNDDOWN(O14*$F14,0))</f>
        <v>3972796</v>
      </c>
      <c r="Q14" s="14">
        <f>IF(P14&gt;2*$G14, kraina4[[#This Row],[Ludność 2022]], ROUNDDOWN(P14*$F14,0))</f>
        <v>3972796</v>
      </c>
      <c r="R14" s="14">
        <f>IF(Q14&gt;2*$G14, kraina4[[#This Row],[Ludność 2023]], ROUNDDOWN(Q14*$F14,0))</f>
        <v>3972796</v>
      </c>
      <c r="S14" s="14">
        <f>IF(R14&gt;2*$G14, kraina4[[#This Row],[Ludność 2024]], ROUNDDOWN(R14*$F14,0))</f>
        <v>3972796</v>
      </c>
      <c r="T14" s="14">
        <f>IF(S14&gt;2*$G14, kraina4[[#This Row],[Ludność 2025]], ROUNDDOWN(S14*$F14,0))</f>
        <v>3972796</v>
      </c>
      <c r="U14" s="14">
        <f>IF(kraina4[[#This Row],[Ludność 2025]]=kraina4[[#This Row],[Ludność 2024]],1,0)</f>
        <v>1</v>
      </c>
    </row>
    <row r="15" spans="1:21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0"/>
        <v>0.81089999999999995</v>
      </c>
      <c r="G15">
        <f>SUM(kraina4[[#This Row],[Liczba kobiet w 2013]:[Liczba mężczynz w 2013]])</f>
        <v>2177470</v>
      </c>
      <c r="H15">
        <f>SUM(kraina4[[#This Row],[Liczba kobiet w 2014]:[Liczba mężczyzn w 2014]])</f>
        <v>1765883</v>
      </c>
      <c r="I15" s="14">
        <f>IF(H15&gt;2*$G15, kraina4[[#This Row],[Ludność 2014]], ROUNDDOWN(H15*$F15,0))</f>
        <v>1431954</v>
      </c>
      <c r="J15" s="14">
        <f>IF(I15&gt;2*$G15, kraina4[[#This Row],[Ludność 2015]], ROUNDDOWN(I15*$F15,0))</f>
        <v>1161171</v>
      </c>
      <c r="K15" s="14">
        <f>IF(J15&gt;2*$G15, kraina4[[#This Row],[Ludność 2016]], ROUNDDOWN(J15*$F15,0))</f>
        <v>941593</v>
      </c>
      <c r="L15" s="14">
        <f>IF(K15&gt;2*$G15, kraina4[[#This Row],[Ludność 2017]], ROUNDDOWN(K15*$F15,0))</f>
        <v>763537</v>
      </c>
      <c r="M15" s="14">
        <f>IF(L15&gt;2*$G15, kraina4[[#This Row],[Ludność 2018]], ROUNDDOWN(L15*$F15,0))</f>
        <v>619152</v>
      </c>
      <c r="N15" s="14">
        <f>IF(M15&gt;2*$G15, kraina4[[#This Row],[Ludność 2019]], ROUNDDOWN(M15*$F15,0))</f>
        <v>502070</v>
      </c>
      <c r="O15" s="14">
        <f>IF(N15&gt;2*$G15, kraina4[[#This Row],[Ludność 2020]], ROUNDDOWN(N15*$F15,0))</f>
        <v>407128</v>
      </c>
      <c r="P15" s="14">
        <f>IF(O15&gt;2*$G15, kraina4[[#This Row],[Ludność 2021]], ROUNDDOWN(O15*$F15,0))</f>
        <v>330140</v>
      </c>
      <c r="Q15" s="14">
        <f>IF(P15&gt;2*$G15, kraina4[[#This Row],[Ludność 2022]], ROUNDDOWN(P15*$F15,0))</f>
        <v>267710</v>
      </c>
      <c r="R15" s="14">
        <f>IF(Q15&gt;2*$G15, kraina4[[#This Row],[Ludność 2023]], ROUNDDOWN(Q15*$F15,0))</f>
        <v>217086</v>
      </c>
      <c r="S15" s="14">
        <f>IF(R15&gt;2*$G15, kraina4[[#This Row],[Ludność 2024]], ROUNDDOWN(R15*$F15,0))</f>
        <v>176035</v>
      </c>
      <c r="T15" s="14">
        <f>IF(S15&gt;2*$G15, kraina4[[#This Row],[Ludność 2025]], ROUNDDOWN(S15*$F15,0))</f>
        <v>142746</v>
      </c>
      <c r="U15" s="14">
        <f>IF(kraina4[[#This Row],[Ludność 2025]]=kraina4[[#This Row],[Ludność 2024]],1,0)</f>
        <v>0</v>
      </c>
    </row>
    <row r="16" spans="1:21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0"/>
        <v>0.79849999999999999</v>
      </c>
      <c r="G16">
        <f>SUM(kraina4[[#This Row],[Liczba kobiet w 2013]:[Liczba mężczynz w 2013]])</f>
        <v>5134027</v>
      </c>
      <c r="H16">
        <f>SUM(kraina4[[#This Row],[Liczba kobiet w 2014]:[Liczba mężczyzn w 2014]])</f>
        <v>4099997</v>
      </c>
      <c r="I16" s="14">
        <f>IF(H16&gt;2*$G16, kraina4[[#This Row],[Ludność 2014]], ROUNDDOWN(H16*$F16,0))</f>
        <v>3273847</v>
      </c>
      <c r="J16" s="14">
        <f>IF(I16&gt;2*$G16, kraina4[[#This Row],[Ludność 2015]], ROUNDDOWN(I16*$F16,0))</f>
        <v>2614166</v>
      </c>
      <c r="K16" s="14">
        <f>IF(J16&gt;2*$G16, kraina4[[#This Row],[Ludność 2016]], ROUNDDOWN(J16*$F16,0))</f>
        <v>2087411</v>
      </c>
      <c r="L16" s="14">
        <f>IF(K16&gt;2*$G16, kraina4[[#This Row],[Ludność 2017]], ROUNDDOWN(K16*$F16,0))</f>
        <v>1666797</v>
      </c>
      <c r="M16" s="14">
        <f>IF(L16&gt;2*$G16, kraina4[[#This Row],[Ludność 2018]], ROUNDDOWN(L16*$F16,0))</f>
        <v>1330937</v>
      </c>
      <c r="N16" s="14">
        <f>IF(M16&gt;2*$G16, kraina4[[#This Row],[Ludność 2019]], ROUNDDOWN(M16*$F16,0))</f>
        <v>1062753</v>
      </c>
      <c r="O16" s="14">
        <f>IF(N16&gt;2*$G16, kraina4[[#This Row],[Ludność 2020]], ROUNDDOWN(N16*$F16,0))</f>
        <v>848608</v>
      </c>
      <c r="P16" s="14">
        <f>IF(O16&gt;2*$G16, kraina4[[#This Row],[Ludność 2021]], ROUNDDOWN(O16*$F16,0))</f>
        <v>677613</v>
      </c>
      <c r="Q16" s="14">
        <f>IF(P16&gt;2*$G16, kraina4[[#This Row],[Ludność 2022]], ROUNDDOWN(P16*$F16,0))</f>
        <v>541073</v>
      </c>
      <c r="R16" s="14">
        <f>IF(Q16&gt;2*$G16, kraina4[[#This Row],[Ludność 2023]], ROUNDDOWN(Q16*$F16,0))</f>
        <v>432046</v>
      </c>
      <c r="S16" s="14">
        <f>IF(R16&gt;2*$G16, kraina4[[#This Row],[Ludność 2024]], ROUNDDOWN(R16*$F16,0))</f>
        <v>344988</v>
      </c>
      <c r="T16" s="14">
        <f>IF(S16&gt;2*$G16, kraina4[[#This Row],[Ludność 2025]], ROUNDDOWN(S16*$F16,0))</f>
        <v>275472</v>
      </c>
      <c r="U16" s="14">
        <f>IF(kraina4[[#This Row],[Ludność 2025]]=kraina4[[#This Row],[Ludność 2024]],1,0)</f>
        <v>0</v>
      </c>
    </row>
    <row r="17" spans="1:21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0"/>
        <v>1.2492000000000001</v>
      </c>
      <c r="G17">
        <f>SUM(kraina4[[#This Row],[Liczba kobiet w 2013]:[Liczba mężczynz w 2013]])</f>
        <v>2728601</v>
      </c>
      <c r="H17">
        <f>SUM(kraina4[[#This Row],[Liczba kobiet w 2014]:[Liczba mężczyzn w 2014]])</f>
        <v>3408578</v>
      </c>
      <c r="I17" s="14">
        <f>IF(H17&gt;2*$G17, kraina4[[#This Row],[Ludność 2014]], ROUNDDOWN(H17*$F17,0))</f>
        <v>4257995</v>
      </c>
      <c r="J17" s="14">
        <f>IF(I17&gt;2*$G17, kraina4[[#This Row],[Ludność 2015]], ROUNDDOWN(I17*$F17,0))</f>
        <v>5319087</v>
      </c>
      <c r="K17" s="14">
        <f>IF(J17&gt;2*$G17, kraina4[[#This Row],[Ludność 2016]], ROUNDDOWN(J17*$F17,0))</f>
        <v>6644603</v>
      </c>
      <c r="L17" s="14">
        <f>IF(K17&gt;2*$G17, kraina4[[#This Row],[Ludność 2017]], ROUNDDOWN(K17*$F17,0))</f>
        <v>6644603</v>
      </c>
      <c r="M17" s="14">
        <f>IF(L17&gt;2*$G17, kraina4[[#This Row],[Ludność 2018]], ROUNDDOWN(L17*$F17,0))</f>
        <v>6644603</v>
      </c>
      <c r="N17" s="14">
        <f>IF(M17&gt;2*$G17, kraina4[[#This Row],[Ludność 2019]], ROUNDDOWN(M17*$F17,0))</f>
        <v>6644603</v>
      </c>
      <c r="O17" s="14">
        <f>IF(N17&gt;2*$G17, kraina4[[#This Row],[Ludność 2020]], ROUNDDOWN(N17*$F17,0))</f>
        <v>6644603</v>
      </c>
      <c r="P17" s="14">
        <f>IF(O17&gt;2*$G17, kraina4[[#This Row],[Ludność 2021]], ROUNDDOWN(O17*$F17,0))</f>
        <v>6644603</v>
      </c>
      <c r="Q17" s="14">
        <f>IF(P17&gt;2*$G17, kraina4[[#This Row],[Ludność 2022]], ROUNDDOWN(P17*$F17,0))</f>
        <v>6644603</v>
      </c>
      <c r="R17" s="14">
        <f>IF(Q17&gt;2*$G17, kraina4[[#This Row],[Ludność 2023]], ROUNDDOWN(Q17*$F17,0))</f>
        <v>6644603</v>
      </c>
      <c r="S17" s="14">
        <f>IF(R17&gt;2*$G17, kraina4[[#This Row],[Ludność 2024]], ROUNDDOWN(R17*$F17,0))</f>
        <v>6644603</v>
      </c>
      <c r="T17" s="14">
        <f>IF(S17&gt;2*$G17, kraina4[[#This Row],[Ludność 2025]], ROUNDDOWN(S17*$F17,0))</f>
        <v>6644603</v>
      </c>
      <c r="U17" s="14">
        <f>IF(kraina4[[#This Row],[Ludność 2025]]=kraina4[[#This Row],[Ludność 2024]],1,0)</f>
        <v>1</v>
      </c>
    </row>
    <row r="18" spans="1:21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0"/>
        <v>0.60299999999999998</v>
      </c>
      <c r="G18">
        <f>SUM(kraina4[[#This Row],[Liczba kobiet w 2013]:[Liczba mężczynz w 2013]])</f>
        <v>5009321</v>
      </c>
      <c r="H18">
        <f>SUM(kraina4[[#This Row],[Liczba kobiet w 2014]:[Liczba mężczyzn w 2014]])</f>
        <v>3020942</v>
      </c>
      <c r="I18" s="14">
        <f>IF(H18&gt;2*$G18, kraina4[[#This Row],[Ludność 2014]], ROUNDDOWN(H18*$F18,0))</f>
        <v>1821628</v>
      </c>
      <c r="J18" s="14">
        <f>IF(I18&gt;2*$G18, kraina4[[#This Row],[Ludność 2015]], ROUNDDOWN(I18*$F18,0))</f>
        <v>1098441</v>
      </c>
      <c r="K18" s="14">
        <f>IF(J18&gt;2*$G18, kraina4[[#This Row],[Ludność 2016]], ROUNDDOWN(J18*$F18,0))</f>
        <v>662359</v>
      </c>
      <c r="L18" s="14">
        <f>IF(K18&gt;2*$G18, kraina4[[#This Row],[Ludność 2017]], ROUNDDOWN(K18*$F18,0))</f>
        <v>399402</v>
      </c>
      <c r="M18" s="14">
        <f>IF(L18&gt;2*$G18, kraina4[[#This Row],[Ludność 2018]], ROUNDDOWN(L18*$F18,0))</f>
        <v>240839</v>
      </c>
      <c r="N18" s="14">
        <f>IF(M18&gt;2*$G18, kraina4[[#This Row],[Ludność 2019]], ROUNDDOWN(M18*$F18,0))</f>
        <v>145225</v>
      </c>
      <c r="O18" s="14">
        <f>IF(N18&gt;2*$G18, kraina4[[#This Row],[Ludność 2020]], ROUNDDOWN(N18*$F18,0))</f>
        <v>87570</v>
      </c>
      <c r="P18" s="14">
        <f>IF(O18&gt;2*$G18, kraina4[[#This Row],[Ludność 2021]], ROUNDDOWN(O18*$F18,0))</f>
        <v>52804</v>
      </c>
      <c r="Q18" s="14">
        <f>IF(P18&gt;2*$G18, kraina4[[#This Row],[Ludność 2022]], ROUNDDOWN(P18*$F18,0))</f>
        <v>31840</v>
      </c>
      <c r="R18" s="14">
        <f>IF(Q18&gt;2*$G18, kraina4[[#This Row],[Ludność 2023]], ROUNDDOWN(Q18*$F18,0))</f>
        <v>19199</v>
      </c>
      <c r="S18" s="14">
        <f>IF(R18&gt;2*$G18, kraina4[[#This Row],[Ludność 2024]], ROUNDDOWN(R18*$F18,0))</f>
        <v>11576</v>
      </c>
      <c r="T18" s="14">
        <f>IF(S18&gt;2*$G18, kraina4[[#This Row],[Ludność 2025]], ROUNDDOWN(S18*$F18,0))</f>
        <v>6980</v>
      </c>
      <c r="U18" s="14">
        <f>IF(kraina4[[#This Row],[Ludność 2025]]=kraina4[[#This Row],[Ludność 2024]],1,0)</f>
        <v>0</v>
      </c>
    </row>
    <row r="19" spans="1:21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0"/>
        <v>0.46029999999999999</v>
      </c>
      <c r="G19">
        <f>SUM(kraina4[[#This Row],[Liczba kobiet w 2013]:[Liczba mężczynz w 2013]])</f>
        <v>2729291</v>
      </c>
      <c r="H19">
        <f>SUM(kraina4[[#This Row],[Liczba kobiet w 2014]:[Liczba mężczyzn w 2014]])</f>
        <v>1256318</v>
      </c>
      <c r="I19" s="14">
        <f>IF(H19&gt;2*$G19, kraina4[[#This Row],[Ludność 2014]], ROUNDDOWN(H19*$F19,0))</f>
        <v>578283</v>
      </c>
      <c r="J19" s="14">
        <f>IF(I19&gt;2*$G19, kraina4[[#This Row],[Ludność 2015]], ROUNDDOWN(I19*$F19,0))</f>
        <v>266183</v>
      </c>
      <c r="K19" s="14">
        <f>IF(J19&gt;2*$G19, kraina4[[#This Row],[Ludność 2016]], ROUNDDOWN(J19*$F19,0))</f>
        <v>122524</v>
      </c>
      <c r="L19" s="14">
        <f>IF(K19&gt;2*$G19, kraina4[[#This Row],[Ludność 2017]], ROUNDDOWN(K19*$F19,0))</f>
        <v>56397</v>
      </c>
      <c r="M19" s="14">
        <f>IF(L19&gt;2*$G19, kraina4[[#This Row],[Ludność 2018]], ROUNDDOWN(L19*$F19,0))</f>
        <v>25959</v>
      </c>
      <c r="N19" s="14">
        <f>IF(M19&gt;2*$G19, kraina4[[#This Row],[Ludność 2019]], ROUNDDOWN(M19*$F19,0))</f>
        <v>11948</v>
      </c>
      <c r="O19" s="14">
        <f>IF(N19&gt;2*$G19, kraina4[[#This Row],[Ludność 2020]], ROUNDDOWN(N19*$F19,0))</f>
        <v>5499</v>
      </c>
      <c r="P19" s="14">
        <f>IF(O19&gt;2*$G19, kraina4[[#This Row],[Ludność 2021]], ROUNDDOWN(O19*$F19,0))</f>
        <v>2531</v>
      </c>
      <c r="Q19" s="14">
        <f>IF(P19&gt;2*$G19, kraina4[[#This Row],[Ludność 2022]], ROUNDDOWN(P19*$F19,0))</f>
        <v>1165</v>
      </c>
      <c r="R19" s="14">
        <f>IF(Q19&gt;2*$G19, kraina4[[#This Row],[Ludność 2023]], ROUNDDOWN(Q19*$F19,0))</f>
        <v>536</v>
      </c>
      <c r="S19" s="14">
        <f>IF(R19&gt;2*$G19, kraina4[[#This Row],[Ludność 2024]], ROUNDDOWN(R19*$F19,0))</f>
        <v>246</v>
      </c>
      <c r="T19" s="14">
        <f>IF(S19&gt;2*$G19, kraina4[[#This Row],[Ludność 2025]], ROUNDDOWN(S19*$F19,0))</f>
        <v>113</v>
      </c>
      <c r="U19" s="14">
        <f>IF(kraina4[[#This Row],[Ludność 2025]]=kraina4[[#This Row],[Ludność 2024]],1,0)</f>
        <v>0</v>
      </c>
    </row>
    <row r="20" spans="1:21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0"/>
        <v>0.55459999999999998</v>
      </c>
      <c r="G20">
        <f>SUM(kraina4[[#This Row],[Liczba kobiet w 2013]:[Liczba mężczynz w 2013]])</f>
        <v>6175874</v>
      </c>
      <c r="H20">
        <f>SUM(kraina4[[#This Row],[Liczba kobiet w 2014]:[Liczba mężczyzn w 2014]])</f>
        <v>3425717</v>
      </c>
      <c r="I20" s="14">
        <f>IF(H20&gt;2*$G20, kraina4[[#This Row],[Ludność 2014]], ROUNDDOWN(H20*$F20,0))</f>
        <v>1899902</v>
      </c>
      <c r="J20" s="14">
        <f>IF(I20&gt;2*$G20, kraina4[[#This Row],[Ludność 2015]], ROUNDDOWN(I20*$F20,0))</f>
        <v>1053685</v>
      </c>
      <c r="K20" s="14">
        <f>IF(J20&gt;2*$G20, kraina4[[#This Row],[Ludność 2016]], ROUNDDOWN(J20*$F20,0))</f>
        <v>584373</v>
      </c>
      <c r="L20" s="14">
        <f>IF(K20&gt;2*$G20, kraina4[[#This Row],[Ludność 2017]], ROUNDDOWN(K20*$F20,0))</f>
        <v>324093</v>
      </c>
      <c r="M20" s="14">
        <f>IF(L20&gt;2*$G20, kraina4[[#This Row],[Ludność 2018]], ROUNDDOWN(L20*$F20,0))</f>
        <v>179741</v>
      </c>
      <c r="N20" s="14">
        <f>IF(M20&gt;2*$G20, kraina4[[#This Row],[Ludność 2019]], ROUNDDOWN(M20*$F20,0))</f>
        <v>99684</v>
      </c>
      <c r="O20" s="14">
        <f>IF(N20&gt;2*$G20, kraina4[[#This Row],[Ludność 2020]], ROUNDDOWN(N20*$F20,0))</f>
        <v>55284</v>
      </c>
      <c r="P20" s="14">
        <f>IF(O20&gt;2*$G20, kraina4[[#This Row],[Ludność 2021]], ROUNDDOWN(O20*$F20,0))</f>
        <v>30660</v>
      </c>
      <c r="Q20" s="14">
        <f>IF(P20&gt;2*$G20, kraina4[[#This Row],[Ludność 2022]], ROUNDDOWN(P20*$F20,0))</f>
        <v>17004</v>
      </c>
      <c r="R20" s="14">
        <f>IF(Q20&gt;2*$G20, kraina4[[#This Row],[Ludność 2023]], ROUNDDOWN(Q20*$F20,0))</f>
        <v>9430</v>
      </c>
      <c r="S20" s="14">
        <f>IF(R20&gt;2*$G20, kraina4[[#This Row],[Ludność 2024]], ROUNDDOWN(R20*$F20,0))</f>
        <v>5229</v>
      </c>
      <c r="T20" s="14">
        <f>IF(S20&gt;2*$G20, kraina4[[#This Row],[Ludność 2025]], ROUNDDOWN(S20*$F20,0))</f>
        <v>2900</v>
      </c>
      <c r="U20" s="14">
        <f>IF(kraina4[[#This Row],[Ludność 2025]]=kraina4[[#This Row],[Ludność 2024]],1,0)</f>
        <v>0</v>
      </c>
    </row>
    <row r="21" spans="1:21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0"/>
        <v>0.9234</v>
      </c>
      <c r="G21">
        <f>SUM(kraina4[[#This Row],[Liczba kobiet w 2013]:[Liczba mężczynz w 2013]])</f>
        <v>3008890</v>
      </c>
      <c r="H21">
        <f>SUM(kraina4[[#This Row],[Liczba kobiet w 2014]:[Liczba mężczyzn w 2014]])</f>
        <v>2778690</v>
      </c>
      <c r="I21" s="14">
        <f>IF(H21&gt;2*$G21, kraina4[[#This Row],[Ludność 2014]], ROUNDDOWN(H21*$F21,0))</f>
        <v>2565842</v>
      </c>
      <c r="J21" s="14">
        <f>IF(I21&gt;2*$G21, kraina4[[#This Row],[Ludność 2015]], ROUNDDOWN(I21*$F21,0))</f>
        <v>2369298</v>
      </c>
      <c r="K21" s="14">
        <f>IF(J21&gt;2*$G21, kraina4[[#This Row],[Ludność 2016]], ROUNDDOWN(J21*$F21,0))</f>
        <v>2187809</v>
      </c>
      <c r="L21" s="14">
        <f>IF(K21&gt;2*$G21, kraina4[[#This Row],[Ludność 2017]], ROUNDDOWN(K21*$F21,0))</f>
        <v>2020222</v>
      </c>
      <c r="M21" s="14">
        <f>IF(L21&gt;2*$G21, kraina4[[#This Row],[Ludność 2018]], ROUNDDOWN(L21*$F21,0))</f>
        <v>1865472</v>
      </c>
      <c r="N21" s="14">
        <f>IF(M21&gt;2*$G21, kraina4[[#This Row],[Ludność 2019]], ROUNDDOWN(M21*$F21,0))</f>
        <v>1722576</v>
      </c>
      <c r="O21" s="14">
        <f>IF(N21&gt;2*$G21, kraina4[[#This Row],[Ludność 2020]], ROUNDDOWN(N21*$F21,0))</f>
        <v>1590626</v>
      </c>
      <c r="P21" s="14">
        <f>IF(O21&gt;2*$G21, kraina4[[#This Row],[Ludność 2021]], ROUNDDOWN(O21*$F21,0))</f>
        <v>1468784</v>
      </c>
      <c r="Q21" s="14">
        <f>IF(P21&gt;2*$G21, kraina4[[#This Row],[Ludność 2022]], ROUNDDOWN(P21*$F21,0))</f>
        <v>1356275</v>
      </c>
      <c r="R21" s="14">
        <f>IF(Q21&gt;2*$G21, kraina4[[#This Row],[Ludność 2023]], ROUNDDOWN(Q21*$F21,0))</f>
        <v>1252384</v>
      </c>
      <c r="S21" s="14">
        <f>IF(R21&gt;2*$G21, kraina4[[#This Row],[Ludność 2024]], ROUNDDOWN(R21*$F21,0))</f>
        <v>1156451</v>
      </c>
      <c r="T21" s="14">
        <f>IF(S21&gt;2*$G21, kraina4[[#This Row],[Ludność 2025]], ROUNDDOWN(S21*$F21,0))</f>
        <v>1067866</v>
      </c>
      <c r="U21" s="14">
        <f>IF(kraina4[[#This Row],[Ludność 2025]]=kraina4[[#This Row],[Ludność 2024]],1,0)</f>
        <v>0</v>
      </c>
    </row>
    <row r="22" spans="1:21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0"/>
        <v>0.1203</v>
      </c>
      <c r="G22">
        <f>SUM(kraina4[[#This Row],[Liczba kobiet w 2013]:[Liczba mężczynz w 2013]])</f>
        <v>4752576</v>
      </c>
      <c r="H22">
        <f>SUM(kraina4[[#This Row],[Liczba kobiet w 2014]:[Liczba mężczyzn w 2014]])</f>
        <v>572183</v>
      </c>
      <c r="I22" s="14">
        <f>IF(H22&gt;2*$G22, kraina4[[#This Row],[Ludność 2014]], ROUNDDOWN(H22*$F22,0))</f>
        <v>68833</v>
      </c>
      <c r="J22" s="14">
        <f>IF(I22&gt;2*$G22, kraina4[[#This Row],[Ludność 2015]], ROUNDDOWN(I22*$F22,0))</f>
        <v>8280</v>
      </c>
      <c r="K22" s="14">
        <f>IF(J22&gt;2*$G22, kraina4[[#This Row],[Ludność 2016]], ROUNDDOWN(J22*$F22,0))</f>
        <v>996</v>
      </c>
      <c r="L22" s="14">
        <f>IF(K22&gt;2*$G22, kraina4[[#This Row],[Ludność 2017]], ROUNDDOWN(K22*$F22,0))</f>
        <v>119</v>
      </c>
      <c r="M22" s="14">
        <f>IF(L22&gt;2*$G22, kraina4[[#This Row],[Ludność 2018]], ROUNDDOWN(L22*$F22,0))</f>
        <v>14</v>
      </c>
      <c r="N22" s="14">
        <f>IF(M22&gt;2*$G22, kraina4[[#This Row],[Ludność 2019]], ROUNDDOWN(M22*$F22,0))</f>
        <v>1</v>
      </c>
      <c r="O22" s="14">
        <f>IF(N22&gt;2*$G22, kraina4[[#This Row],[Ludność 2020]], ROUNDDOWN(N22*$F22,0))</f>
        <v>0</v>
      </c>
      <c r="P22" s="14">
        <f>IF(O22&gt;2*$G22, kraina4[[#This Row],[Ludność 2021]], ROUNDDOWN(O22*$F22,0))</f>
        <v>0</v>
      </c>
      <c r="Q22" s="14">
        <f>IF(P22&gt;2*$G22, kraina4[[#This Row],[Ludność 2022]], ROUNDDOWN(P22*$F22,0))</f>
        <v>0</v>
      </c>
      <c r="R22" s="14">
        <f>IF(Q22&gt;2*$G22, kraina4[[#This Row],[Ludność 2023]], ROUNDDOWN(Q22*$F22,0))</f>
        <v>0</v>
      </c>
      <c r="S22" s="14">
        <f>IF(R22&gt;2*$G22, kraina4[[#This Row],[Ludność 2024]], ROUNDDOWN(R22*$F22,0))</f>
        <v>0</v>
      </c>
      <c r="T22" s="14">
        <f>IF(S22&gt;2*$G22, kraina4[[#This Row],[Ludność 2025]], ROUNDDOWN(S22*$F22,0))</f>
        <v>0</v>
      </c>
      <c r="U22" s="14">
        <f>IF(kraina4[[#This Row],[Ludność 2025]]=kraina4[[#This Row],[Ludność 2024]],1,0)</f>
        <v>1</v>
      </c>
    </row>
    <row r="23" spans="1:21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0"/>
        <v>3.8473000000000002</v>
      </c>
      <c r="G23">
        <f>SUM(kraina4[[#This Row],[Liczba kobiet w 2013]:[Liczba mężczynz w 2013]])</f>
        <v>1434562</v>
      </c>
      <c r="H23">
        <f>SUM(kraina4[[#This Row],[Liczba kobiet w 2014]:[Liczba mężczyzn w 2014]])</f>
        <v>5519227</v>
      </c>
      <c r="I23" s="14">
        <f>IF(H23&gt;2*$G23, kraina4[[#This Row],[Ludność 2014]], ROUNDDOWN(H23*$F23,0))</f>
        <v>5519227</v>
      </c>
      <c r="J23" s="14">
        <f>IF(I23&gt;2*$G23, kraina4[[#This Row],[Ludność 2015]], ROUNDDOWN(I23*$F23,0))</f>
        <v>5519227</v>
      </c>
      <c r="K23" s="14">
        <f>IF(J23&gt;2*$G23, kraina4[[#This Row],[Ludność 2016]], ROUNDDOWN(J23*$F23,0))</f>
        <v>5519227</v>
      </c>
      <c r="L23" s="14">
        <f>IF(K23&gt;2*$G23, kraina4[[#This Row],[Ludność 2017]], ROUNDDOWN(K23*$F23,0))</f>
        <v>5519227</v>
      </c>
      <c r="M23" s="14">
        <f>IF(L23&gt;2*$G23, kraina4[[#This Row],[Ludność 2018]], ROUNDDOWN(L23*$F23,0))</f>
        <v>5519227</v>
      </c>
      <c r="N23" s="14">
        <f>IF(M23&gt;2*$G23, kraina4[[#This Row],[Ludność 2019]], ROUNDDOWN(M23*$F23,0))</f>
        <v>5519227</v>
      </c>
      <c r="O23" s="14">
        <f>IF(N23&gt;2*$G23, kraina4[[#This Row],[Ludność 2020]], ROUNDDOWN(N23*$F23,0))</f>
        <v>5519227</v>
      </c>
      <c r="P23" s="14">
        <f>IF(O23&gt;2*$G23, kraina4[[#This Row],[Ludność 2021]], ROUNDDOWN(O23*$F23,0))</f>
        <v>5519227</v>
      </c>
      <c r="Q23" s="14">
        <f>IF(P23&gt;2*$G23, kraina4[[#This Row],[Ludność 2022]], ROUNDDOWN(P23*$F23,0))</f>
        <v>5519227</v>
      </c>
      <c r="R23" s="14">
        <f>IF(Q23&gt;2*$G23, kraina4[[#This Row],[Ludność 2023]], ROUNDDOWN(Q23*$F23,0))</f>
        <v>5519227</v>
      </c>
      <c r="S23" s="14">
        <f>IF(R23&gt;2*$G23, kraina4[[#This Row],[Ludność 2024]], ROUNDDOWN(R23*$F23,0))</f>
        <v>5519227</v>
      </c>
      <c r="T23" s="14">
        <f>IF(S23&gt;2*$G23, kraina4[[#This Row],[Ludność 2025]], ROUNDDOWN(S23*$F23,0))</f>
        <v>5519227</v>
      </c>
      <c r="U23" s="14">
        <f>IF(kraina4[[#This Row],[Ludność 2025]]=kraina4[[#This Row],[Ludność 2024]],1,0)</f>
        <v>1</v>
      </c>
    </row>
    <row r="24" spans="1:21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0"/>
        <v>0.72660000000000002</v>
      </c>
      <c r="G24">
        <f>SUM(kraina4[[#This Row],[Liczba kobiet w 2013]:[Liczba mężczynz w 2013]])</f>
        <v>4505451</v>
      </c>
      <c r="H24">
        <f>SUM(kraina4[[#This Row],[Liczba kobiet w 2014]:[Liczba mężczyzn w 2014]])</f>
        <v>3273876</v>
      </c>
      <c r="I24" s="14">
        <f>IF(H24&gt;2*$G24, kraina4[[#This Row],[Ludność 2014]], ROUNDDOWN(H24*$F24,0))</f>
        <v>2378798</v>
      </c>
      <c r="J24" s="14">
        <f>IF(I24&gt;2*$G24, kraina4[[#This Row],[Ludność 2015]], ROUNDDOWN(I24*$F24,0))</f>
        <v>1728434</v>
      </c>
      <c r="K24" s="14">
        <f>IF(J24&gt;2*$G24, kraina4[[#This Row],[Ludność 2016]], ROUNDDOWN(J24*$F24,0))</f>
        <v>1255880</v>
      </c>
      <c r="L24" s="14">
        <f>IF(K24&gt;2*$G24, kraina4[[#This Row],[Ludność 2017]], ROUNDDOWN(K24*$F24,0))</f>
        <v>912522</v>
      </c>
      <c r="M24" s="14">
        <f>IF(L24&gt;2*$G24, kraina4[[#This Row],[Ludność 2018]], ROUNDDOWN(L24*$F24,0))</f>
        <v>663038</v>
      </c>
      <c r="N24" s="14">
        <f>IF(M24&gt;2*$G24, kraina4[[#This Row],[Ludność 2019]], ROUNDDOWN(M24*$F24,0))</f>
        <v>481763</v>
      </c>
      <c r="O24" s="14">
        <f>IF(N24&gt;2*$G24, kraina4[[#This Row],[Ludność 2020]], ROUNDDOWN(N24*$F24,0))</f>
        <v>350048</v>
      </c>
      <c r="P24" s="14">
        <f>IF(O24&gt;2*$G24, kraina4[[#This Row],[Ludność 2021]], ROUNDDOWN(O24*$F24,0))</f>
        <v>254344</v>
      </c>
      <c r="Q24" s="14">
        <f>IF(P24&gt;2*$G24, kraina4[[#This Row],[Ludność 2022]], ROUNDDOWN(P24*$F24,0))</f>
        <v>184806</v>
      </c>
      <c r="R24" s="14">
        <f>IF(Q24&gt;2*$G24, kraina4[[#This Row],[Ludność 2023]], ROUNDDOWN(Q24*$F24,0))</f>
        <v>134280</v>
      </c>
      <c r="S24" s="14">
        <f>IF(R24&gt;2*$G24, kraina4[[#This Row],[Ludność 2024]], ROUNDDOWN(R24*$F24,0))</f>
        <v>97567</v>
      </c>
      <c r="T24" s="14">
        <f>IF(S24&gt;2*$G24, kraina4[[#This Row],[Ludność 2025]], ROUNDDOWN(S24*$F24,0))</f>
        <v>70892</v>
      </c>
      <c r="U24" s="14">
        <f>IF(kraina4[[#This Row],[Ludność 2025]]=kraina4[[#This Row],[Ludność 2024]],1,0)</f>
        <v>0</v>
      </c>
    </row>
    <row r="25" spans="1:21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0"/>
        <v>1.2537</v>
      </c>
      <c r="G25">
        <f>SUM(kraina4[[#This Row],[Liczba kobiet w 2013]:[Liczba mężczynz w 2013]])</f>
        <v>1327364</v>
      </c>
      <c r="H25">
        <f>SUM(kraina4[[#This Row],[Liczba kobiet w 2014]:[Liczba mężczyzn w 2014]])</f>
        <v>1664117</v>
      </c>
      <c r="I25" s="14">
        <f>IF(H25&gt;2*$G25, kraina4[[#This Row],[Ludność 2014]], ROUNDDOWN(H25*$F25,0))</f>
        <v>2086303</v>
      </c>
      <c r="J25" s="14">
        <f>IF(I25&gt;2*$G25, kraina4[[#This Row],[Ludność 2015]], ROUNDDOWN(I25*$F25,0))</f>
        <v>2615598</v>
      </c>
      <c r="K25" s="14">
        <f>IF(J25&gt;2*$G25, kraina4[[#This Row],[Ludność 2016]], ROUNDDOWN(J25*$F25,0))</f>
        <v>3279175</v>
      </c>
      <c r="L25" s="14">
        <f>IF(K25&gt;2*$G25, kraina4[[#This Row],[Ludność 2017]], ROUNDDOWN(K25*$F25,0))</f>
        <v>3279175</v>
      </c>
      <c r="M25" s="14">
        <f>IF(L25&gt;2*$G25, kraina4[[#This Row],[Ludność 2018]], ROUNDDOWN(L25*$F25,0))</f>
        <v>3279175</v>
      </c>
      <c r="N25" s="14">
        <f>IF(M25&gt;2*$G25, kraina4[[#This Row],[Ludność 2019]], ROUNDDOWN(M25*$F25,0))</f>
        <v>3279175</v>
      </c>
      <c r="O25" s="14">
        <f>IF(N25&gt;2*$G25, kraina4[[#This Row],[Ludność 2020]], ROUNDDOWN(N25*$F25,0))</f>
        <v>3279175</v>
      </c>
      <c r="P25" s="14">
        <f>IF(O25&gt;2*$G25, kraina4[[#This Row],[Ludność 2021]], ROUNDDOWN(O25*$F25,0))</f>
        <v>3279175</v>
      </c>
      <c r="Q25" s="14">
        <f>IF(P25&gt;2*$G25, kraina4[[#This Row],[Ludność 2022]], ROUNDDOWN(P25*$F25,0))</f>
        <v>3279175</v>
      </c>
      <c r="R25" s="14">
        <f>IF(Q25&gt;2*$G25, kraina4[[#This Row],[Ludność 2023]], ROUNDDOWN(Q25*$F25,0))</f>
        <v>3279175</v>
      </c>
      <c r="S25" s="14">
        <f>IF(R25&gt;2*$G25, kraina4[[#This Row],[Ludność 2024]], ROUNDDOWN(R25*$F25,0))</f>
        <v>3279175</v>
      </c>
      <c r="T25" s="14">
        <f>IF(S25&gt;2*$G25, kraina4[[#This Row],[Ludność 2025]], ROUNDDOWN(S25*$F25,0))</f>
        <v>3279175</v>
      </c>
      <c r="U25" s="14">
        <f>IF(kraina4[[#This Row],[Ludność 2025]]=kraina4[[#This Row],[Ludność 2024]],1,0)</f>
        <v>1</v>
      </c>
    </row>
    <row r="26" spans="1:21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0"/>
        <v>3.7826</v>
      </c>
      <c r="G26">
        <f>SUM(kraina4[[#This Row],[Liczba kobiet w 2013]:[Liczba mężczynz w 2013]])</f>
        <v>884947</v>
      </c>
      <c r="H26">
        <f>SUM(kraina4[[#This Row],[Liczba kobiet w 2014]:[Liczba mężczyzn w 2014]])</f>
        <v>3347446</v>
      </c>
      <c r="I26" s="14">
        <f>IF(H26&gt;2*$G26, kraina4[[#This Row],[Ludność 2014]], ROUNDDOWN(H26*$F26,0))</f>
        <v>3347446</v>
      </c>
      <c r="J26" s="14">
        <f>IF(I26&gt;2*$G26, kraina4[[#This Row],[Ludność 2015]], ROUNDDOWN(I26*$F26,0))</f>
        <v>3347446</v>
      </c>
      <c r="K26" s="14">
        <f>IF(J26&gt;2*$G26, kraina4[[#This Row],[Ludność 2016]], ROUNDDOWN(J26*$F26,0))</f>
        <v>3347446</v>
      </c>
      <c r="L26" s="14">
        <f>IF(K26&gt;2*$G26, kraina4[[#This Row],[Ludność 2017]], ROUNDDOWN(K26*$F26,0))</f>
        <v>3347446</v>
      </c>
      <c r="M26" s="14">
        <f>IF(L26&gt;2*$G26, kraina4[[#This Row],[Ludność 2018]], ROUNDDOWN(L26*$F26,0))</f>
        <v>3347446</v>
      </c>
      <c r="N26" s="14">
        <f>IF(M26&gt;2*$G26, kraina4[[#This Row],[Ludność 2019]], ROUNDDOWN(M26*$F26,0))</f>
        <v>3347446</v>
      </c>
      <c r="O26" s="14">
        <f>IF(N26&gt;2*$G26, kraina4[[#This Row],[Ludność 2020]], ROUNDDOWN(N26*$F26,0))</f>
        <v>3347446</v>
      </c>
      <c r="P26" s="14">
        <f>IF(O26&gt;2*$G26, kraina4[[#This Row],[Ludność 2021]], ROUNDDOWN(O26*$F26,0))</f>
        <v>3347446</v>
      </c>
      <c r="Q26" s="14">
        <f>IF(P26&gt;2*$G26, kraina4[[#This Row],[Ludność 2022]], ROUNDDOWN(P26*$F26,0))</f>
        <v>3347446</v>
      </c>
      <c r="R26" s="14">
        <f>IF(Q26&gt;2*$G26, kraina4[[#This Row],[Ludność 2023]], ROUNDDOWN(Q26*$F26,0))</f>
        <v>3347446</v>
      </c>
      <c r="S26" s="14">
        <f>IF(R26&gt;2*$G26, kraina4[[#This Row],[Ludność 2024]], ROUNDDOWN(R26*$F26,0))</f>
        <v>3347446</v>
      </c>
      <c r="T26" s="14">
        <f>IF(S26&gt;2*$G26, kraina4[[#This Row],[Ludność 2025]], ROUNDDOWN(S26*$F26,0))</f>
        <v>3347446</v>
      </c>
      <c r="U26" s="14">
        <f>IF(kraina4[[#This Row],[Ludność 2025]]=kraina4[[#This Row],[Ludność 2024]],1,0)</f>
        <v>1</v>
      </c>
    </row>
    <row r="27" spans="1:21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0"/>
        <v>0.86829999999999996</v>
      </c>
      <c r="G27">
        <f>SUM(kraina4[[#This Row],[Liczba kobiet w 2013]:[Liczba mężczynz w 2013]])</f>
        <v>2151563</v>
      </c>
      <c r="H27">
        <f>SUM(kraina4[[#This Row],[Liczba kobiet w 2014]:[Liczba mężczyzn w 2014]])</f>
        <v>1868301</v>
      </c>
      <c r="I27" s="14">
        <f>IF(H27&gt;2*$G27, kraina4[[#This Row],[Ludność 2014]], ROUNDDOWN(H27*$F27,0))</f>
        <v>1622245</v>
      </c>
      <c r="J27" s="14">
        <f>IF(I27&gt;2*$G27, kraina4[[#This Row],[Ludność 2015]], ROUNDDOWN(I27*$F27,0))</f>
        <v>1408595</v>
      </c>
      <c r="K27" s="14">
        <f>IF(J27&gt;2*$G27, kraina4[[#This Row],[Ludność 2016]], ROUNDDOWN(J27*$F27,0))</f>
        <v>1223083</v>
      </c>
      <c r="L27" s="14">
        <f>IF(K27&gt;2*$G27, kraina4[[#This Row],[Ludność 2017]], ROUNDDOWN(K27*$F27,0))</f>
        <v>1062002</v>
      </c>
      <c r="M27" s="14">
        <f>IF(L27&gt;2*$G27, kraina4[[#This Row],[Ludność 2018]], ROUNDDOWN(L27*$F27,0))</f>
        <v>922136</v>
      </c>
      <c r="N27" s="14">
        <f>IF(M27&gt;2*$G27, kraina4[[#This Row],[Ludność 2019]], ROUNDDOWN(M27*$F27,0))</f>
        <v>800690</v>
      </c>
      <c r="O27" s="14">
        <f>IF(N27&gt;2*$G27, kraina4[[#This Row],[Ludność 2020]], ROUNDDOWN(N27*$F27,0))</f>
        <v>695239</v>
      </c>
      <c r="P27" s="14">
        <f>IF(O27&gt;2*$G27, kraina4[[#This Row],[Ludność 2021]], ROUNDDOWN(O27*$F27,0))</f>
        <v>603676</v>
      </c>
      <c r="Q27" s="14">
        <f>IF(P27&gt;2*$G27, kraina4[[#This Row],[Ludność 2022]], ROUNDDOWN(P27*$F27,0))</f>
        <v>524171</v>
      </c>
      <c r="R27" s="14">
        <f>IF(Q27&gt;2*$G27, kraina4[[#This Row],[Ludność 2023]], ROUNDDOWN(Q27*$F27,0))</f>
        <v>455137</v>
      </c>
      <c r="S27" s="14">
        <f>IF(R27&gt;2*$G27, kraina4[[#This Row],[Ludność 2024]], ROUNDDOWN(R27*$F27,0))</f>
        <v>395195</v>
      </c>
      <c r="T27" s="14">
        <f>IF(S27&gt;2*$G27, kraina4[[#This Row],[Ludność 2025]], ROUNDDOWN(S27*$F27,0))</f>
        <v>343147</v>
      </c>
      <c r="U27" s="14">
        <f>IF(kraina4[[#This Row],[Ludność 2025]]=kraina4[[#This Row],[Ludność 2024]],1,0)</f>
        <v>0</v>
      </c>
    </row>
    <row r="28" spans="1:21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0"/>
        <v>0.4713</v>
      </c>
      <c r="G28">
        <f>SUM(kraina4[[#This Row],[Liczba kobiet w 2013]:[Liczba mężczynz w 2013]])</f>
        <v>4709695</v>
      </c>
      <c r="H28">
        <f>SUM(kraina4[[#This Row],[Liczba kobiet w 2014]:[Liczba mężczyzn w 2014]])</f>
        <v>2219872</v>
      </c>
      <c r="I28" s="14">
        <f>IF(H28&gt;2*$G28, kraina4[[#This Row],[Ludność 2014]], ROUNDDOWN(H28*$F28,0))</f>
        <v>1046225</v>
      </c>
      <c r="J28" s="14">
        <f>IF(I28&gt;2*$G28, kraina4[[#This Row],[Ludność 2015]], ROUNDDOWN(I28*$F28,0))</f>
        <v>493085</v>
      </c>
      <c r="K28" s="14">
        <f>IF(J28&gt;2*$G28, kraina4[[#This Row],[Ludność 2016]], ROUNDDOWN(J28*$F28,0))</f>
        <v>232390</v>
      </c>
      <c r="L28" s="14">
        <f>IF(K28&gt;2*$G28, kraina4[[#This Row],[Ludność 2017]], ROUNDDOWN(K28*$F28,0))</f>
        <v>109525</v>
      </c>
      <c r="M28" s="14">
        <f>IF(L28&gt;2*$G28, kraina4[[#This Row],[Ludność 2018]], ROUNDDOWN(L28*$F28,0))</f>
        <v>51619</v>
      </c>
      <c r="N28" s="14">
        <f>IF(M28&gt;2*$G28, kraina4[[#This Row],[Ludność 2019]], ROUNDDOWN(M28*$F28,0))</f>
        <v>24328</v>
      </c>
      <c r="O28" s="14">
        <f>IF(N28&gt;2*$G28, kraina4[[#This Row],[Ludność 2020]], ROUNDDOWN(N28*$F28,0))</f>
        <v>11465</v>
      </c>
      <c r="P28" s="14">
        <f>IF(O28&gt;2*$G28, kraina4[[#This Row],[Ludność 2021]], ROUNDDOWN(O28*$F28,0))</f>
        <v>5403</v>
      </c>
      <c r="Q28" s="14">
        <f>IF(P28&gt;2*$G28, kraina4[[#This Row],[Ludność 2022]], ROUNDDOWN(P28*$F28,0))</f>
        <v>2546</v>
      </c>
      <c r="R28" s="14">
        <f>IF(Q28&gt;2*$G28, kraina4[[#This Row],[Ludność 2023]], ROUNDDOWN(Q28*$F28,0))</f>
        <v>1199</v>
      </c>
      <c r="S28" s="14">
        <f>IF(R28&gt;2*$G28, kraina4[[#This Row],[Ludność 2024]], ROUNDDOWN(R28*$F28,0))</f>
        <v>565</v>
      </c>
      <c r="T28" s="14">
        <f>IF(S28&gt;2*$G28, kraina4[[#This Row],[Ludność 2025]], ROUNDDOWN(S28*$F28,0))</f>
        <v>266</v>
      </c>
      <c r="U28" s="14">
        <f>IF(kraina4[[#This Row],[Ludność 2025]]=kraina4[[#This Row],[Ludność 2024]],1,0)</f>
        <v>0</v>
      </c>
    </row>
    <row r="29" spans="1:21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0"/>
        <v>0.15870000000000001</v>
      </c>
      <c r="G29">
        <f>SUM(kraina4[[#This Row],[Liczba kobiet w 2013]:[Liczba mężczynz w 2013]])</f>
        <v>5450595</v>
      </c>
      <c r="H29">
        <f>SUM(kraina4[[#This Row],[Liczba kobiet w 2014]:[Liczba mężczyzn w 2014]])</f>
        <v>865257</v>
      </c>
      <c r="I29" s="14">
        <f>IF(H29&gt;2*$G29, kraina4[[#This Row],[Ludność 2014]], ROUNDDOWN(H29*$F29,0))</f>
        <v>137316</v>
      </c>
      <c r="J29" s="14">
        <f>IF(I29&gt;2*$G29, kraina4[[#This Row],[Ludność 2015]], ROUNDDOWN(I29*$F29,0))</f>
        <v>21792</v>
      </c>
      <c r="K29" s="14">
        <f>IF(J29&gt;2*$G29, kraina4[[#This Row],[Ludność 2016]], ROUNDDOWN(J29*$F29,0))</f>
        <v>3458</v>
      </c>
      <c r="L29" s="14">
        <f>IF(K29&gt;2*$G29, kraina4[[#This Row],[Ludność 2017]], ROUNDDOWN(K29*$F29,0))</f>
        <v>548</v>
      </c>
      <c r="M29" s="14">
        <f>IF(L29&gt;2*$G29, kraina4[[#This Row],[Ludność 2018]], ROUNDDOWN(L29*$F29,0))</f>
        <v>86</v>
      </c>
      <c r="N29" s="14">
        <f>IF(M29&gt;2*$G29, kraina4[[#This Row],[Ludność 2019]], ROUNDDOWN(M29*$F29,0))</f>
        <v>13</v>
      </c>
      <c r="O29" s="14">
        <f>IF(N29&gt;2*$G29, kraina4[[#This Row],[Ludność 2020]], ROUNDDOWN(N29*$F29,0))</f>
        <v>2</v>
      </c>
      <c r="P29" s="14">
        <f>IF(O29&gt;2*$G29, kraina4[[#This Row],[Ludność 2021]], ROUNDDOWN(O29*$F29,0))</f>
        <v>0</v>
      </c>
      <c r="Q29" s="14">
        <f>IF(P29&gt;2*$G29, kraina4[[#This Row],[Ludność 2022]], ROUNDDOWN(P29*$F29,0))</f>
        <v>0</v>
      </c>
      <c r="R29" s="14">
        <f>IF(Q29&gt;2*$G29, kraina4[[#This Row],[Ludność 2023]], ROUNDDOWN(Q29*$F29,0))</f>
        <v>0</v>
      </c>
      <c r="S29" s="14">
        <f>IF(R29&gt;2*$G29, kraina4[[#This Row],[Ludność 2024]], ROUNDDOWN(R29*$F29,0))</f>
        <v>0</v>
      </c>
      <c r="T29" s="14">
        <f>IF(S29&gt;2*$G29, kraina4[[#This Row],[Ludność 2025]], ROUNDDOWN(S29*$F29,0))</f>
        <v>0</v>
      </c>
      <c r="U29" s="14">
        <f>IF(kraina4[[#This Row],[Ludność 2025]]=kraina4[[#This Row],[Ludność 2024]],1,0)</f>
        <v>1</v>
      </c>
    </row>
    <row r="30" spans="1:21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0"/>
        <v>0.82220000000000004</v>
      </c>
      <c r="G30">
        <f>SUM(kraina4[[#This Row],[Liczba kobiet w 2013]:[Liczba mężczynz w 2013]])</f>
        <v>3703941</v>
      </c>
      <c r="H30">
        <f>SUM(kraina4[[#This Row],[Liczba kobiet w 2014]:[Liczba mężczyzn w 2014]])</f>
        <v>3045392</v>
      </c>
      <c r="I30" s="14">
        <f>IF(H30&gt;2*$G30, kraina4[[#This Row],[Ludność 2014]], ROUNDDOWN(H30*$F30,0))</f>
        <v>2503921</v>
      </c>
      <c r="J30" s="14">
        <f>IF(I30&gt;2*$G30, kraina4[[#This Row],[Ludność 2015]], ROUNDDOWN(I30*$F30,0))</f>
        <v>2058723</v>
      </c>
      <c r="K30" s="14">
        <f>IF(J30&gt;2*$G30, kraina4[[#This Row],[Ludność 2016]], ROUNDDOWN(J30*$F30,0))</f>
        <v>1692682</v>
      </c>
      <c r="L30" s="14">
        <f>IF(K30&gt;2*$G30, kraina4[[#This Row],[Ludność 2017]], ROUNDDOWN(K30*$F30,0))</f>
        <v>1391723</v>
      </c>
      <c r="M30" s="14">
        <f>IF(L30&gt;2*$G30, kraina4[[#This Row],[Ludność 2018]], ROUNDDOWN(L30*$F30,0))</f>
        <v>1144274</v>
      </c>
      <c r="N30" s="14">
        <f>IF(M30&gt;2*$G30, kraina4[[#This Row],[Ludność 2019]], ROUNDDOWN(M30*$F30,0))</f>
        <v>940822</v>
      </c>
      <c r="O30" s="14">
        <f>IF(N30&gt;2*$G30, kraina4[[#This Row],[Ludność 2020]], ROUNDDOWN(N30*$F30,0))</f>
        <v>773543</v>
      </c>
      <c r="P30" s="14">
        <f>IF(O30&gt;2*$G30, kraina4[[#This Row],[Ludność 2021]], ROUNDDOWN(O30*$F30,0))</f>
        <v>636007</v>
      </c>
      <c r="Q30" s="14">
        <f>IF(P30&gt;2*$G30, kraina4[[#This Row],[Ludność 2022]], ROUNDDOWN(P30*$F30,0))</f>
        <v>522924</v>
      </c>
      <c r="R30" s="14">
        <f>IF(Q30&gt;2*$G30, kraina4[[#This Row],[Ludność 2023]], ROUNDDOWN(Q30*$F30,0))</f>
        <v>429948</v>
      </c>
      <c r="S30" s="14">
        <f>IF(R30&gt;2*$G30, kraina4[[#This Row],[Ludność 2024]], ROUNDDOWN(R30*$F30,0))</f>
        <v>353503</v>
      </c>
      <c r="T30" s="14">
        <f>IF(S30&gt;2*$G30, kraina4[[#This Row],[Ludność 2025]], ROUNDDOWN(S30*$F30,0))</f>
        <v>290650</v>
      </c>
      <c r="U30" s="14">
        <f>IF(kraina4[[#This Row],[Ludność 2025]]=kraina4[[#This Row],[Ludność 2024]],1,0)</f>
        <v>0</v>
      </c>
    </row>
    <row r="31" spans="1:21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0"/>
        <v>1.17E-2</v>
      </c>
      <c r="G31">
        <f>SUM(kraina4[[#This Row],[Liczba kobiet w 2013]:[Liczba mężczynz w 2013]])</f>
        <v>5040530</v>
      </c>
      <c r="H31">
        <f>SUM(kraina4[[#This Row],[Liczba kobiet w 2014]:[Liczba mężczyzn w 2014]])</f>
        <v>59431</v>
      </c>
      <c r="I31" s="14">
        <f>IF(H31&gt;2*$G31, kraina4[[#This Row],[Ludność 2014]], ROUNDDOWN(H31*$F31,0))</f>
        <v>695</v>
      </c>
      <c r="J31" s="14">
        <f>IF(I31&gt;2*$G31, kraina4[[#This Row],[Ludność 2015]], ROUNDDOWN(I31*$F31,0))</f>
        <v>8</v>
      </c>
      <c r="K31" s="14">
        <f>IF(J31&gt;2*$G31, kraina4[[#This Row],[Ludność 2016]], ROUNDDOWN(J31*$F31,0))</f>
        <v>0</v>
      </c>
      <c r="L31" s="14">
        <f>IF(K31&gt;2*$G31, kraina4[[#This Row],[Ludność 2017]], ROUNDDOWN(K31*$F31,0))</f>
        <v>0</v>
      </c>
      <c r="M31" s="14">
        <f>IF(L31&gt;2*$G31, kraina4[[#This Row],[Ludność 2018]], ROUNDDOWN(L31*$F31,0))</f>
        <v>0</v>
      </c>
      <c r="N31" s="14">
        <f>IF(M31&gt;2*$G31, kraina4[[#This Row],[Ludność 2019]], ROUNDDOWN(M31*$F31,0))</f>
        <v>0</v>
      </c>
      <c r="O31" s="14">
        <f>IF(N31&gt;2*$G31, kraina4[[#This Row],[Ludność 2020]], ROUNDDOWN(N31*$F31,0))</f>
        <v>0</v>
      </c>
      <c r="P31" s="14">
        <f>IF(O31&gt;2*$G31, kraina4[[#This Row],[Ludność 2021]], ROUNDDOWN(O31*$F31,0))</f>
        <v>0</v>
      </c>
      <c r="Q31" s="14">
        <f>IF(P31&gt;2*$G31, kraina4[[#This Row],[Ludność 2022]], ROUNDDOWN(P31*$F31,0))</f>
        <v>0</v>
      </c>
      <c r="R31" s="14">
        <f>IF(Q31&gt;2*$G31, kraina4[[#This Row],[Ludność 2023]], ROUNDDOWN(Q31*$F31,0))</f>
        <v>0</v>
      </c>
      <c r="S31" s="14">
        <f>IF(R31&gt;2*$G31, kraina4[[#This Row],[Ludność 2024]], ROUNDDOWN(R31*$F31,0))</f>
        <v>0</v>
      </c>
      <c r="T31" s="14">
        <f>IF(S31&gt;2*$G31, kraina4[[#This Row],[Ludność 2025]], ROUNDDOWN(S31*$F31,0))</f>
        <v>0</v>
      </c>
      <c r="U31" s="14">
        <f>IF(kraina4[[#This Row],[Ludność 2025]]=kraina4[[#This Row],[Ludność 2024]],1,0)</f>
        <v>1</v>
      </c>
    </row>
    <row r="32" spans="1:21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0"/>
        <v>0.92610000000000003</v>
      </c>
      <c r="G32">
        <f>SUM(kraina4[[#This Row],[Liczba kobiet w 2013]:[Liczba mężczynz w 2013]])</f>
        <v>3754769</v>
      </c>
      <c r="H32">
        <f>SUM(kraina4[[#This Row],[Liczba kobiet w 2014]:[Liczba mężczyzn w 2014]])</f>
        <v>3477577</v>
      </c>
      <c r="I32" s="14">
        <f>IF(H32&gt;2*$G32, kraina4[[#This Row],[Ludność 2014]], ROUNDDOWN(H32*$F32,0))</f>
        <v>3220584</v>
      </c>
      <c r="J32" s="14">
        <f>IF(I32&gt;2*$G32, kraina4[[#This Row],[Ludność 2015]], ROUNDDOWN(I32*$F32,0))</f>
        <v>2982582</v>
      </c>
      <c r="K32" s="14">
        <f>IF(J32&gt;2*$G32, kraina4[[#This Row],[Ludność 2016]], ROUNDDOWN(J32*$F32,0))</f>
        <v>2762169</v>
      </c>
      <c r="L32" s="14">
        <f>IF(K32&gt;2*$G32, kraina4[[#This Row],[Ludność 2017]], ROUNDDOWN(K32*$F32,0))</f>
        <v>2558044</v>
      </c>
      <c r="M32" s="14">
        <f>IF(L32&gt;2*$G32, kraina4[[#This Row],[Ludność 2018]], ROUNDDOWN(L32*$F32,0))</f>
        <v>2369004</v>
      </c>
      <c r="N32" s="14">
        <f>IF(M32&gt;2*$G32, kraina4[[#This Row],[Ludność 2019]], ROUNDDOWN(M32*$F32,0))</f>
        <v>2193934</v>
      </c>
      <c r="O32" s="14">
        <f>IF(N32&gt;2*$G32, kraina4[[#This Row],[Ludność 2020]], ROUNDDOWN(N32*$F32,0))</f>
        <v>2031802</v>
      </c>
      <c r="P32" s="14">
        <f>IF(O32&gt;2*$G32, kraina4[[#This Row],[Ludność 2021]], ROUNDDOWN(O32*$F32,0))</f>
        <v>1881651</v>
      </c>
      <c r="Q32" s="14">
        <f>IF(P32&gt;2*$G32, kraina4[[#This Row],[Ludność 2022]], ROUNDDOWN(P32*$F32,0))</f>
        <v>1742596</v>
      </c>
      <c r="R32" s="14">
        <f>IF(Q32&gt;2*$G32, kraina4[[#This Row],[Ludność 2023]], ROUNDDOWN(Q32*$F32,0))</f>
        <v>1613818</v>
      </c>
      <c r="S32" s="14">
        <f>IF(R32&gt;2*$G32, kraina4[[#This Row],[Ludność 2024]], ROUNDDOWN(R32*$F32,0))</f>
        <v>1494556</v>
      </c>
      <c r="T32" s="14">
        <f>IF(S32&gt;2*$G32, kraina4[[#This Row],[Ludność 2025]], ROUNDDOWN(S32*$F32,0))</f>
        <v>1384108</v>
      </c>
      <c r="U32" s="14">
        <f>IF(kraina4[[#This Row],[Ludność 2025]]=kraina4[[#This Row],[Ludność 2024]],1,0)</f>
        <v>0</v>
      </c>
    </row>
    <row r="33" spans="1:21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0"/>
        <v>1.9078999999999999</v>
      </c>
      <c r="G33">
        <f>SUM(kraina4[[#This Row],[Liczba kobiet w 2013]:[Liczba mężczynz w 2013]])</f>
        <v>2021024</v>
      </c>
      <c r="H33">
        <f>SUM(kraina4[[#This Row],[Liczba kobiet w 2014]:[Liczba mężczyzn w 2014]])</f>
        <v>3855970</v>
      </c>
      <c r="I33" s="14">
        <f>IF(H33&gt;2*$G33, kraina4[[#This Row],[Ludność 2014]], ROUNDDOWN(H33*$F33,0))</f>
        <v>7356805</v>
      </c>
      <c r="J33" s="14">
        <f>IF(I33&gt;2*$G33, kraina4[[#This Row],[Ludność 2015]], ROUNDDOWN(I33*$F33,0))</f>
        <v>7356805</v>
      </c>
      <c r="K33" s="14">
        <f>IF(J33&gt;2*$G33, kraina4[[#This Row],[Ludność 2016]], ROUNDDOWN(J33*$F33,0))</f>
        <v>7356805</v>
      </c>
      <c r="L33" s="14">
        <f>IF(K33&gt;2*$G33, kraina4[[#This Row],[Ludność 2017]], ROUNDDOWN(K33*$F33,0))</f>
        <v>7356805</v>
      </c>
      <c r="M33" s="14">
        <f>IF(L33&gt;2*$G33, kraina4[[#This Row],[Ludność 2018]], ROUNDDOWN(L33*$F33,0))</f>
        <v>7356805</v>
      </c>
      <c r="N33" s="14">
        <f>IF(M33&gt;2*$G33, kraina4[[#This Row],[Ludność 2019]], ROUNDDOWN(M33*$F33,0))</f>
        <v>7356805</v>
      </c>
      <c r="O33" s="14">
        <f>IF(N33&gt;2*$G33, kraina4[[#This Row],[Ludność 2020]], ROUNDDOWN(N33*$F33,0))</f>
        <v>7356805</v>
      </c>
      <c r="P33" s="14">
        <f>IF(O33&gt;2*$G33, kraina4[[#This Row],[Ludność 2021]], ROUNDDOWN(O33*$F33,0))</f>
        <v>7356805</v>
      </c>
      <c r="Q33" s="14">
        <f>IF(P33&gt;2*$G33, kraina4[[#This Row],[Ludność 2022]], ROUNDDOWN(P33*$F33,0))</f>
        <v>7356805</v>
      </c>
      <c r="R33" s="14">
        <f>IF(Q33&gt;2*$G33, kraina4[[#This Row],[Ludność 2023]], ROUNDDOWN(Q33*$F33,0))</f>
        <v>7356805</v>
      </c>
      <c r="S33" s="14">
        <f>IF(R33&gt;2*$G33, kraina4[[#This Row],[Ludność 2024]], ROUNDDOWN(R33*$F33,0))</f>
        <v>7356805</v>
      </c>
      <c r="T33" s="14">
        <f>IF(S33&gt;2*$G33, kraina4[[#This Row],[Ludność 2025]], ROUNDDOWN(S33*$F33,0))</f>
        <v>7356805</v>
      </c>
      <c r="U33" s="14">
        <f>IF(kraina4[[#This Row],[Ludność 2025]]=kraina4[[#This Row],[Ludność 2024]],1,0)</f>
        <v>1</v>
      </c>
    </row>
    <row r="34" spans="1:21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0"/>
        <v>0.16200000000000001</v>
      </c>
      <c r="G34">
        <f>SUM(kraina4[[#This Row],[Liczba kobiet w 2013]:[Liczba mężczynz w 2013]])</f>
        <v>5856254</v>
      </c>
      <c r="H34">
        <f>SUM(kraina4[[#This Row],[Liczba kobiet w 2014]:[Liczba mężczyzn w 2014]])</f>
        <v>948807</v>
      </c>
      <c r="I34" s="14">
        <f>IF(H34&gt;2*$G34, kraina4[[#This Row],[Ludność 2014]], ROUNDDOWN(H34*$F34,0))</f>
        <v>153706</v>
      </c>
      <c r="J34" s="14">
        <f>IF(I34&gt;2*$G34, kraina4[[#This Row],[Ludność 2015]], ROUNDDOWN(I34*$F34,0))</f>
        <v>24900</v>
      </c>
      <c r="K34" s="14">
        <f>IF(J34&gt;2*$G34, kraina4[[#This Row],[Ludność 2016]], ROUNDDOWN(J34*$F34,0))</f>
        <v>4033</v>
      </c>
      <c r="L34" s="14">
        <f>IF(K34&gt;2*$G34, kraina4[[#This Row],[Ludność 2017]], ROUNDDOWN(K34*$F34,0))</f>
        <v>653</v>
      </c>
      <c r="M34" s="14">
        <f>IF(L34&gt;2*$G34, kraina4[[#This Row],[Ludność 2018]], ROUNDDOWN(L34*$F34,0))</f>
        <v>105</v>
      </c>
      <c r="N34" s="14">
        <f>IF(M34&gt;2*$G34, kraina4[[#This Row],[Ludność 2019]], ROUNDDOWN(M34*$F34,0))</f>
        <v>17</v>
      </c>
      <c r="O34" s="14">
        <f>IF(N34&gt;2*$G34, kraina4[[#This Row],[Ludność 2020]], ROUNDDOWN(N34*$F34,0))</f>
        <v>2</v>
      </c>
      <c r="P34" s="14">
        <f>IF(O34&gt;2*$G34, kraina4[[#This Row],[Ludność 2021]], ROUNDDOWN(O34*$F34,0))</f>
        <v>0</v>
      </c>
      <c r="Q34" s="14">
        <f>IF(P34&gt;2*$G34, kraina4[[#This Row],[Ludność 2022]], ROUNDDOWN(P34*$F34,0))</f>
        <v>0</v>
      </c>
      <c r="R34" s="14">
        <f>IF(Q34&gt;2*$G34, kraina4[[#This Row],[Ludność 2023]], ROUNDDOWN(Q34*$F34,0))</f>
        <v>0</v>
      </c>
      <c r="S34" s="14">
        <f>IF(R34&gt;2*$G34, kraina4[[#This Row],[Ludność 2024]], ROUNDDOWN(R34*$F34,0))</f>
        <v>0</v>
      </c>
      <c r="T34" s="14">
        <f>IF(S34&gt;2*$G34, kraina4[[#This Row],[Ludność 2025]], ROUNDDOWN(S34*$F34,0))</f>
        <v>0</v>
      </c>
      <c r="U34" s="14">
        <f>IF(kraina4[[#This Row],[Ludność 2025]]=kraina4[[#This Row],[Ludność 2024]],1,0)</f>
        <v>1</v>
      </c>
    </row>
    <row r="35" spans="1:21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0"/>
        <v>17.4284</v>
      </c>
      <c r="G35">
        <f>SUM(kraina4[[#This Row],[Liczba kobiet w 2013]:[Liczba mężczynz w 2013]])</f>
        <v>158033</v>
      </c>
      <c r="H35">
        <f>SUM(kraina4[[#This Row],[Liczba kobiet w 2014]:[Liczba mężczyzn w 2014]])</f>
        <v>2754275</v>
      </c>
      <c r="I35" s="14">
        <f>IF(H35&gt;2*$G35, kraina4[[#This Row],[Ludność 2014]], ROUNDDOWN(H35*$F35,0))</f>
        <v>2754275</v>
      </c>
      <c r="J35" s="14">
        <f>IF(I35&gt;2*$G35, kraina4[[#This Row],[Ludność 2015]], ROUNDDOWN(I35*$F35,0))</f>
        <v>2754275</v>
      </c>
      <c r="K35" s="14">
        <f>IF(J35&gt;2*$G35, kraina4[[#This Row],[Ludność 2016]], ROUNDDOWN(J35*$F35,0))</f>
        <v>2754275</v>
      </c>
      <c r="L35" s="14">
        <f>IF(K35&gt;2*$G35, kraina4[[#This Row],[Ludność 2017]], ROUNDDOWN(K35*$F35,0))</f>
        <v>2754275</v>
      </c>
      <c r="M35" s="14">
        <f>IF(L35&gt;2*$G35, kraina4[[#This Row],[Ludność 2018]], ROUNDDOWN(L35*$F35,0))</f>
        <v>2754275</v>
      </c>
      <c r="N35" s="14">
        <f>IF(M35&gt;2*$G35, kraina4[[#This Row],[Ludność 2019]], ROUNDDOWN(M35*$F35,0))</f>
        <v>2754275</v>
      </c>
      <c r="O35" s="14">
        <f>IF(N35&gt;2*$G35, kraina4[[#This Row],[Ludność 2020]], ROUNDDOWN(N35*$F35,0))</f>
        <v>2754275</v>
      </c>
      <c r="P35" s="14">
        <f>IF(O35&gt;2*$G35, kraina4[[#This Row],[Ludność 2021]], ROUNDDOWN(O35*$F35,0))</f>
        <v>2754275</v>
      </c>
      <c r="Q35" s="14">
        <f>IF(P35&gt;2*$G35, kraina4[[#This Row],[Ludność 2022]], ROUNDDOWN(P35*$F35,0))</f>
        <v>2754275</v>
      </c>
      <c r="R35" s="14">
        <f>IF(Q35&gt;2*$G35, kraina4[[#This Row],[Ludność 2023]], ROUNDDOWN(Q35*$F35,0))</f>
        <v>2754275</v>
      </c>
      <c r="S35" s="14">
        <f>IF(R35&gt;2*$G35, kraina4[[#This Row],[Ludność 2024]], ROUNDDOWN(R35*$F35,0))</f>
        <v>2754275</v>
      </c>
      <c r="T35" s="14">
        <f>IF(S35&gt;2*$G35, kraina4[[#This Row],[Ludność 2025]], ROUNDDOWN(S35*$F35,0))</f>
        <v>2754275</v>
      </c>
      <c r="U35" s="14">
        <f>IF(kraina4[[#This Row],[Ludność 2025]]=kraina4[[#This Row],[Ludność 2024]],1,0)</f>
        <v>1</v>
      </c>
    </row>
    <row r="36" spans="1:21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0"/>
        <v>0.39850000000000002</v>
      </c>
      <c r="G36">
        <f>SUM(kraina4[[#This Row],[Liczba kobiet w 2013]:[Liczba mężczynz w 2013]])</f>
        <v>4984142</v>
      </c>
      <c r="H36">
        <f>SUM(kraina4[[#This Row],[Liczba kobiet w 2014]:[Liczba mężczyzn w 2014]])</f>
        <v>1986529</v>
      </c>
      <c r="I36" s="14">
        <f>IF(H36&gt;2*$G36, kraina4[[#This Row],[Ludność 2014]], ROUNDDOWN(H36*$F36,0))</f>
        <v>791631</v>
      </c>
      <c r="J36" s="14">
        <f>IF(I36&gt;2*$G36, kraina4[[#This Row],[Ludność 2015]], ROUNDDOWN(I36*$F36,0))</f>
        <v>315464</v>
      </c>
      <c r="K36" s="14">
        <f>IF(J36&gt;2*$G36, kraina4[[#This Row],[Ludność 2016]], ROUNDDOWN(J36*$F36,0))</f>
        <v>125712</v>
      </c>
      <c r="L36" s="14">
        <f>IF(K36&gt;2*$G36, kraina4[[#This Row],[Ludność 2017]], ROUNDDOWN(K36*$F36,0))</f>
        <v>50096</v>
      </c>
      <c r="M36" s="14">
        <f>IF(L36&gt;2*$G36, kraina4[[#This Row],[Ludność 2018]], ROUNDDOWN(L36*$F36,0))</f>
        <v>19963</v>
      </c>
      <c r="N36" s="14">
        <f>IF(M36&gt;2*$G36, kraina4[[#This Row],[Ludność 2019]], ROUNDDOWN(M36*$F36,0))</f>
        <v>7955</v>
      </c>
      <c r="O36" s="14">
        <f>IF(N36&gt;2*$G36, kraina4[[#This Row],[Ludność 2020]], ROUNDDOWN(N36*$F36,0))</f>
        <v>3170</v>
      </c>
      <c r="P36" s="14">
        <f>IF(O36&gt;2*$G36, kraina4[[#This Row],[Ludność 2021]], ROUNDDOWN(O36*$F36,0))</f>
        <v>1263</v>
      </c>
      <c r="Q36" s="14">
        <f>IF(P36&gt;2*$G36, kraina4[[#This Row],[Ludność 2022]], ROUNDDOWN(P36*$F36,0))</f>
        <v>503</v>
      </c>
      <c r="R36" s="14">
        <f>IF(Q36&gt;2*$G36, kraina4[[#This Row],[Ludność 2023]], ROUNDDOWN(Q36*$F36,0))</f>
        <v>200</v>
      </c>
      <c r="S36" s="14">
        <f>IF(R36&gt;2*$G36, kraina4[[#This Row],[Ludność 2024]], ROUNDDOWN(R36*$F36,0))</f>
        <v>79</v>
      </c>
      <c r="T36" s="14">
        <f>IF(S36&gt;2*$G36, kraina4[[#This Row],[Ludność 2025]], ROUNDDOWN(S36*$F36,0))</f>
        <v>31</v>
      </c>
      <c r="U36" s="14">
        <f>IF(kraina4[[#This Row],[Ludność 2025]]=kraina4[[#This Row],[Ludność 2024]],1,0)</f>
        <v>0</v>
      </c>
    </row>
    <row r="37" spans="1:21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0"/>
        <v>6.2600000000000003E-2</v>
      </c>
      <c r="G37">
        <f>SUM(kraina4[[#This Row],[Liczba kobiet w 2013]:[Liczba mężczynz w 2013]])</f>
        <v>3653434</v>
      </c>
      <c r="H37">
        <f>SUM(kraina4[[#This Row],[Liczba kobiet w 2014]:[Liczba mężczyzn w 2014]])</f>
        <v>229037</v>
      </c>
      <c r="I37" s="14">
        <f>IF(H37&gt;2*$G37, kraina4[[#This Row],[Ludność 2014]], ROUNDDOWN(H37*$F37,0))</f>
        <v>14337</v>
      </c>
      <c r="J37" s="14">
        <f>IF(I37&gt;2*$G37, kraina4[[#This Row],[Ludność 2015]], ROUNDDOWN(I37*$F37,0))</f>
        <v>897</v>
      </c>
      <c r="K37" s="14">
        <f>IF(J37&gt;2*$G37, kraina4[[#This Row],[Ludność 2016]], ROUNDDOWN(J37*$F37,0))</f>
        <v>56</v>
      </c>
      <c r="L37" s="14">
        <f>IF(K37&gt;2*$G37, kraina4[[#This Row],[Ludność 2017]], ROUNDDOWN(K37*$F37,0))</f>
        <v>3</v>
      </c>
      <c r="M37" s="14">
        <f>IF(L37&gt;2*$G37, kraina4[[#This Row],[Ludność 2018]], ROUNDDOWN(L37*$F37,0))</f>
        <v>0</v>
      </c>
      <c r="N37" s="14">
        <f>IF(M37&gt;2*$G37, kraina4[[#This Row],[Ludność 2019]], ROUNDDOWN(M37*$F37,0))</f>
        <v>0</v>
      </c>
      <c r="O37" s="14">
        <f>IF(N37&gt;2*$G37, kraina4[[#This Row],[Ludność 2020]], ROUNDDOWN(N37*$F37,0))</f>
        <v>0</v>
      </c>
      <c r="P37" s="14">
        <f>IF(O37&gt;2*$G37, kraina4[[#This Row],[Ludność 2021]], ROUNDDOWN(O37*$F37,0))</f>
        <v>0</v>
      </c>
      <c r="Q37" s="14">
        <f>IF(P37&gt;2*$G37, kraina4[[#This Row],[Ludność 2022]], ROUNDDOWN(P37*$F37,0))</f>
        <v>0</v>
      </c>
      <c r="R37" s="14">
        <f>IF(Q37&gt;2*$G37, kraina4[[#This Row],[Ludność 2023]], ROUNDDOWN(Q37*$F37,0))</f>
        <v>0</v>
      </c>
      <c r="S37" s="14">
        <f>IF(R37&gt;2*$G37, kraina4[[#This Row],[Ludność 2024]], ROUNDDOWN(R37*$F37,0))</f>
        <v>0</v>
      </c>
      <c r="T37" s="14">
        <f>IF(S37&gt;2*$G37, kraina4[[#This Row],[Ludność 2025]], ROUNDDOWN(S37*$F37,0))</f>
        <v>0</v>
      </c>
      <c r="U37" s="14">
        <f>IF(kraina4[[#This Row],[Ludność 2025]]=kraina4[[#This Row],[Ludność 2024]],1,0)</f>
        <v>1</v>
      </c>
    </row>
    <row r="38" spans="1:21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0"/>
        <v>0.81579999999999997</v>
      </c>
      <c r="G38">
        <f>SUM(kraina4[[#This Row],[Liczba kobiet w 2013]:[Liczba mężczynz w 2013]])</f>
        <v>2921428</v>
      </c>
      <c r="H38">
        <f>SUM(kraina4[[#This Row],[Liczba kobiet w 2014]:[Liczba mężczyzn w 2014]])</f>
        <v>2383387</v>
      </c>
      <c r="I38" s="14">
        <f>IF(H38&gt;2*$G38, kraina4[[#This Row],[Ludność 2014]], ROUNDDOWN(H38*$F38,0))</f>
        <v>1944367</v>
      </c>
      <c r="J38" s="14">
        <f>IF(I38&gt;2*$G38, kraina4[[#This Row],[Ludność 2015]], ROUNDDOWN(I38*$F38,0))</f>
        <v>1586214</v>
      </c>
      <c r="K38" s="14">
        <f>IF(J38&gt;2*$G38, kraina4[[#This Row],[Ludność 2016]], ROUNDDOWN(J38*$F38,0))</f>
        <v>1294033</v>
      </c>
      <c r="L38" s="14">
        <f>IF(K38&gt;2*$G38, kraina4[[#This Row],[Ludność 2017]], ROUNDDOWN(K38*$F38,0))</f>
        <v>1055672</v>
      </c>
      <c r="M38" s="14">
        <f>IF(L38&gt;2*$G38, kraina4[[#This Row],[Ludność 2018]], ROUNDDOWN(L38*$F38,0))</f>
        <v>861217</v>
      </c>
      <c r="N38" s="14">
        <f>IF(M38&gt;2*$G38, kraina4[[#This Row],[Ludność 2019]], ROUNDDOWN(M38*$F38,0))</f>
        <v>702580</v>
      </c>
      <c r="O38" s="14">
        <f>IF(N38&gt;2*$G38, kraina4[[#This Row],[Ludność 2020]], ROUNDDOWN(N38*$F38,0))</f>
        <v>573164</v>
      </c>
      <c r="P38" s="14">
        <f>IF(O38&gt;2*$G38, kraina4[[#This Row],[Ludność 2021]], ROUNDDOWN(O38*$F38,0))</f>
        <v>467587</v>
      </c>
      <c r="Q38" s="14">
        <f>IF(P38&gt;2*$G38, kraina4[[#This Row],[Ludność 2022]], ROUNDDOWN(P38*$F38,0))</f>
        <v>381457</v>
      </c>
      <c r="R38" s="14">
        <f>IF(Q38&gt;2*$G38, kraina4[[#This Row],[Ludność 2023]], ROUNDDOWN(Q38*$F38,0))</f>
        <v>311192</v>
      </c>
      <c r="S38" s="14">
        <f>IF(R38&gt;2*$G38, kraina4[[#This Row],[Ludność 2024]], ROUNDDOWN(R38*$F38,0))</f>
        <v>253870</v>
      </c>
      <c r="T38" s="14">
        <f>IF(S38&gt;2*$G38, kraina4[[#This Row],[Ludność 2025]], ROUNDDOWN(S38*$F38,0))</f>
        <v>207107</v>
      </c>
      <c r="U38" s="14">
        <f>IF(kraina4[[#This Row],[Ludność 2025]]=kraina4[[#This Row],[Ludność 2024]],1,0)</f>
        <v>0</v>
      </c>
    </row>
    <row r="39" spans="1:21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0"/>
        <v>0.26690000000000003</v>
      </c>
      <c r="G39">
        <f>SUM(kraina4[[#This Row],[Liczba kobiet w 2013]:[Liczba mężczynz w 2013]])</f>
        <v>3286803</v>
      </c>
      <c r="H39">
        <f>SUM(kraina4[[#This Row],[Liczba kobiet w 2014]:[Liczba mężczyzn w 2014]])</f>
        <v>877403</v>
      </c>
      <c r="I39" s="14">
        <f>IF(H39&gt;2*$G39, kraina4[[#This Row],[Ludność 2014]], ROUNDDOWN(H39*$F39,0))</f>
        <v>234178</v>
      </c>
      <c r="J39" s="14">
        <f>IF(I39&gt;2*$G39, kraina4[[#This Row],[Ludność 2015]], ROUNDDOWN(I39*$F39,0))</f>
        <v>62502</v>
      </c>
      <c r="K39" s="14">
        <f>IF(J39&gt;2*$G39, kraina4[[#This Row],[Ludność 2016]], ROUNDDOWN(J39*$F39,0))</f>
        <v>16681</v>
      </c>
      <c r="L39" s="14">
        <f>IF(K39&gt;2*$G39, kraina4[[#This Row],[Ludność 2017]], ROUNDDOWN(K39*$F39,0))</f>
        <v>4452</v>
      </c>
      <c r="M39" s="14">
        <f>IF(L39&gt;2*$G39, kraina4[[#This Row],[Ludność 2018]], ROUNDDOWN(L39*$F39,0))</f>
        <v>1188</v>
      </c>
      <c r="N39" s="14">
        <f>IF(M39&gt;2*$G39, kraina4[[#This Row],[Ludność 2019]], ROUNDDOWN(M39*$F39,0))</f>
        <v>317</v>
      </c>
      <c r="O39" s="14">
        <f>IF(N39&gt;2*$G39, kraina4[[#This Row],[Ludność 2020]], ROUNDDOWN(N39*$F39,0))</f>
        <v>84</v>
      </c>
      <c r="P39" s="14">
        <f>IF(O39&gt;2*$G39, kraina4[[#This Row],[Ludność 2021]], ROUNDDOWN(O39*$F39,0))</f>
        <v>22</v>
      </c>
      <c r="Q39" s="14">
        <f>IF(P39&gt;2*$G39, kraina4[[#This Row],[Ludność 2022]], ROUNDDOWN(P39*$F39,0))</f>
        <v>5</v>
      </c>
      <c r="R39" s="14">
        <f>IF(Q39&gt;2*$G39, kraina4[[#This Row],[Ludność 2023]], ROUNDDOWN(Q39*$F39,0))</f>
        <v>1</v>
      </c>
      <c r="S39" s="14">
        <f>IF(R39&gt;2*$G39, kraina4[[#This Row],[Ludność 2024]], ROUNDDOWN(R39*$F39,0))</f>
        <v>0</v>
      </c>
      <c r="T39" s="14">
        <f>IF(S39&gt;2*$G39, kraina4[[#This Row],[Ludność 2025]], ROUNDDOWN(S39*$F39,0))</f>
        <v>0</v>
      </c>
      <c r="U39" s="14">
        <f>IF(kraina4[[#This Row],[Ludność 2025]]=kraina4[[#This Row],[Ludność 2024]],1,0)</f>
        <v>0</v>
      </c>
    </row>
    <row r="40" spans="1:21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0"/>
        <v>5.6017999999999999</v>
      </c>
      <c r="G40">
        <f>SUM(kraina4[[#This Row],[Liczba kobiet w 2013]:[Liczba mężczynz w 2013]])</f>
        <v>1063625</v>
      </c>
      <c r="H40">
        <f>SUM(kraina4[[#This Row],[Liczba kobiet w 2014]:[Liczba mężczyzn w 2014]])</f>
        <v>5958241</v>
      </c>
      <c r="I40" s="14">
        <f>IF(H40&gt;2*$G40, kraina4[[#This Row],[Ludność 2014]], ROUNDDOWN(H40*$F40,0))</f>
        <v>5958241</v>
      </c>
      <c r="J40" s="14">
        <f>IF(I40&gt;2*$G40, kraina4[[#This Row],[Ludność 2015]], ROUNDDOWN(I40*$F40,0))</f>
        <v>5958241</v>
      </c>
      <c r="K40" s="14">
        <f>IF(J40&gt;2*$G40, kraina4[[#This Row],[Ludność 2016]], ROUNDDOWN(J40*$F40,0))</f>
        <v>5958241</v>
      </c>
      <c r="L40" s="14">
        <f>IF(K40&gt;2*$G40, kraina4[[#This Row],[Ludność 2017]], ROUNDDOWN(K40*$F40,0))</f>
        <v>5958241</v>
      </c>
      <c r="M40" s="14">
        <f>IF(L40&gt;2*$G40, kraina4[[#This Row],[Ludność 2018]], ROUNDDOWN(L40*$F40,0))</f>
        <v>5958241</v>
      </c>
      <c r="N40" s="14">
        <f>IF(M40&gt;2*$G40, kraina4[[#This Row],[Ludność 2019]], ROUNDDOWN(M40*$F40,0))</f>
        <v>5958241</v>
      </c>
      <c r="O40" s="14">
        <f>IF(N40&gt;2*$G40, kraina4[[#This Row],[Ludność 2020]], ROUNDDOWN(N40*$F40,0))</f>
        <v>5958241</v>
      </c>
      <c r="P40" s="14">
        <f>IF(O40&gt;2*$G40, kraina4[[#This Row],[Ludność 2021]], ROUNDDOWN(O40*$F40,0))</f>
        <v>5958241</v>
      </c>
      <c r="Q40" s="14">
        <f>IF(P40&gt;2*$G40, kraina4[[#This Row],[Ludność 2022]], ROUNDDOWN(P40*$F40,0))</f>
        <v>5958241</v>
      </c>
      <c r="R40" s="14">
        <f>IF(Q40&gt;2*$G40, kraina4[[#This Row],[Ludność 2023]], ROUNDDOWN(Q40*$F40,0))</f>
        <v>5958241</v>
      </c>
      <c r="S40" s="14">
        <f>IF(R40&gt;2*$G40, kraina4[[#This Row],[Ludność 2024]], ROUNDDOWN(R40*$F40,0))</f>
        <v>5958241</v>
      </c>
      <c r="T40" s="14">
        <f>IF(S40&gt;2*$G40, kraina4[[#This Row],[Ludność 2025]], ROUNDDOWN(S40*$F40,0))</f>
        <v>5958241</v>
      </c>
      <c r="U40" s="14">
        <f>IF(kraina4[[#This Row],[Ludność 2025]]=kraina4[[#This Row],[Ludność 2024]],1,0)</f>
        <v>1</v>
      </c>
    </row>
    <row r="41" spans="1:21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0"/>
        <v>2.2675999999999998</v>
      </c>
      <c r="G41">
        <f>SUM(kraina4[[#This Row],[Liczba kobiet w 2013]:[Liczba mężczynz w 2013]])</f>
        <v>2270638</v>
      </c>
      <c r="H41">
        <f>SUM(kraina4[[#This Row],[Liczba kobiet w 2014]:[Liczba mężczyzn w 2014]])</f>
        <v>5149121</v>
      </c>
      <c r="I41" s="14">
        <f>IF(H41&gt;2*$G41, kraina4[[#This Row],[Ludność 2014]], ROUNDDOWN(H41*$F41,0))</f>
        <v>5149121</v>
      </c>
      <c r="J41" s="14">
        <f>IF(I41&gt;2*$G41, kraina4[[#This Row],[Ludność 2015]], ROUNDDOWN(I41*$F41,0))</f>
        <v>5149121</v>
      </c>
      <c r="K41" s="14">
        <f>IF(J41&gt;2*$G41, kraina4[[#This Row],[Ludność 2016]], ROUNDDOWN(J41*$F41,0))</f>
        <v>5149121</v>
      </c>
      <c r="L41" s="14">
        <f>IF(K41&gt;2*$G41, kraina4[[#This Row],[Ludność 2017]], ROUNDDOWN(K41*$F41,0))</f>
        <v>5149121</v>
      </c>
      <c r="M41" s="14">
        <f>IF(L41&gt;2*$G41, kraina4[[#This Row],[Ludność 2018]], ROUNDDOWN(L41*$F41,0))</f>
        <v>5149121</v>
      </c>
      <c r="N41" s="14">
        <f>IF(M41&gt;2*$G41, kraina4[[#This Row],[Ludność 2019]], ROUNDDOWN(M41*$F41,0))</f>
        <v>5149121</v>
      </c>
      <c r="O41" s="14">
        <f>IF(N41&gt;2*$G41, kraina4[[#This Row],[Ludność 2020]], ROUNDDOWN(N41*$F41,0))</f>
        <v>5149121</v>
      </c>
      <c r="P41" s="14">
        <f>IF(O41&gt;2*$G41, kraina4[[#This Row],[Ludność 2021]], ROUNDDOWN(O41*$F41,0))</f>
        <v>5149121</v>
      </c>
      <c r="Q41" s="14">
        <f>IF(P41&gt;2*$G41, kraina4[[#This Row],[Ludność 2022]], ROUNDDOWN(P41*$F41,0))</f>
        <v>5149121</v>
      </c>
      <c r="R41" s="14">
        <f>IF(Q41&gt;2*$G41, kraina4[[#This Row],[Ludność 2023]], ROUNDDOWN(Q41*$F41,0))</f>
        <v>5149121</v>
      </c>
      <c r="S41" s="14">
        <f>IF(R41&gt;2*$G41, kraina4[[#This Row],[Ludność 2024]], ROUNDDOWN(R41*$F41,0))</f>
        <v>5149121</v>
      </c>
      <c r="T41" s="14">
        <f>IF(S41&gt;2*$G41, kraina4[[#This Row],[Ludność 2025]], ROUNDDOWN(S41*$F41,0))</f>
        <v>5149121</v>
      </c>
      <c r="U41" s="14">
        <f>IF(kraina4[[#This Row],[Ludność 2025]]=kraina4[[#This Row],[Ludność 2024]],1,0)</f>
        <v>1</v>
      </c>
    </row>
    <row r="42" spans="1:21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0"/>
        <v>6.8999999999999999E-3</v>
      </c>
      <c r="G42">
        <f>SUM(kraina4[[#This Row],[Liczba kobiet w 2013]:[Liczba mężczynz w 2013]])</f>
        <v>4318105</v>
      </c>
      <c r="H42">
        <f>SUM(kraina4[[#This Row],[Liczba kobiet w 2014]:[Liczba mężczyzn w 2014]])</f>
        <v>29991</v>
      </c>
      <c r="I42" s="14">
        <f>IF(H42&gt;2*$G42, kraina4[[#This Row],[Ludność 2014]], ROUNDDOWN(H42*$F42,0))</f>
        <v>206</v>
      </c>
      <c r="J42" s="14">
        <f>IF(I42&gt;2*$G42, kraina4[[#This Row],[Ludność 2015]], ROUNDDOWN(I42*$F42,0))</f>
        <v>1</v>
      </c>
      <c r="K42" s="14">
        <f>IF(J42&gt;2*$G42, kraina4[[#This Row],[Ludność 2016]], ROUNDDOWN(J42*$F42,0))</f>
        <v>0</v>
      </c>
      <c r="L42" s="14">
        <f>IF(K42&gt;2*$G42, kraina4[[#This Row],[Ludność 2017]], ROUNDDOWN(K42*$F42,0))</f>
        <v>0</v>
      </c>
      <c r="M42" s="14">
        <f>IF(L42&gt;2*$G42, kraina4[[#This Row],[Ludność 2018]], ROUNDDOWN(L42*$F42,0))</f>
        <v>0</v>
      </c>
      <c r="N42" s="14">
        <f>IF(M42&gt;2*$G42, kraina4[[#This Row],[Ludność 2019]], ROUNDDOWN(M42*$F42,0))</f>
        <v>0</v>
      </c>
      <c r="O42" s="14">
        <f>IF(N42&gt;2*$G42, kraina4[[#This Row],[Ludność 2020]], ROUNDDOWN(N42*$F42,0))</f>
        <v>0</v>
      </c>
      <c r="P42" s="14">
        <f>IF(O42&gt;2*$G42, kraina4[[#This Row],[Ludność 2021]], ROUNDDOWN(O42*$F42,0))</f>
        <v>0</v>
      </c>
      <c r="Q42" s="14">
        <f>IF(P42&gt;2*$G42, kraina4[[#This Row],[Ludność 2022]], ROUNDDOWN(P42*$F42,0))</f>
        <v>0</v>
      </c>
      <c r="R42" s="14">
        <f>IF(Q42&gt;2*$G42, kraina4[[#This Row],[Ludność 2023]], ROUNDDOWN(Q42*$F42,0))</f>
        <v>0</v>
      </c>
      <c r="S42" s="14">
        <f>IF(R42&gt;2*$G42, kraina4[[#This Row],[Ludność 2024]], ROUNDDOWN(R42*$F42,0))</f>
        <v>0</v>
      </c>
      <c r="T42" s="14">
        <f>IF(S42&gt;2*$G42, kraina4[[#This Row],[Ludność 2025]], ROUNDDOWN(S42*$F42,0))</f>
        <v>0</v>
      </c>
      <c r="U42" s="14">
        <f>IF(kraina4[[#This Row],[Ludność 2025]]=kraina4[[#This Row],[Ludność 2024]],1,0)</f>
        <v>1</v>
      </c>
    </row>
    <row r="43" spans="1:21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0"/>
        <v>0.15989999999999999</v>
      </c>
      <c r="G43">
        <f>SUM(kraina4[[#This Row],[Liczba kobiet w 2013]:[Liczba mężczynz w 2013]])</f>
        <v>4544199</v>
      </c>
      <c r="H43">
        <f>SUM(kraina4[[#This Row],[Liczba kobiet w 2014]:[Liczba mężczyzn w 2014]])</f>
        <v>726835</v>
      </c>
      <c r="I43" s="14">
        <f>IF(H43&gt;2*$G43, kraina4[[#This Row],[Ludność 2014]], ROUNDDOWN(H43*$F43,0))</f>
        <v>116220</v>
      </c>
      <c r="J43" s="14">
        <f>IF(I43&gt;2*$G43, kraina4[[#This Row],[Ludność 2015]], ROUNDDOWN(I43*$F43,0))</f>
        <v>18583</v>
      </c>
      <c r="K43" s="14">
        <f>IF(J43&gt;2*$G43, kraina4[[#This Row],[Ludność 2016]], ROUNDDOWN(J43*$F43,0))</f>
        <v>2971</v>
      </c>
      <c r="L43" s="14">
        <f>IF(K43&gt;2*$G43, kraina4[[#This Row],[Ludność 2017]], ROUNDDOWN(K43*$F43,0))</f>
        <v>475</v>
      </c>
      <c r="M43" s="14">
        <f>IF(L43&gt;2*$G43, kraina4[[#This Row],[Ludność 2018]], ROUNDDOWN(L43*$F43,0))</f>
        <v>75</v>
      </c>
      <c r="N43" s="14">
        <f>IF(M43&gt;2*$G43, kraina4[[#This Row],[Ludność 2019]], ROUNDDOWN(M43*$F43,0))</f>
        <v>11</v>
      </c>
      <c r="O43" s="14">
        <f>IF(N43&gt;2*$G43, kraina4[[#This Row],[Ludność 2020]], ROUNDDOWN(N43*$F43,0))</f>
        <v>1</v>
      </c>
      <c r="P43" s="14">
        <f>IF(O43&gt;2*$G43, kraina4[[#This Row],[Ludność 2021]], ROUNDDOWN(O43*$F43,0))</f>
        <v>0</v>
      </c>
      <c r="Q43" s="14">
        <f>IF(P43&gt;2*$G43, kraina4[[#This Row],[Ludność 2022]], ROUNDDOWN(P43*$F43,0))</f>
        <v>0</v>
      </c>
      <c r="R43" s="14">
        <f>IF(Q43&gt;2*$G43, kraina4[[#This Row],[Ludność 2023]], ROUNDDOWN(Q43*$F43,0))</f>
        <v>0</v>
      </c>
      <c r="S43" s="14">
        <f>IF(R43&gt;2*$G43, kraina4[[#This Row],[Ludność 2024]], ROUNDDOWN(R43*$F43,0))</f>
        <v>0</v>
      </c>
      <c r="T43" s="14">
        <f>IF(S43&gt;2*$G43, kraina4[[#This Row],[Ludność 2025]], ROUNDDOWN(S43*$F43,0))</f>
        <v>0</v>
      </c>
      <c r="U43" s="14">
        <f>IF(kraina4[[#This Row],[Ludność 2025]]=kraina4[[#This Row],[Ludność 2024]],1,0)</f>
        <v>1</v>
      </c>
    </row>
    <row r="44" spans="1:21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0"/>
        <v>1.47E-2</v>
      </c>
      <c r="G44">
        <f>SUM(kraina4[[#This Row],[Liczba kobiet w 2013]:[Liczba mężczynz w 2013]])</f>
        <v>5125651</v>
      </c>
      <c r="H44">
        <f>SUM(kraina4[[#This Row],[Liczba kobiet w 2014]:[Liczba mężczyzn w 2014]])</f>
        <v>75752</v>
      </c>
      <c r="I44" s="14">
        <f>IF(H44&gt;2*$G44, kraina4[[#This Row],[Ludność 2014]], ROUNDDOWN(H44*$F44,0))</f>
        <v>1113</v>
      </c>
      <c r="J44" s="14">
        <f>IF(I44&gt;2*$G44, kraina4[[#This Row],[Ludność 2015]], ROUNDDOWN(I44*$F44,0))</f>
        <v>16</v>
      </c>
      <c r="K44" s="14">
        <f>IF(J44&gt;2*$G44, kraina4[[#This Row],[Ludność 2016]], ROUNDDOWN(J44*$F44,0))</f>
        <v>0</v>
      </c>
      <c r="L44" s="14">
        <f>IF(K44&gt;2*$G44, kraina4[[#This Row],[Ludność 2017]], ROUNDDOWN(K44*$F44,0))</f>
        <v>0</v>
      </c>
      <c r="M44" s="14">
        <f>IF(L44&gt;2*$G44, kraina4[[#This Row],[Ludność 2018]], ROUNDDOWN(L44*$F44,0))</f>
        <v>0</v>
      </c>
      <c r="N44" s="14">
        <f>IF(M44&gt;2*$G44, kraina4[[#This Row],[Ludność 2019]], ROUNDDOWN(M44*$F44,0))</f>
        <v>0</v>
      </c>
      <c r="O44" s="14">
        <f>IF(N44&gt;2*$G44, kraina4[[#This Row],[Ludność 2020]], ROUNDDOWN(N44*$F44,0))</f>
        <v>0</v>
      </c>
      <c r="P44" s="14">
        <f>IF(O44&gt;2*$G44, kraina4[[#This Row],[Ludność 2021]], ROUNDDOWN(O44*$F44,0))</f>
        <v>0</v>
      </c>
      <c r="Q44" s="14">
        <f>IF(P44&gt;2*$G44, kraina4[[#This Row],[Ludność 2022]], ROUNDDOWN(P44*$F44,0))</f>
        <v>0</v>
      </c>
      <c r="R44" s="14">
        <f>IF(Q44&gt;2*$G44, kraina4[[#This Row],[Ludność 2023]], ROUNDDOWN(Q44*$F44,0))</f>
        <v>0</v>
      </c>
      <c r="S44" s="14">
        <f>IF(R44&gt;2*$G44, kraina4[[#This Row],[Ludność 2024]], ROUNDDOWN(R44*$F44,0))</f>
        <v>0</v>
      </c>
      <c r="T44" s="14">
        <f>IF(S44&gt;2*$G44, kraina4[[#This Row],[Ludność 2025]], ROUNDDOWN(S44*$F44,0))</f>
        <v>0</v>
      </c>
      <c r="U44" s="14">
        <f>IF(kraina4[[#This Row],[Ludność 2025]]=kraina4[[#This Row],[Ludność 2024]],1,0)</f>
        <v>1</v>
      </c>
    </row>
    <row r="45" spans="1:21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0"/>
        <v>1.2096</v>
      </c>
      <c r="G45">
        <f>SUM(kraina4[[#This Row],[Liczba kobiet w 2013]:[Liczba mężczynz w 2013]])</f>
        <v>1673241</v>
      </c>
      <c r="H45">
        <f>SUM(kraina4[[#This Row],[Liczba kobiet w 2014]:[Liczba mężczyzn w 2014]])</f>
        <v>2023958</v>
      </c>
      <c r="I45" s="14">
        <f>IF(H45&gt;2*$G45, kraina4[[#This Row],[Ludność 2014]], ROUNDDOWN(H45*$F45,0))</f>
        <v>2448179</v>
      </c>
      <c r="J45" s="14">
        <f>IF(I45&gt;2*$G45, kraina4[[#This Row],[Ludność 2015]], ROUNDDOWN(I45*$F45,0))</f>
        <v>2961317</v>
      </c>
      <c r="K45" s="14">
        <f>IF(J45&gt;2*$G45, kraina4[[#This Row],[Ludność 2016]], ROUNDDOWN(J45*$F45,0))</f>
        <v>3582009</v>
      </c>
      <c r="L45" s="14">
        <f>IF(K45&gt;2*$G45, kraina4[[#This Row],[Ludność 2017]], ROUNDDOWN(K45*$F45,0))</f>
        <v>3582009</v>
      </c>
      <c r="M45" s="14">
        <f>IF(L45&gt;2*$G45, kraina4[[#This Row],[Ludność 2018]], ROUNDDOWN(L45*$F45,0))</f>
        <v>3582009</v>
      </c>
      <c r="N45" s="14">
        <f>IF(M45&gt;2*$G45, kraina4[[#This Row],[Ludność 2019]], ROUNDDOWN(M45*$F45,0))</f>
        <v>3582009</v>
      </c>
      <c r="O45" s="14">
        <f>IF(N45&gt;2*$G45, kraina4[[#This Row],[Ludność 2020]], ROUNDDOWN(N45*$F45,0))</f>
        <v>3582009</v>
      </c>
      <c r="P45" s="14">
        <f>IF(O45&gt;2*$G45, kraina4[[#This Row],[Ludność 2021]], ROUNDDOWN(O45*$F45,0))</f>
        <v>3582009</v>
      </c>
      <c r="Q45" s="14">
        <f>IF(P45&gt;2*$G45, kraina4[[#This Row],[Ludność 2022]], ROUNDDOWN(P45*$F45,0))</f>
        <v>3582009</v>
      </c>
      <c r="R45" s="14">
        <f>IF(Q45&gt;2*$G45, kraina4[[#This Row],[Ludność 2023]], ROUNDDOWN(Q45*$F45,0))</f>
        <v>3582009</v>
      </c>
      <c r="S45" s="14">
        <f>IF(R45&gt;2*$G45, kraina4[[#This Row],[Ludność 2024]], ROUNDDOWN(R45*$F45,0))</f>
        <v>3582009</v>
      </c>
      <c r="T45" s="14">
        <f>IF(S45&gt;2*$G45, kraina4[[#This Row],[Ludność 2025]], ROUNDDOWN(S45*$F45,0))</f>
        <v>3582009</v>
      </c>
      <c r="U45" s="14">
        <f>IF(kraina4[[#This Row],[Ludność 2025]]=kraina4[[#This Row],[Ludność 2024]],1,0)</f>
        <v>1</v>
      </c>
    </row>
    <row r="46" spans="1:21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0"/>
        <v>1.4444999999999999</v>
      </c>
      <c r="G46">
        <f>SUM(kraina4[[#This Row],[Liczba kobiet w 2013]:[Liczba mężczynz w 2013]])</f>
        <v>2257874</v>
      </c>
      <c r="H46">
        <f>SUM(kraina4[[#This Row],[Liczba kobiet w 2014]:[Liczba mężczyzn w 2014]])</f>
        <v>3261598</v>
      </c>
      <c r="I46" s="14">
        <f>IF(H46&gt;2*$G46, kraina4[[#This Row],[Ludność 2014]], ROUNDDOWN(H46*$F46,0))</f>
        <v>4711378</v>
      </c>
      <c r="J46" s="14">
        <f>IF(I46&gt;2*$G46, kraina4[[#This Row],[Ludność 2015]], ROUNDDOWN(I46*$F46,0))</f>
        <v>4711378</v>
      </c>
      <c r="K46" s="14">
        <f>IF(J46&gt;2*$G46, kraina4[[#This Row],[Ludność 2016]], ROUNDDOWN(J46*$F46,0))</f>
        <v>4711378</v>
      </c>
      <c r="L46" s="14">
        <f>IF(K46&gt;2*$G46, kraina4[[#This Row],[Ludność 2017]], ROUNDDOWN(K46*$F46,0))</f>
        <v>4711378</v>
      </c>
      <c r="M46" s="14">
        <f>IF(L46&gt;2*$G46, kraina4[[#This Row],[Ludność 2018]], ROUNDDOWN(L46*$F46,0))</f>
        <v>4711378</v>
      </c>
      <c r="N46" s="14">
        <f>IF(M46&gt;2*$G46, kraina4[[#This Row],[Ludność 2019]], ROUNDDOWN(M46*$F46,0))</f>
        <v>4711378</v>
      </c>
      <c r="O46" s="14">
        <f>IF(N46&gt;2*$G46, kraina4[[#This Row],[Ludność 2020]], ROUNDDOWN(N46*$F46,0))</f>
        <v>4711378</v>
      </c>
      <c r="P46" s="14">
        <f>IF(O46&gt;2*$G46, kraina4[[#This Row],[Ludność 2021]], ROUNDDOWN(O46*$F46,0))</f>
        <v>4711378</v>
      </c>
      <c r="Q46" s="14">
        <f>IF(P46&gt;2*$G46, kraina4[[#This Row],[Ludność 2022]], ROUNDDOWN(P46*$F46,0))</f>
        <v>4711378</v>
      </c>
      <c r="R46" s="14">
        <f>IF(Q46&gt;2*$G46, kraina4[[#This Row],[Ludność 2023]], ROUNDDOWN(Q46*$F46,0))</f>
        <v>4711378</v>
      </c>
      <c r="S46" s="14">
        <f>IF(R46&gt;2*$G46, kraina4[[#This Row],[Ludność 2024]], ROUNDDOWN(R46*$F46,0))</f>
        <v>4711378</v>
      </c>
      <c r="T46" s="14">
        <f>IF(S46&gt;2*$G46, kraina4[[#This Row],[Ludność 2025]], ROUNDDOWN(S46*$F46,0))</f>
        <v>4711378</v>
      </c>
      <c r="U46" s="14">
        <f>IF(kraina4[[#This Row],[Ludność 2025]]=kraina4[[#This Row],[Ludność 2024]],1,0)</f>
        <v>1</v>
      </c>
    </row>
    <row r="47" spans="1:21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0"/>
        <v>19.212599999999998</v>
      </c>
      <c r="G47">
        <f>SUM(kraina4[[#This Row],[Liczba kobiet w 2013]:[Liczba mężczynz w 2013]])</f>
        <v>286380</v>
      </c>
      <c r="H47">
        <f>SUM(kraina4[[#This Row],[Liczba kobiet w 2014]:[Liczba mężczyzn w 2014]])</f>
        <v>5502111</v>
      </c>
      <c r="I47" s="14">
        <f>IF(H47&gt;2*$G47, kraina4[[#This Row],[Ludność 2014]], ROUNDDOWN(H47*$F47,0))</f>
        <v>5502111</v>
      </c>
      <c r="J47" s="14">
        <f>IF(I47&gt;2*$G47, kraina4[[#This Row],[Ludność 2015]], ROUNDDOWN(I47*$F47,0))</f>
        <v>5502111</v>
      </c>
      <c r="K47" s="14">
        <f>IF(J47&gt;2*$G47, kraina4[[#This Row],[Ludność 2016]], ROUNDDOWN(J47*$F47,0))</f>
        <v>5502111</v>
      </c>
      <c r="L47" s="14">
        <f>IF(K47&gt;2*$G47, kraina4[[#This Row],[Ludność 2017]], ROUNDDOWN(K47*$F47,0))</f>
        <v>5502111</v>
      </c>
      <c r="M47" s="14">
        <f>IF(L47&gt;2*$G47, kraina4[[#This Row],[Ludność 2018]], ROUNDDOWN(L47*$F47,0))</f>
        <v>5502111</v>
      </c>
      <c r="N47" s="14">
        <f>IF(M47&gt;2*$G47, kraina4[[#This Row],[Ludność 2019]], ROUNDDOWN(M47*$F47,0))</f>
        <v>5502111</v>
      </c>
      <c r="O47" s="14">
        <f>IF(N47&gt;2*$G47, kraina4[[#This Row],[Ludność 2020]], ROUNDDOWN(N47*$F47,0))</f>
        <v>5502111</v>
      </c>
      <c r="P47" s="14">
        <f>IF(O47&gt;2*$G47, kraina4[[#This Row],[Ludność 2021]], ROUNDDOWN(O47*$F47,0))</f>
        <v>5502111</v>
      </c>
      <c r="Q47" s="14">
        <f>IF(P47&gt;2*$G47, kraina4[[#This Row],[Ludność 2022]], ROUNDDOWN(P47*$F47,0))</f>
        <v>5502111</v>
      </c>
      <c r="R47" s="14">
        <f>IF(Q47&gt;2*$G47, kraina4[[#This Row],[Ludność 2023]], ROUNDDOWN(Q47*$F47,0))</f>
        <v>5502111</v>
      </c>
      <c r="S47" s="14">
        <f>IF(R47&gt;2*$G47, kraina4[[#This Row],[Ludność 2024]], ROUNDDOWN(R47*$F47,0))</f>
        <v>5502111</v>
      </c>
      <c r="T47" s="14">
        <f>IF(S47&gt;2*$G47, kraina4[[#This Row],[Ludność 2025]], ROUNDDOWN(S47*$F47,0))</f>
        <v>5502111</v>
      </c>
      <c r="U47" s="14">
        <f>IF(kraina4[[#This Row],[Ludność 2025]]=kraina4[[#This Row],[Ludność 2024]],1,0)</f>
        <v>1</v>
      </c>
    </row>
    <row r="48" spans="1:21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0"/>
        <v>2.1524000000000001</v>
      </c>
      <c r="G48">
        <f>SUM(kraina4[[#This Row],[Liczba kobiet w 2013]:[Liczba mężczynz w 2013]])</f>
        <v>2503710</v>
      </c>
      <c r="H48">
        <f>SUM(kraina4[[#This Row],[Liczba kobiet w 2014]:[Liczba mężczyzn w 2014]])</f>
        <v>5389136</v>
      </c>
      <c r="I48" s="14">
        <f>IF(H48&gt;2*$G48, kraina4[[#This Row],[Ludność 2014]], ROUNDDOWN(H48*$F48,0))</f>
        <v>5389136</v>
      </c>
      <c r="J48" s="14">
        <f>IF(I48&gt;2*$G48, kraina4[[#This Row],[Ludność 2015]], ROUNDDOWN(I48*$F48,0))</f>
        <v>5389136</v>
      </c>
      <c r="K48" s="14">
        <f>IF(J48&gt;2*$G48, kraina4[[#This Row],[Ludność 2016]], ROUNDDOWN(J48*$F48,0))</f>
        <v>5389136</v>
      </c>
      <c r="L48" s="14">
        <f>IF(K48&gt;2*$G48, kraina4[[#This Row],[Ludność 2017]], ROUNDDOWN(K48*$F48,0))</f>
        <v>5389136</v>
      </c>
      <c r="M48" s="14">
        <f>IF(L48&gt;2*$G48, kraina4[[#This Row],[Ludność 2018]], ROUNDDOWN(L48*$F48,0))</f>
        <v>5389136</v>
      </c>
      <c r="N48" s="14">
        <f>IF(M48&gt;2*$G48, kraina4[[#This Row],[Ludność 2019]], ROUNDDOWN(M48*$F48,0))</f>
        <v>5389136</v>
      </c>
      <c r="O48" s="14">
        <f>IF(N48&gt;2*$G48, kraina4[[#This Row],[Ludność 2020]], ROUNDDOWN(N48*$F48,0))</f>
        <v>5389136</v>
      </c>
      <c r="P48" s="14">
        <f>IF(O48&gt;2*$G48, kraina4[[#This Row],[Ludność 2021]], ROUNDDOWN(O48*$F48,0))</f>
        <v>5389136</v>
      </c>
      <c r="Q48" s="14">
        <f>IF(P48&gt;2*$G48, kraina4[[#This Row],[Ludność 2022]], ROUNDDOWN(P48*$F48,0))</f>
        <v>5389136</v>
      </c>
      <c r="R48" s="14">
        <f>IF(Q48&gt;2*$G48, kraina4[[#This Row],[Ludność 2023]], ROUNDDOWN(Q48*$F48,0))</f>
        <v>5389136</v>
      </c>
      <c r="S48" s="14">
        <f>IF(R48&gt;2*$G48, kraina4[[#This Row],[Ludność 2024]], ROUNDDOWN(R48*$F48,0))</f>
        <v>5389136</v>
      </c>
      <c r="T48" s="14">
        <f>IF(S48&gt;2*$G48, kraina4[[#This Row],[Ludność 2025]], ROUNDDOWN(S48*$F48,0))</f>
        <v>5389136</v>
      </c>
      <c r="U48" s="14">
        <f>IF(kraina4[[#This Row],[Ludność 2025]]=kraina4[[#This Row],[Ludność 2024]],1,0)</f>
        <v>1</v>
      </c>
    </row>
    <row r="49" spans="1:21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0"/>
        <v>1.0593999999999999</v>
      </c>
      <c r="G49">
        <f>SUM(kraina4[[#This Row],[Liczba kobiet w 2013]:[Liczba mężczynz w 2013]])</f>
        <v>5369399</v>
      </c>
      <c r="H49">
        <f>SUM(kraina4[[#This Row],[Liczba kobiet w 2014]:[Liczba mężczyzn w 2014]])</f>
        <v>5688389</v>
      </c>
      <c r="I49" s="14">
        <f>IF(H49&gt;2*$G49, kraina4[[#This Row],[Ludność 2014]], ROUNDDOWN(H49*$F49,0))</f>
        <v>6026279</v>
      </c>
      <c r="J49" s="14">
        <f>IF(I49&gt;2*$G49, kraina4[[#This Row],[Ludność 2015]], ROUNDDOWN(I49*$F49,0))</f>
        <v>6384239</v>
      </c>
      <c r="K49" s="14">
        <f>IF(J49&gt;2*$G49, kraina4[[#This Row],[Ludność 2016]], ROUNDDOWN(J49*$F49,0))</f>
        <v>6763462</v>
      </c>
      <c r="L49" s="14">
        <f>IF(K49&gt;2*$G49, kraina4[[#This Row],[Ludność 2017]], ROUNDDOWN(K49*$F49,0))</f>
        <v>7165211</v>
      </c>
      <c r="M49" s="14">
        <f>IF(L49&gt;2*$G49, kraina4[[#This Row],[Ludność 2018]], ROUNDDOWN(L49*$F49,0))</f>
        <v>7590824</v>
      </c>
      <c r="N49" s="14">
        <f>IF(M49&gt;2*$G49, kraina4[[#This Row],[Ludność 2019]], ROUNDDOWN(M49*$F49,0))</f>
        <v>8041718</v>
      </c>
      <c r="O49" s="14">
        <f>IF(N49&gt;2*$G49, kraina4[[#This Row],[Ludność 2020]], ROUNDDOWN(N49*$F49,0))</f>
        <v>8519396</v>
      </c>
      <c r="P49" s="14">
        <f>IF(O49&gt;2*$G49, kraina4[[#This Row],[Ludność 2021]], ROUNDDOWN(O49*$F49,0))</f>
        <v>9025448</v>
      </c>
      <c r="Q49" s="14">
        <f>IF(P49&gt;2*$G49, kraina4[[#This Row],[Ludność 2022]], ROUNDDOWN(P49*$F49,0))</f>
        <v>9561559</v>
      </c>
      <c r="R49" s="14">
        <f>IF(Q49&gt;2*$G49, kraina4[[#This Row],[Ludność 2023]], ROUNDDOWN(Q49*$F49,0))</f>
        <v>10129515</v>
      </c>
      <c r="S49" s="14">
        <f>IF(R49&gt;2*$G49, kraina4[[#This Row],[Ludność 2024]], ROUNDDOWN(R49*$F49,0))</f>
        <v>10731208</v>
      </c>
      <c r="T49" s="14">
        <f>IF(S49&gt;2*$G49, kraina4[[#This Row],[Ludność 2025]], ROUNDDOWN(S49*$F49,0))</f>
        <v>11368641</v>
      </c>
      <c r="U49" s="14">
        <f>IF(kraina4[[#This Row],[Ludność 2025]]=kraina4[[#This Row],[Ludność 2024]],1,0)</f>
        <v>0</v>
      </c>
    </row>
    <row r="50" spans="1:21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0"/>
        <v>11.7956</v>
      </c>
      <c r="G50">
        <f>SUM(kraina4[[#This Row],[Liczba kobiet w 2013]:[Liczba mężczynz w 2013]])</f>
        <v>516909</v>
      </c>
      <c r="H50">
        <f>SUM(kraina4[[#This Row],[Liczba kobiet w 2014]:[Liczba mężczyzn w 2014]])</f>
        <v>6097264</v>
      </c>
      <c r="I50" s="14">
        <f>IF(H50&gt;2*$G50, kraina4[[#This Row],[Ludność 2014]], ROUNDDOWN(H50*$F50,0))</f>
        <v>6097264</v>
      </c>
      <c r="J50" s="14">
        <f>IF(I50&gt;2*$G50, kraina4[[#This Row],[Ludność 2015]], ROUNDDOWN(I50*$F50,0))</f>
        <v>6097264</v>
      </c>
      <c r="K50" s="14">
        <f>IF(J50&gt;2*$G50, kraina4[[#This Row],[Ludność 2016]], ROUNDDOWN(J50*$F50,0))</f>
        <v>6097264</v>
      </c>
      <c r="L50" s="14">
        <f>IF(K50&gt;2*$G50, kraina4[[#This Row],[Ludność 2017]], ROUNDDOWN(K50*$F50,0))</f>
        <v>6097264</v>
      </c>
      <c r="M50" s="14">
        <f>IF(L50&gt;2*$G50, kraina4[[#This Row],[Ludność 2018]], ROUNDDOWN(L50*$F50,0))</f>
        <v>6097264</v>
      </c>
      <c r="N50" s="14">
        <f>IF(M50&gt;2*$G50, kraina4[[#This Row],[Ludność 2019]], ROUNDDOWN(M50*$F50,0))</f>
        <v>6097264</v>
      </c>
      <c r="O50" s="14">
        <f>IF(N50&gt;2*$G50, kraina4[[#This Row],[Ludność 2020]], ROUNDDOWN(N50*$F50,0))</f>
        <v>6097264</v>
      </c>
      <c r="P50" s="14">
        <f>IF(O50&gt;2*$G50, kraina4[[#This Row],[Ludność 2021]], ROUNDDOWN(O50*$F50,0))</f>
        <v>6097264</v>
      </c>
      <c r="Q50" s="14">
        <f>IF(P50&gt;2*$G50, kraina4[[#This Row],[Ludność 2022]], ROUNDDOWN(P50*$F50,0))</f>
        <v>6097264</v>
      </c>
      <c r="R50" s="14">
        <f>IF(Q50&gt;2*$G50, kraina4[[#This Row],[Ludność 2023]], ROUNDDOWN(Q50*$F50,0))</f>
        <v>6097264</v>
      </c>
      <c r="S50" s="14">
        <f>IF(R50&gt;2*$G50, kraina4[[#This Row],[Ludność 2024]], ROUNDDOWN(R50*$F50,0))</f>
        <v>6097264</v>
      </c>
      <c r="T50" s="14">
        <f>IF(S50&gt;2*$G50, kraina4[[#This Row],[Ludność 2025]], ROUNDDOWN(S50*$F50,0))</f>
        <v>6097264</v>
      </c>
      <c r="U50" s="14">
        <f>IF(kraina4[[#This Row],[Ludność 2025]]=kraina4[[#This Row],[Ludność 2024]],1,0)</f>
        <v>1</v>
      </c>
    </row>
    <row r="51" spans="1:21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0"/>
        <v>0.71289999999999998</v>
      </c>
      <c r="G51">
        <f>SUM(kraina4[[#This Row],[Liczba kobiet w 2013]:[Liczba mężczynz w 2013]])</f>
        <v>5119414</v>
      </c>
      <c r="H51">
        <f>SUM(kraina4[[#This Row],[Liczba kobiet w 2014]:[Liczba mężczyzn w 2014]])</f>
        <v>3649895</v>
      </c>
      <c r="I51" s="14">
        <f>IF(H51&gt;2*$G51, kraina4[[#This Row],[Ludność 2014]], ROUNDDOWN(H51*$F51,0))</f>
        <v>2602010</v>
      </c>
      <c r="J51" s="14">
        <f>IF(I51&gt;2*$G51, kraina4[[#This Row],[Ludność 2015]], ROUNDDOWN(I51*$F51,0))</f>
        <v>1854972</v>
      </c>
      <c r="K51" s="14">
        <f>IF(J51&gt;2*$G51, kraina4[[#This Row],[Ludność 2016]], ROUNDDOWN(J51*$F51,0))</f>
        <v>1322409</v>
      </c>
      <c r="L51" s="14">
        <f>IF(K51&gt;2*$G51, kraina4[[#This Row],[Ludność 2017]], ROUNDDOWN(K51*$F51,0))</f>
        <v>942745</v>
      </c>
      <c r="M51" s="14">
        <f>IF(L51&gt;2*$G51, kraina4[[#This Row],[Ludność 2018]], ROUNDDOWN(L51*$F51,0))</f>
        <v>672082</v>
      </c>
      <c r="N51" s="14">
        <f>IF(M51&gt;2*$G51, kraina4[[#This Row],[Ludność 2019]], ROUNDDOWN(M51*$F51,0))</f>
        <v>479127</v>
      </c>
      <c r="O51" s="14">
        <f>IF(N51&gt;2*$G51, kraina4[[#This Row],[Ludność 2020]], ROUNDDOWN(N51*$F51,0))</f>
        <v>341569</v>
      </c>
      <c r="P51" s="14">
        <f>IF(O51&gt;2*$G51, kraina4[[#This Row],[Ludność 2021]], ROUNDDOWN(O51*$F51,0))</f>
        <v>243504</v>
      </c>
      <c r="Q51" s="14">
        <f>IF(P51&gt;2*$G51, kraina4[[#This Row],[Ludność 2022]], ROUNDDOWN(P51*$F51,0))</f>
        <v>173594</v>
      </c>
      <c r="R51" s="14">
        <f>IF(Q51&gt;2*$G51, kraina4[[#This Row],[Ludność 2023]], ROUNDDOWN(Q51*$F51,0))</f>
        <v>123755</v>
      </c>
      <c r="S51" s="14">
        <f>IF(R51&gt;2*$G51, kraina4[[#This Row],[Ludność 2024]], ROUNDDOWN(R51*$F51,0))</f>
        <v>88224</v>
      </c>
      <c r="T51" s="14">
        <f>IF(S51&gt;2*$G51, kraina4[[#This Row],[Ludność 2025]], ROUNDDOWN(S51*$F51,0))</f>
        <v>62894</v>
      </c>
      <c r="U51" s="14">
        <f>IF(kraina4[[#This Row],[Ludność 2025]]=kraina4[[#This Row],[Ludność 2024]],1,0)</f>
        <v>0</v>
      </c>
    </row>
    <row r="52" spans="1:21" x14ac:dyDescent="0.25">
      <c r="A52" t="s">
        <v>64</v>
      </c>
      <c r="S52" s="14">
        <f>SUBTOTAL(109,kraina4[Ludność 2025])</f>
        <v>125930205</v>
      </c>
      <c r="T52" s="14"/>
      <c r="U52" s="14">
        <f>SUBTOTAL(109,kraina4[Czy przeludnienie])</f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0A55-E265-4F71-8105-DA05C5D2C942}">
  <dimension ref="A1:B54"/>
  <sheetViews>
    <sheetView workbookViewId="0">
      <selection activeCell="B38" sqref="B38"/>
    </sheetView>
  </sheetViews>
  <sheetFormatPr defaultRowHeight="15" x14ac:dyDescent="0.25"/>
  <cols>
    <col min="1" max="1" width="16.42578125" bestFit="1" customWidth="1"/>
    <col min="2" max="2" width="25.7109375" bestFit="1" customWidth="1"/>
    <col min="21" max="22" width="9.140625" customWidth="1"/>
  </cols>
  <sheetData>
    <row r="1" spans="1:2" x14ac:dyDescent="0.25">
      <c r="A1" t="s">
        <v>50</v>
      </c>
      <c r="B1" t="s">
        <v>63</v>
      </c>
    </row>
    <row r="2" spans="1:2" x14ac:dyDescent="0.25">
      <c r="A2" s="1" t="s">
        <v>0</v>
      </c>
      <c r="B2" s="14">
        <v>5639669</v>
      </c>
    </row>
    <row r="3" spans="1:2" x14ac:dyDescent="0.25">
      <c r="A3" s="1" t="s">
        <v>1</v>
      </c>
      <c r="B3" s="14">
        <v>2213179</v>
      </c>
    </row>
    <row r="4" spans="1:2" x14ac:dyDescent="0.25">
      <c r="A4" s="1" t="s">
        <v>2</v>
      </c>
      <c r="B4" s="14">
        <v>3460348</v>
      </c>
    </row>
    <row r="5" spans="1:2" x14ac:dyDescent="0.25">
      <c r="A5" s="1" t="s">
        <v>3</v>
      </c>
      <c r="B5" s="14">
        <v>114069</v>
      </c>
    </row>
    <row r="6" spans="1:2" x14ac:dyDescent="0.25">
      <c r="A6" s="1" t="s">
        <v>4</v>
      </c>
      <c r="B6" s="14">
        <v>860475</v>
      </c>
    </row>
    <row r="7" spans="1:2" x14ac:dyDescent="0.25">
      <c r="A7" s="1" t="s">
        <v>5</v>
      </c>
      <c r="B7" s="14">
        <v>12512267</v>
      </c>
    </row>
    <row r="8" spans="1:2" x14ac:dyDescent="0.25">
      <c r="A8" s="1" t="s">
        <v>6</v>
      </c>
      <c r="B8" s="14">
        <v>2714890</v>
      </c>
    </row>
    <row r="9" spans="1:2" x14ac:dyDescent="0.25">
      <c r="A9" s="1" t="s">
        <v>7</v>
      </c>
      <c r="B9" s="14">
        <v>85539213</v>
      </c>
    </row>
    <row r="10" spans="1:2" x14ac:dyDescent="0.25">
      <c r="A10" s="1" t="s">
        <v>8</v>
      </c>
      <c r="B10" s="14">
        <v>108736</v>
      </c>
    </row>
    <row r="11" spans="1:2" x14ac:dyDescent="0.25">
      <c r="A11" s="1" t="s">
        <v>9</v>
      </c>
      <c r="B11" s="14">
        <v>129798</v>
      </c>
    </row>
    <row r="12" spans="1:2" x14ac:dyDescent="0.25">
      <c r="A12" s="1" t="s">
        <v>10</v>
      </c>
      <c r="B12" s="14">
        <v>2760653</v>
      </c>
    </row>
    <row r="13" spans="1:2" x14ac:dyDescent="0.25">
      <c r="A13" s="1" t="s">
        <v>11</v>
      </c>
      <c r="B13" s="14">
        <v>36959506</v>
      </c>
    </row>
    <row r="14" spans="1:2" x14ac:dyDescent="0.25">
      <c r="A14" s="1" t="s">
        <v>12</v>
      </c>
      <c r="B14" s="14">
        <v>5164011</v>
      </c>
    </row>
    <row r="15" spans="1:2" x14ac:dyDescent="0.25">
      <c r="A15" s="1" t="s">
        <v>13</v>
      </c>
      <c r="B15" s="14">
        <v>392868</v>
      </c>
    </row>
    <row r="16" spans="1:2" x14ac:dyDescent="0.25">
      <c r="A16" s="1" t="s">
        <v>14</v>
      </c>
      <c r="B16" s="14">
        <v>806362</v>
      </c>
    </row>
    <row r="17" spans="1:2" x14ac:dyDescent="0.25">
      <c r="A17" s="1" t="s">
        <v>15</v>
      </c>
      <c r="B17" s="14">
        <v>24053458</v>
      </c>
    </row>
    <row r="18" spans="1:2" x14ac:dyDescent="0.25">
      <c r="A18" s="1" t="s">
        <v>16</v>
      </c>
      <c r="B18" s="14">
        <v>62838</v>
      </c>
    </row>
    <row r="19" spans="1:2" x14ac:dyDescent="0.25">
      <c r="A19" s="1" t="s">
        <v>17</v>
      </c>
      <c r="B19" s="14">
        <v>3012</v>
      </c>
    </row>
    <row r="20" spans="1:2" x14ac:dyDescent="0.25">
      <c r="A20" s="1" t="s">
        <v>18</v>
      </c>
      <c r="B20" s="14">
        <v>36486</v>
      </c>
    </row>
    <row r="21" spans="1:2" x14ac:dyDescent="0.25">
      <c r="A21" s="1" t="s">
        <v>19</v>
      </c>
      <c r="B21" s="14">
        <v>1747861</v>
      </c>
    </row>
    <row r="22" spans="1:2" x14ac:dyDescent="0.25">
      <c r="A22" s="1" t="s">
        <v>20</v>
      </c>
      <c r="B22" s="14">
        <v>0</v>
      </c>
    </row>
    <row r="23" spans="1:2" x14ac:dyDescent="0.25">
      <c r="A23" s="1" t="s">
        <v>21</v>
      </c>
      <c r="B23" s="14">
        <v>315264789418</v>
      </c>
    </row>
    <row r="24" spans="1:2" x14ac:dyDescent="0.25">
      <c r="A24" s="1" t="s">
        <v>22</v>
      </c>
      <c r="B24" s="14">
        <v>302671</v>
      </c>
    </row>
    <row r="25" spans="1:2" x14ac:dyDescent="0.25">
      <c r="A25" s="1" t="s">
        <v>23</v>
      </c>
      <c r="B25" s="14">
        <v>12085960</v>
      </c>
    </row>
    <row r="26" spans="1:2" x14ac:dyDescent="0.25">
      <c r="A26" s="1" t="s">
        <v>24</v>
      </c>
      <c r="B26" s="14">
        <v>166949717601</v>
      </c>
    </row>
    <row r="27" spans="1:2" x14ac:dyDescent="0.25">
      <c r="A27" s="1" t="s">
        <v>25</v>
      </c>
      <c r="B27" s="14">
        <v>718376</v>
      </c>
    </row>
    <row r="28" spans="1:2" x14ac:dyDescent="0.25">
      <c r="A28" s="1" t="s">
        <v>26</v>
      </c>
      <c r="B28" s="14">
        <v>6430</v>
      </c>
    </row>
    <row r="29" spans="1:2" x14ac:dyDescent="0.25">
      <c r="A29" s="1" t="s">
        <v>27</v>
      </c>
      <c r="B29" s="14">
        <v>0</v>
      </c>
    </row>
    <row r="30" spans="1:2" x14ac:dyDescent="0.25">
      <c r="A30" s="1" t="s">
        <v>28</v>
      </c>
      <c r="B30" s="14">
        <v>756851</v>
      </c>
    </row>
    <row r="31" spans="1:2" x14ac:dyDescent="0.25">
      <c r="A31" s="1" t="s">
        <v>29</v>
      </c>
      <c r="B31" s="14">
        <v>0</v>
      </c>
    </row>
    <row r="32" spans="1:2" x14ac:dyDescent="0.25">
      <c r="A32" s="1" t="s">
        <v>30</v>
      </c>
      <c r="B32" s="14">
        <v>2239175</v>
      </c>
    </row>
    <row r="33" spans="1:2" x14ac:dyDescent="0.25">
      <c r="A33" s="1" t="s">
        <v>31</v>
      </c>
      <c r="B33" s="14">
        <v>805614363</v>
      </c>
    </row>
    <row r="34" spans="1:2" x14ac:dyDescent="0.25">
      <c r="A34" s="1" t="s">
        <v>32</v>
      </c>
      <c r="B34" s="14">
        <v>0</v>
      </c>
    </row>
    <row r="35" spans="1:2" x14ac:dyDescent="0.25">
      <c r="A35" s="1" t="s">
        <v>33</v>
      </c>
      <c r="B35" s="14">
        <v>2.79007735998899E+16</v>
      </c>
    </row>
    <row r="36" spans="1:2" x14ac:dyDescent="0.25">
      <c r="A36" s="1" t="s">
        <v>34</v>
      </c>
      <c r="B36" s="14">
        <v>1503</v>
      </c>
    </row>
    <row r="37" spans="1:2" x14ac:dyDescent="0.25">
      <c r="A37" s="1" t="s">
        <v>35</v>
      </c>
      <c r="B37" s="14">
        <v>0</v>
      </c>
    </row>
    <row r="38" spans="1:2" x14ac:dyDescent="0.25">
      <c r="A38" s="1" t="s">
        <v>36</v>
      </c>
      <c r="B38" s="14">
        <v>556431</v>
      </c>
    </row>
    <row r="39" spans="1:2" x14ac:dyDescent="0.25">
      <c r="A39" s="1" t="s">
        <v>37</v>
      </c>
      <c r="B39" s="14">
        <v>26</v>
      </c>
    </row>
    <row r="40" spans="1:2" x14ac:dyDescent="0.25">
      <c r="A40" s="1" t="s">
        <v>38</v>
      </c>
      <c r="B40" s="14">
        <v>6875236574670</v>
      </c>
    </row>
    <row r="41" spans="1:2" x14ac:dyDescent="0.25">
      <c r="A41" s="1" t="s">
        <v>39</v>
      </c>
      <c r="B41" s="14">
        <v>4283644279</v>
      </c>
    </row>
    <row r="42" spans="1:2" x14ac:dyDescent="0.25">
      <c r="A42" s="1" t="s">
        <v>40</v>
      </c>
      <c r="B42" s="14">
        <v>0</v>
      </c>
    </row>
    <row r="43" spans="1:2" x14ac:dyDescent="0.25">
      <c r="A43" s="1" t="s">
        <v>41</v>
      </c>
      <c r="B43" s="14">
        <v>0</v>
      </c>
    </row>
    <row r="44" spans="1:2" x14ac:dyDescent="0.25">
      <c r="A44" s="1" t="s">
        <v>42</v>
      </c>
      <c r="B44" s="14">
        <v>0</v>
      </c>
    </row>
    <row r="45" spans="1:2" x14ac:dyDescent="0.25">
      <c r="A45" s="1" t="s">
        <v>43</v>
      </c>
      <c r="B45" s="14">
        <v>11037835</v>
      </c>
    </row>
    <row r="46" spans="1:2" x14ac:dyDescent="0.25">
      <c r="A46" s="1" t="s">
        <v>44</v>
      </c>
      <c r="B46" s="14">
        <v>73573157</v>
      </c>
    </row>
    <row r="47" spans="1:2" x14ac:dyDescent="0.25">
      <c r="A47" s="1" t="s">
        <v>45</v>
      </c>
      <c r="B47" s="14">
        <v>1.2155344537918499E+17</v>
      </c>
    </row>
    <row r="48" spans="1:2" x14ac:dyDescent="0.25">
      <c r="A48" s="1" t="s">
        <v>46</v>
      </c>
      <c r="B48" s="14">
        <v>2954280593</v>
      </c>
    </row>
    <row r="49" spans="1:2" x14ac:dyDescent="0.25">
      <c r="A49" s="1" t="s">
        <v>47</v>
      </c>
      <c r="B49" s="14">
        <v>10740330</v>
      </c>
    </row>
    <row r="50" spans="1:2" x14ac:dyDescent="0.25">
      <c r="A50" s="1" t="s">
        <v>48</v>
      </c>
      <c r="B50" s="14">
        <v>2719218393259080</v>
      </c>
    </row>
    <row r="51" spans="1:2" x14ac:dyDescent="0.25">
      <c r="A51" s="1" t="s">
        <v>49</v>
      </c>
      <c r="B51" s="14">
        <v>289771</v>
      </c>
    </row>
    <row r="52" spans="1:2" x14ac:dyDescent="0.25">
      <c r="A52" s="1"/>
      <c r="B52" s="14">
        <v>289771</v>
      </c>
    </row>
    <row r="53" spans="1:2" x14ac:dyDescent="0.25">
      <c r="A53" s="1"/>
    </row>
    <row r="54" spans="1:2" x14ac:dyDescent="0.25">
      <c r="A54" t="s">
        <v>64</v>
      </c>
      <c r="B54" s="14">
        <f>SUBTOTAL(109,kraina3[Liczba mieszkańców 2025])</f>
        <v>1.5218080316483286E+17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O H 5 6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O H 5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+ e l a n w Q E L G g E A A L E E A A A T A B w A R m 9 y b X V s Y X M v U 2 V j d G l v b j E u b S C i G A A o o B Q A A A A A A A A A A A A A A A A A A A A A A A A A A A D t k b 9 O w z A Q x v d I e Q f L X R L J i k j b M F B l S k B i Q U I N C 4 Q h T Q 6 w m p w j + 4 o a q i 6 8 E h M z 6 n v V K P w p E p 1 h q B f 7 v s 9 3 + k 4 / A y V J h W z a 3 + H E d V z H P B Q a K j b X h c S C x a w G c h 1 m z + Z V v 7 1 U m 2 d l x c Q 8 B q k q F w 0 g e W e y h i B R S L Y w H k 9 O 8 i s D 2 u R P s 8 7 I P A U z J 9 X m / c C A l s R 9 c Z N C L R t J o G M + 4 Y I l q l 4 0 a O J I s F M s V S X x P g 6 H 0 Z F g l w t F M K W u h v j 7 G V w o h F t f 9 M E G / L q R g H Y D x a h r u c 2 X F T P 7 K 9 M F m j u l m 3 5 8 1 r V g v K 8 1 x G r F e y O 0 C W w j M I I l r Q X 7 1 I d W P 0 c 6 H g f v r T v G a J 8 x 3 m d E P 4 2 1 7 z o S f 4 + / S 2 H A P z h 4 Q 5 8 f Y P w X G K M D j D + B s Q V Q S w E C L Q A U A A I A C A A 4 f n p W 3 u m H a 6 Q A A A D 2 A A A A E g A A A A A A A A A A A A A A A A A A A A A A Q 2 9 u Z m l n L 1 B h Y 2 t h Z 2 U u e G 1 s U E s B A i 0 A F A A C A A g A O H 5 6 V g / K 6 a u k A A A A 6 Q A A A B M A A A A A A A A A A A A A A A A A 8 A A A A F t D b 2 5 0 Z W 5 0 X 1 R 5 c G V z X S 5 4 b W x Q S w E C L Q A U A A I A C A A 4 f n p W p 8 E B C x o B A A C x B A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G w A A A A A A A H E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m F p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M 6 M D E 6 M j I u N z Q 1 N D A z M 1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h a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U w I i A v P j x F b n R y e S B U e X B l P S J B Z G R l Z F R v R G F 0 Y U 1 v Z G V s I i B W Y W x 1 Z T 0 i b D A i I C 8 + P E V u d H J 5 I F R 5 c G U 9 I k Z p b G x U Y X J n Z X Q i I F Z h b H V l P S J z a 3 J h a W 5 h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x M z o w M T o y M i 4 3 N D U 0 M D M z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r c m F p b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z O j A x O j I y L j c 0 N T Q w M z N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n c H 5 E R / F I v a N / N f U 2 v H o A A A A A A g A A A A A A E G Y A A A A B A A A g A A A A + z H f H 9 2 9 L g n n F Z C l 0 1 l b 9 U s W 3 P L B z H 2 0 7 U c R y x o o / X 8 A A A A A D o A A A A A C A A A g A A A A 0 X N Q / m O E j a h + l K b 0 j S A 5 3 7 T D X l j 7 T 8 O 2 / Z z P z X 6 9 1 L p Q A A A A O A w Q Q f H 6 / L I P P S U D E k Q S 4 t T J n D r N a 2 u t X / u P H 6 o m I y O C z Y C h 1 I N g O S o R V f V A 1 S Y C Y o + n f r l 2 q r O H u 4 n 1 p 5 R j B z j Y y 4 K C u x V L v T 6 G t e 6 w j K l A A A A A T F X N X p c m L H p y E G H U v v h D M y G j L n D / O n f k d y c o 6 t P y l e A C 3 m g r e T L T p 4 D f 0 U u a r 2 e F w j o x V 0 Z m U W + i e z S E d d V z Y A = = < / D a t a M a s h u p > 
</file>

<file path=customXml/itemProps1.xml><?xml version="1.0" encoding="utf-8"?>
<ds:datastoreItem xmlns:ds="http://schemas.openxmlformats.org/officeDocument/2006/customXml" ds:itemID="{8DCB364F-6B1B-4867-85BE-8AB72FBB69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Arkusz12</vt:lpstr>
      <vt:lpstr>Arkusz11</vt:lpstr>
      <vt:lpstr>kraina</vt:lpstr>
      <vt:lpstr>Arkusz14</vt:lpstr>
      <vt:lpstr>Arkusz13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2023-03-26T13:00:25Z</dcterms:created>
  <dcterms:modified xsi:type="dcterms:W3CDTF">2023-03-26T14:19:59Z</dcterms:modified>
</cp:coreProperties>
</file>