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Zecao\Dropbox\0doutorado\GitHub\IterativeBranchExchange\"/>
    </mc:Choice>
  </mc:AlternateContent>
  <xr:revisionPtr revIDLastSave="0" documentId="8_{5E730631-F287-46F6-91E9-EF0624006DF4}" xr6:coauthVersionLast="47" xr6:coauthVersionMax="47" xr10:uidLastSave="{00000000-0000-0000-0000-000000000000}"/>
  <bookViews>
    <workbookView xWindow="-120" yWindow="-120" windowWidth="29040" windowHeight="17640" xr2:uid="{A4A03F82-7D4B-4ECC-B515-9B542903E7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5" i="1" l="1"/>
  <c r="K85" i="1" s="1"/>
  <c r="J85" i="1" s="1"/>
  <c r="H84" i="1"/>
  <c r="K84" i="1" s="1"/>
  <c r="J84" i="1" s="1"/>
  <c r="H83" i="1"/>
  <c r="K83" i="1" s="1"/>
  <c r="J83" i="1" s="1"/>
  <c r="H82" i="1"/>
  <c r="K82" i="1" s="1"/>
  <c r="J82" i="1" s="1"/>
  <c r="H81" i="1"/>
  <c r="K81" i="1" s="1"/>
  <c r="J81" i="1" s="1"/>
  <c r="H80" i="1"/>
  <c r="K80" i="1" s="1"/>
  <c r="J80" i="1" s="1"/>
  <c r="H79" i="1"/>
  <c r="K79" i="1" s="1"/>
  <c r="J79" i="1" s="1"/>
  <c r="H78" i="1"/>
  <c r="K78" i="1" s="1"/>
  <c r="J78" i="1" s="1"/>
  <c r="H77" i="1"/>
  <c r="K77" i="1" s="1"/>
  <c r="J77" i="1" s="1"/>
  <c r="H76" i="1"/>
  <c r="K76" i="1" s="1"/>
  <c r="J76" i="1" s="1"/>
  <c r="H75" i="1"/>
  <c r="K75" i="1" s="1"/>
  <c r="J75" i="1" s="1"/>
  <c r="H74" i="1"/>
  <c r="K74" i="1" s="1"/>
  <c r="J74" i="1" s="1"/>
  <c r="H73" i="1"/>
  <c r="K73" i="1" s="1"/>
  <c r="J73" i="1" s="1"/>
  <c r="H72" i="1"/>
  <c r="K72" i="1" s="1"/>
  <c r="J72" i="1" s="1"/>
  <c r="H71" i="1"/>
  <c r="K71" i="1" s="1"/>
  <c r="J71" i="1" s="1"/>
  <c r="H70" i="1"/>
  <c r="K70" i="1" s="1"/>
  <c r="J70" i="1" s="1"/>
  <c r="H69" i="1"/>
  <c r="K69" i="1" s="1"/>
  <c r="J69" i="1" s="1"/>
  <c r="H68" i="1"/>
  <c r="K68" i="1" s="1"/>
  <c r="J68" i="1" s="1"/>
  <c r="H67" i="1"/>
  <c r="K67" i="1" s="1"/>
  <c r="J67" i="1" s="1"/>
  <c r="H66" i="1"/>
  <c r="K66" i="1" s="1"/>
  <c r="J66" i="1" s="1"/>
  <c r="H65" i="1"/>
  <c r="K65" i="1" s="1"/>
  <c r="J65" i="1" s="1"/>
  <c r="H64" i="1"/>
  <c r="K64" i="1" s="1"/>
  <c r="J64" i="1" s="1"/>
  <c r="H63" i="1"/>
  <c r="K63" i="1" s="1"/>
  <c r="J63" i="1" s="1"/>
  <c r="H62" i="1"/>
  <c r="K62" i="1" s="1"/>
  <c r="J62" i="1" s="1"/>
  <c r="H61" i="1"/>
  <c r="K61" i="1" s="1"/>
  <c r="J61" i="1" s="1"/>
  <c r="H60" i="1"/>
  <c r="K60" i="1" s="1"/>
  <c r="J60" i="1" s="1"/>
  <c r="H59" i="1"/>
  <c r="K59" i="1" s="1"/>
  <c r="J59" i="1" s="1"/>
  <c r="H58" i="1"/>
  <c r="K58" i="1" s="1"/>
  <c r="J58" i="1" s="1"/>
  <c r="H57" i="1"/>
  <c r="K57" i="1" s="1"/>
  <c r="J57" i="1" s="1"/>
  <c r="H56" i="1"/>
  <c r="K56" i="1" s="1"/>
  <c r="J56" i="1" s="1"/>
  <c r="H55" i="1"/>
  <c r="K55" i="1" s="1"/>
  <c r="J55" i="1" s="1"/>
  <c r="H54" i="1"/>
  <c r="K54" i="1" s="1"/>
  <c r="J54" i="1" s="1"/>
  <c r="H53" i="1"/>
  <c r="K53" i="1" s="1"/>
  <c r="J53" i="1" s="1"/>
  <c r="H52" i="1"/>
  <c r="K52" i="1" s="1"/>
  <c r="J52" i="1" s="1"/>
  <c r="H51" i="1"/>
  <c r="K51" i="1" s="1"/>
  <c r="J51" i="1" s="1"/>
  <c r="H50" i="1"/>
  <c r="K50" i="1" s="1"/>
  <c r="J50" i="1" s="1"/>
  <c r="H49" i="1"/>
  <c r="K49" i="1" s="1"/>
  <c r="J49" i="1" s="1"/>
  <c r="H48" i="1"/>
  <c r="K48" i="1" s="1"/>
  <c r="J48" i="1" s="1"/>
  <c r="H47" i="1"/>
  <c r="K47" i="1" s="1"/>
  <c r="J47" i="1" s="1"/>
  <c r="H46" i="1"/>
  <c r="K46" i="1" s="1"/>
  <c r="J46" i="1" s="1"/>
  <c r="H45" i="1"/>
  <c r="K45" i="1" s="1"/>
  <c r="J45" i="1" s="1"/>
  <c r="H44" i="1"/>
  <c r="K44" i="1" s="1"/>
  <c r="J44" i="1" s="1"/>
  <c r="H43" i="1"/>
  <c r="K43" i="1" s="1"/>
  <c r="J43" i="1" s="1"/>
  <c r="H42" i="1"/>
  <c r="K42" i="1" s="1"/>
  <c r="J42" i="1" s="1"/>
  <c r="H41" i="1"/>
  <c r="K41" i="1" s="1"/>
  <c r="J41" i="1" s="1"/>
  <c r="H40" i="1"/>
  <c r="K40" i="1" s="1"/>
  <c r="J40" i="1" s="1"/>
  <c r="H39" i="1"/>
  <c r="K39" i="1" s="1"/>
  <c r="J39" i="1" s="1"/>
  <c r="H38" i="1"/>
  <c r="K38" i="1" s="1"/>
  <c r="J38" i="1" s="1"/>
  <c r="H37" i="1"/>
  <c r="K37" i="1" s="1"/>
  <c r="J37" i="1" s="1"/>
  <c r="H36" i="1"/>
  <c r="K36" i="1" s="1"/>
  <c r="J36" i="1" s="1"/>
  <c r="H35" i="1"/>
  <c r="K35" i="1" s="1"/>
  <c r="J35" i="1" s="1"/>
  <c r="H34" i="1"/>
  <c r="K34" i="1" s="1"/>
  <c r="J34" i="1" s="1"/>
  <c r="H33" i="1"/>
  <c r="K33" i="1" s="1"/>
  <c r="J33" i="1" s="1"/>
  <c r="H32" i="1"/>
  <c r="K32" i="1" s="1"/>
  <c r="J32" i="1" s="1"/>
  <c r="H31" i="1"/>
  <c r="K31" i="1" s="1"/>
  <c r="J31" i="1" s="1"/>
  <c r="H30" i="1"/>
  <c r="K30" i="1" s="1"/>
  <c r="J30" i="1" s="1"/>
  <c r="H29" i="1"/>
  <c r="K29" i="1" s="1"/>
  <c r="J29" i="1" s="1"/>
  <c r="H28" i="1"/>
  <c r="K28" i="1" s="1"/>
  <c r="J28" i="1" s="1"/>
  <c r="H27" i="1"/>
  <c r="K27" i="1" s="1"/>
  <c r="J27" i="1" s="1"/>
  <c r="H26" i="1"/>
  <c r="K26" i="1" s="1"/>
  <c r="J26" i="1" s="1"/>
  <c r="H25" i="1"/>
  <c r="K25" i="1" s="1"/>
  <c r="J25" i="1" s="1"/>
  <c r="H24" i="1"/>
  <c r="K24" i="1" s="1"/>
  <c r="J24" i="1" s="1"/>
  <c r="H23" i="1"/>
  <c r="K23" i="1" s="1"/>
  <c r="J23" i="1" s="1"/>
  <c r="H22" i="1"/>
  <c r="K22" i="1" s="1"/>
  <c r="J22" i="1" s="1"/>
  <c r="H21" i="1"/>
  <c r="K21" i="1" s="1"/>
  <c r="J21" i="1" s="1"/>
  <c r="H20" i="1"/>
  <c r="K20" i="1" s="1"/>
  <c r="J20" i="1" s="1"/>
  <c r="H19" i="1"/>
  <c r="K19" i="1" s="1"/>
  <c r="J19" i="1" s="1"/>
  <c r="H18" i="1"/>
  <c r="K18" i="1" s="1"/>
  <c r="J18" i="1" s="1"/>
  <c r="H17" i="1"/>
  <c r="K17" i="1" s="1"/>
  <c r="J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N10" i="1"/>
  <c r="H10" i="1"/>
  <c r="I10" i="1" s="1"/>
  <c r="N9" i="1"/>
  <c r="H9" i="1"/>
  <c r="K9" i="1" s="1"/>
  <c r="J9" i="1" s="1"/>
  <c r="N8" i="1"/>
  <c r="H8" i="1"/>
  <c r="I8" i="1" s="1"/>
  <c r="N5" i="1"/>
  <c r="H5" i="1"/>
  <c r="K5" i="1" s="1"/>
  <c r="J5" i="1" s="1"/>
  <c r="M4" i="1"/>
  <c r="L4" i="1"/>
  <c r="H4" i="1"/>
  <c r="K4" i="1" s="1"/>
  <c r="N3" i="1"/>
  <c r="H3" i="1"/>
  <c r="K3" i="1" s="1"/>
  <c r="J3" i="1" s="1"/>
  <c r="N2" i="1"/>
  <c r="H2" i="1"/>
  <c r="K2" i="1" s="1"/>
  <c r="K12" i="1" l="1"/>
  <c r="J12" i="1" s="1"/>
  <c r="K15" i="1"/>
  <c r="J15" i="1" s="1"/>
  <c r="K11" i="1"/>
  <c r="J11" i="1" s="1"/>
  <c r="I2" i="1"/>
  <c r="I5" i="1"/>
  <c r="K10" i="1"/>
  <c r="J10" i="1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K14" i="1"/>
  <c r="J14" i="1" s="1"/>
  <c r="N4" i="1"/>
  <c r="H86" i="1"/>
  <c r="K13" i="1"/>
  <c r="J13" i="1" s="1"/>
  <c r="K16" i="1"/>
  <c r="J16" i="1" s="1"/>
  <c r="J2" i="1"/>
  <c r="J6" i="1" s="1"/>
  <c r="K6" i="1"/>
  <c r="I4" i="1"/>
  <c r="K8" i="1"/>
  <c r="J8" i="1" s="1"/>
  <c r="H6" i="1"/>
  <c r="I3" i="1"/>
  <c r="I9" i="1"/>
  <c r="H87" i="1" l="1"/>
</calcChain>
</file>

<file path=xl/sharedStrings.xml><?xml version="1.0" encoding="utf-8"?>
<sst xmlns="http://schemas.openxmlformats.org/spreadsheetml/2006/main" count="315" uniqueCount="191">
  <si>
    <t>case nr.</t>
  </si>
  <si>
    <t>nr. NO
 switches</t>
  </si>
  <si>
    <t>nr. NC
 switches</t>
  </si>
  <si>
    <t>nr. PF</t>
  </si>
  <si>
    <t>($/year)</t>
  </si>
  <si>
    <t>MWh/month</t>
  </si>
  <si>
    <t xml:space="preserve">Voltage in NC sw. </t>
  </si>
  <si>
    <t>Volt. Inc %</t>
  </si>
  <si>
    <t>Year</t>
  </si>
  <si>
    <t>SE</t>
  </si>
  <si>
    <t>Status</t>
  </si>
  <si>
    <t>PSAU13</t>
  </si>
  <si>
    <t>PSAU</t>
  </si>
  <si>
    <t>12/09/2019 </t>
  </si>
  <si>
    <t>IIGD220/221</t>
  </si>
  <si>
    <t>IIGD</t>
  </si>
  <si>
    <t>na</t>
  </si>
  <si>
    <t>IIGU115</t>
  </si>
  <si>
    <t>IIGU</t>
  </si>
  <si>
    <t>N.A.</t>
  </si>
  <si>
    <t>CETU09/11</t>
  </si>
  <si>
    <t>CETU</t>
  </si>
  <si>
    <t xml:space="preserve"> </t>
  </si>
  <si>
    <t>%losses red.</t>
  </si>
  <si>
    <t>AMN06</t>
  </si>
  <si>
    <t>AMN</t>
  </si>
  <si>
    <t xml:space="preserve">SFIQ410 </t>
  </si>
  <si>
    <t>SFIQ</t>
  </si>
  <si>
    <t>SSP06</t>
  </si>
  <si>
    <t>SSP</t>
  </si>
  <si>
    <t>DVLU13</t>
  </si>
  <si>
    <t>DVLU</t>
  </si>
  <si>
    <t>SDEU15</t>
  </si>
  <si>
    <t>SDEU</t>
  </si>
  <si>
    <t>SLAT309</t>
  </si>
  <si>
    <t>SLAT</t>
  </si>
  <si>
    <t>BHPM25</t>
  </si>
  <si>
    <t>BHPM</t>
  </si>
  <si>
    <t>MAGC513</t>
  </si>
  <si>
    <t>MAGC</t>
  </si>
  <si>
    <t>PMSU15</t>
  </si>
  <si>
    <t>PMSU</t>
  </si>
  <si>
    <t>IRO17</t>
  </si>
  <si>
    <t>IRO</t>
  </si>
  <si>
    <t>IIIU12</t>
  </si>
  <si>
    <t>IIIU</t>
  </si>
  <si>
    <t>LBD02/05</t>
  </si>
  <si>
    <t>LBD</t>
  </si>
  <si>
    <t>LPTU01-02/03</t>
  </si>
  <si>
    <t>LPTU</t>
  </si>
  <si>
    <t>n.a.</t>
  </si>
  <si>
    <t>CGAU10</t>
  </si>
  <si>
    <t>COJ08</t>
  </si>
  <si>
    <t>CGAU</t>
  </si>
  <si>
    <t>VCS11</t>
  </si>
  <si>
    <t>VCS</t>
  </si>
  <si>
    <t>fic001</t>
  </si>
  <si>
    <t>MUT15</t>
  </si>
  <si>
    <t>MUT</t>
  </si>
  <si>
    <t>PSOU07</t>
  </si>
  <si>
    <t>PSOU</t>
  </si>
  <si>
    <t>JPIU11</t>
  </si>
  <si>
    <t>JPIU</t>
  </si>
  <si>
    <t>COJ09</t>
  </si>
  <si>
    <t>COJ</t>
  </si>
  <si>
    <t>fic003</t>
  </si>
  <si>
    <t>UHQM06</t>
  </si>
  <si>
    <t>UHQM</t>
  </si>
  <si>
    <t>fic004</t>
  </si>
  <si>
    <t>07/10/2019 </t>
  </si>
  <si>
    <t>UHSG27</t>
  </si>
  <si>
    <t>UHSG</t>
  </si>
  <si>
    <t>PRRU09</t>
  </si>
  <si>
    <t>PRRU</t>
  </si>
  <si>
    <t>RBST335</t>
  </si>
  <si>
    <t>RBST</t>
  </si>
  <si>
    <t>UNIT309/312</t>
  </si>
  <si>
    <t>UNIT</t>
  </si>
  <si>
    <t>SND04</t>
  </si>
  <si>
    <t>SND</t>
  </si>
  <si>
    <t>MRND218</t>
  </si>
  <si>
    <t>MRND</t>
  </si>
  <si>
    <t>TCSD210</t>
  </si>
  <si>
    <t>TCSD</t>
  </si>
  <si>
    <t>BHHR10</t>
  </si>
  <si>
    <t>BHHR</t>
  </si>
  <si>
    <t>OUF08/05</t>
  </si>
  <si>
    <t>OUF</t>
  </si>
  <si>
    <t>ALSD204</t>
  </si>
  <si>
    <t>ALSD</t>
  </si>
  <si>
    <t>FRUU14</t>
  </si>
  <si>
    <t>FRUU</t>
  </si>
  <si>
    <t>NLAE713</t>
  </si>
  <si>
    <t>NLAE</t>
  </si>
  <si>
    <t>IIGD210/222</t>
  </si>
  <si>
    <t>BHGT19</t>
  </si>
  <si>
    <t>BHGT</t>
  </si>
  <si>
    <t>ACSU106</t>
  </si>
  <si>
    <t>ACSU</t>
  </si>
  <si>
    <t>AOR04</t>
  </si>
  <si>
    <t>AOR</t>
  </si>
  <si>
    <t>VZPU08</t>
  </si>
  <si>
    <t>VZPU</t>
  </si>
  <si>
    <t>AXAU10</t>
  </si>
  <si>
    <t>AXAU</t>
  </si>
  <si>
    <t>MCLD203</t>
  </si>
  <si>
    <t>MCLD</t>
  </si>
  <si>
    <t>fic002</t>
  </si>
  <si>
    <t>BHSN03</t>
  </si>
  <si>
    <t>BHSN</t>
  </si>
  <si>
    <t>13/09/2019 </t>
  </si>
  <si>
    <t>IIGU118</t>
  </si>
  <si>
    <t>INPD215</t>
  </si>
  <si>
    <t>INPD</t>
  </si>
  <si>
    <t>NOG03</t>
  </si>
  <si>
    <t>NOG</t>
  </si>
  <si>
    <t>MAL13/15</t>
  </si>
  <si>
    <t>MAL</t>
  </si>
  <si>
    <t>MCDD206</t>
  </si>
  <si>
    <t>MCDD</t>
  </si>
  <si>
    <t>AXAU03-05/04</t>
  </si>
  <si>
    <t>TOTU03-03/04-m1</t>
  </si>
  <si>
    <t>TOTU</t>
  </si>
  <si>
    <t>NOG02-14/03</t>
  </si>
  <si>
    <t>PRRU07-18/10</t>
  </si>
  <si>
    <t>JFAU07-18/19</t>
  </si>
  <si>
    <t>JFAU</t>
  </si>
  <si>
    <t>SLAU04</t>
  </si>
  <si>
    <t>SLAU</t>
  </si>
  <si>
    <t>MCLU14</t>
  </si>
  <si>
    <t>r1917</t>
  </si>
  <si>
    <t>MCLU</t>
  </si>
  <si>
    <t>PPS10</t>
  </si>
  <si>
    <t>PPS</t>
  </si>
  <si>
    <t>NLAU06-08/15</t>
  </si>
  <si>
    <t>NLAU</t>
  </si>
  <si>
    <t>ORPU06-08/14</t>
  </si>
  <si>
    <t>ORPU</t>
  </si>
  <si>
    <t>BRDD205-208/209</t>
  </si>
  <si>
    <t>BRDD</t>
  </si>
  <si>
    <t>ITMU05-09/06</t>
  </si>
  <si>
    <t>ITMU</t>
  </si>
  <si>
    <t>NOG02-11/12-m2</t>
  </si>
  <si>
    <t>TOTU03-11/07-m2</t>
  </si>
  <si>
    <t>AFNU15/ADOD03</t>
  </si>
  <si>
    <t>ADOD</t>
  </si>
  <si>
    <t>CICM01-32/34</t>
  </si>
  <si>
    <t>CICM</t>
  </si>
  <si>
    <t>BIIU05</t>
  </si>
  <si>
    <t>BIIU</t>
  </si>
  <si>
    <t>PEB06</t>
  </si>
  <si>
    <t>PEB</t>
  </si>
  <si>
    <t>SLN04</t>
  </si>
  <si>
    <t>SLN</t>
  </si>
  <si>
    <t>MNM08</t>
  </si>
  <si>
    <t>MNM</t>
  </si>
  <si>
    <t>BDPD04</t>
  </si>
  <si>
    <t>BDPD</t>
  </si>
  <si>
    <t>MIB15</t>
  </si>
  <si>
    <t>MOO06-13/15</t>
  </si>
  <si>
    <t>MOO</t>
  </si>
  <si>
    <t>16/02/2022</t>
  </si>
  <si>
    <t>SQNU06</t>
  </si>
  <si>
    <t xml:space="preserve"> SQNU </t>
  </si>
  <si>
    <t>LFAD204</t>
  </si>
  <si>
    <t>LFAD</t>
  </si>
  <si>
    <t>NVSU22</t>
  </si>
  <si>
    <t>NVSU</t>
  </si>
  <si>
    <t>SLUU</t>
  </si>
  <si>
    <t xml:space="preserve">BETT317 </t>
  </si>
  <si>
    <t>BETT</t>
  </si>
  <si>
    <t>LBD01-02/05-m2</t>
  </si>
  <si>
    <t>PTC12</t>
  </si>
  <si>
    <t>PTC</t>
  </si>
  <si>
    <t>TOTU03-11/05-m2</t>
  </si>
  <si>
    <t>BHMR09</t>
  </si>
  <si>
    <t>BHMR</t>
  </si>
  <si>
    <t>No.Feeders</t>
  </si>
  <si>
    <t>No.Chamado</t>
  </si>
  <si>
    <t>NO switch No.</t>
  </si>
  <si>
    <t>NC switch No.</t>
  </si>
  <si>
    <t>Feeder name</t>
  </si>
  <si>
    <t>from substation  (KWh)</t>
  </si>
  <si>
    <t>Energy losses before (KWh)</t>
  </si>
  <si>
    <t>Energy losses after SO (KWh)</t>
  </si>
  <si>
    <t>Losses Reduction (KWh)</t>
  </si>
  <si>
    <t>Date proposed</t>
  </si>
  <si>
    <t>Date executed in field</t>
  </si>
  <si>
    <t>executed</t>
  </si>
  <si>
    <t>Total(year)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</si>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</sst>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"/>
    <numFmt numFmtId="168" formatCode="_-&quot;R$&quot;\ * #,##0_-;\-&quot;R$&quot;\ * #,##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5" fillId="0" borderId="2" xfId="0" applyFont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right" vertical="center" indent="1"/>
    </xf>
    <xf numFmtId="164" fontId="0" fillId="0" borderId="2" xfId="0" applyNumberFormat="1" applyBorder="1"/>
    <xf numFmtId="165" fontId="5" fillId="0" borderId="2" xfId="3" applyNumberFormat="1" applyFont="1" applyFill="1" applyBorder="1" applyAlignment="1">
      <alignment horizontal="right" vertical="center" indent="1"/>
    </xf>
    <xf numFmtId="43" fontId="5" fillId="0" borderId="2" xfId="1" applyFont="1" applyFill="1" applyBorder="1" applyAlignment="1">
      <alignment horizontal="right" vertical="center" indent="1"/>
    </xf>
    <xf numFmtId="2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43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164" fontId="5" fillId="0" borderId="2" xfId="1" applyNumberFormat="1" applyFont="1" applyBorder="1" applyAlignment="1">
      <alignment horizontal="right" vertical="center" indent="1"/>
    </xf>
    <xf numFmtId="43" fontId="5" fillId="0" borderId="2" xfId="1" applyFont="1" applyBorder="1" applyAlignment="1">
      <alignment horizontal="right" vertical="center" indent="1"/>
    </xf>
    <xf numFmtId="166" fontId="0" fillId="0" borderId="2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165" fontId="5" fillId="0" borderId="1" xfId="3" applyNumberFormat="1" applyFont="1" applyFill="1" applyBorder="1" applyAlignment="1">
      <alignment horizontal="right" vertical="center" indent="1"/>
    </xf>
    <xf numFmtId="164" fontId="5" fillId="0" borderId="1" xfId="1" applyNumberFormat="1" applyFont="1" applyBorder="1" applyAlignment="1">
      <alignment horizontal="right" vertical="center" indent="1"/>
    </xf>
    <xf numFmtId="0" fontId="0" fillId="0" borderId="0" xfId="0" applyAlignment="1">
      <alignment horizontal="center" wrapText="1"/>
    </xf>
    <xf numFmtId="165" fontId="5" fillId="0" borderId="0" xfId="3" applyNumberFormat="1" applyFont="1" applyFill="1" applyBorder="1" applyAlignment="1">
      <alignment horizontal="right" vertical="center" indent="1"/>
    </xf>
    <xf numFmtId="164" fontId="5" fillId="0" borderId="0" xfId="1" applyNumberFormat="1" applyFont="1" applyBorder="1" applyAlignment="1">
      <alignment horizontal="right" vertical="center" indent="1"/>
    </xf>
    <xf numFmtId="166" fontId="0" fillId="0" borderId="0" xfId="0" applyNumberFormat="1"/>
    <xf numFmtId="10" fontId="0" fillId="0" borderId="0" xfId="0" applyNumberFormat="1"/>
    <xf numFmtId="14" fontId="7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" fontId="0" fillId="0" borderId="2" xfId="4" applyNumberFormat="1" applyFont="1" applyFill="1" applyBorder="1" applyAlignment="1">
      <alignment horizontal="center"/>
    </xf>
    <xf numFmtId="168" fontId="0" fillId="0" borderId="2" xfId="2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8" fontId="0" fillId="0" borderId="2" xfId="5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0" fillId="0" borderId="2" xfId="5" applyNumberFormat="1" applyFont="1" applyFill="1" applyBorder="1" applyAlignment="1">
      <alignment horizontal="center"/>
    </xf>
    <xf numFmtId="1" fontId="0" fillId="0" borderId="2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/>
    <xf numFmtId="43" fontId="3" fillId="0" borderId="2" xfId="1" applyFont="1" applyBorder="1" applyAlignment="1">
      <alignment horizontal="center" vertical="center" wrapText="1"/>
    </xf>
    <xf numFmtId="43" fontId="5" fillId="0" borderId="2" xfId="1" applyFont="1" applyBorder="1" applyAlignment="1">
      <alignment horizontal="center" vertical="center"/>
    </xf>
    <xf numFmtId="43" fontId="0" fillId="0" borderId="0" xfId="1" applyFont="1"/>
    <xf numFmtId="43" fontId="0" fillId="0" borderId="2" xfId="1" applyFont="1" applyBorder="1"/>
    <xf numFmtId="43" fontId="0" fillId="0" borderId="1" xfId="1" applyFont="1" applyBorder="1"/>
  </cellXfs>
  <cellStyles count="6">
    <cellStyle name="Currency 2" xfId="5" xr:uid="{9E69ED6D-1F5A-49D7-B306-9F5D96DB9CCC}"/>
    <cellStyle name="Moeda" xfId="2" builtinId="4"/>
    <cellStyle name="Moeda 10" xfId="4" xr:uid="{A0BB3AE4-53C4-4379-91DD-7C84603EB9E3}"/>
    <cellStyle name="Normal" xfId="0" builtinId="0"/>
    <cellStyle name="Porcentagem" xfId="3" builtinId="5"/>
    <cellStyle name="Vírgula" xfId="1" builtinId="3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9C3A-00B9-4085-B7F2-66262E006082}">
  <dimension ref="A1:AA93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15.140625" customWidth="1"/>
    <col min="5" max="5" width="14" customWidth="1"/>
    <col min="6" max="6" width="13.5703125" customWidth="1"/>
    <col min="7" max="7" width="17" customWidth="1"/>
    <col min="8" max="8" width="11.85546875" customWidth="1"/>
    <col min="9" max="9" width="10.42578125" customWidth="1"/>
    <col min="10" max="10" width="12.28515625" bestFit="1" customWidth="1"/>
    <col min="11" max="11" width="10.42578125" customWidth="1"/>
    <col min="12" max="12" width="10.7109375" style="50" customWidth="1"/>
    <col min="13" max="13" width="10.140625" style="50" customWidth="1"/>
    <col min="14" max="14" width="10.7109375" style="50" customWidth="1"/>
    <col min="15" max="16" width="11.85546875" customWidth="1"/>
    <col min="17" max="17" width="10.42578125" customWidth="1"/>
    <col min="18" max="18" width="15.140625" bestFit="1" customWidth="1"/>
    <col min="19" max="19" width="18.5703125" customWidth="1"/>
    <col min="20" max="20" width="13.28515625" customWidth="1"/>
    <col min="21" max="21" width="11.28515625" bestFit="1" customWidth="1"/>
    <col min="23" max="23" width="10.140625" customWidth="1"/>
    <col min="24" max="24" width="13" style="45" bestFit="1" customWidth="1"/>
  </cols>
  <sheetData>
    <row r="1" spans="1:24" s="42" customFormat="1" ht="45" x14ac:dyDescent="0.25">
      <c r="A1" s="12" t="s">
        <v>0</v>
      </c>
      <c r="B1" s="12" t="s">
        <v>181</v>
      </c>
      <c r="C1" s="13" t="s">
        <v>179</v>
      </c>
      <c r="D1" s="13" t="s">
        <v>180</v>
      </c>
      <c r="E1" s="13" t="s">
        <v>182</v>
      </c>
      <c r="F1" s="13" t="s">
        <v>183</v>
      </c>
      <c r="G1" s="13" t="s">
        <v>184</v>
      </c>
      <c r="H1" s="13" t="s">
        <v>185</v>
      </c>
      <c r="I1" s="13" t="s">
        <v>23</v>
      </c>
      <c r="J1" s="13" t="s">
        <v>4</v>
      </c>
      <c r="K1" s="13" t="s">
        <v>5</v>
      </c>
      <c r="L1" s="48" t="s">
        <v>6</v>
      </c>
      <c r="M1" s="48" t="s">
        <v>6</v>
      </c>
      <c r="N1" s="13" t="s">
        <v>7</v>
      </c>
      <c r="O1" s="13" t="s">
        <v>8</v>
      </c>
      <c r="P1" s="39" t="s">
        <v>9</v>
      </c>
      <c r="Q1" s="40" t="s">
        <v>10</v>
      </c>
      <c r="R1" s="40" t="s">
        <v>178</v>
      </c>
      <c r="S1" s="41" t="s">
        <v>186</v>
      </c>
      <c r="T1" s="40" t="s">
        <v>187</v>
      </c>
      <c r="U1" s="39" t="s">
        <v>177</v>
      </c>
      <c r="V1" s="13" t="s">
        <v>1</v>
      </c>
      <c r="W1" s="13" t="s">
        <v>2</v>
      </c>
      <c r="X1" s="43" t="s">
        <v>3</v>
      </c>
    </row>
    <row r="2" spans="1:24" x14ac:dyDescent="0.25">
      <c r="A2" s="1">
        <v>1</v>
      </c>
      <c r="B2" s="1" t="s">
        <v>11</v>
      </c>
      <c r="C2" s="1">
        <v>44055</v>
      </c>
      <c r="D2" s="1">
        <v>44169</v>
      </c>
      <c r="E2" s="2">
        <v>2201252.5</v>
      </c>
      <c r="F2" s="2">
        <v>138093.29999999999</v>
      </c>
      <c r="G2" s="2">
        <v>131574</v>
      </c>
      <c r="H2" s="3">
        <f t="shared" ref="H2:H5" si="0">F2-G2</f>
        <v>6519.2999999999884</v>
      </c>
      <c r="I2" s="4">
        <f t="shared" ref="I2" si="1">H2/F2</f>
        <v>4.72093866972546E-2</v>
      </c>
      <c r="J2" s="2">
        <f t="shared" ref="J2" si="2">ROUND(K2*12*50,0)</f>
        <v>3912</v>
      </c>
      <c r="K2" s="5">
        <f t="shared" ref="K2" si="3">H2/1000</f>
        <v>6.5192999999999888</v>
      </c>
      <c r="L2" s="49">
        <v>8.0376899999999996</v>
      </c>
      <c r="M2" s="49">
        <v>8.1006</v>
      </c>
      <c r="N2" s="6">
        <f t="shared" ref="N2:N5" si="4">(M2/L2 -1)*100</f>
        <v>0.78268756321779875</v>
      </c>
      <c r="O2" s="8">
        <v>2019</v>
      </c>
      <c r="P2" s="8" t="s">
        <v>12</v>
      </c>
      <c r="Q2" s="8" t="s">
        <v>188</v>
      </c>
      <c r="R2" s="8">
        <v>1952707</v>
      </c>
      <c r="S2" s="28" t="s">
        <v>13</v>
      </c>
      <c r="T2" s="29" t="s">
        <v>13</v>
      </c>
      <c r="U2" s="8">
        <v>1</v>
      </c>
      <c r="V2" s="1">
        <v>8</v>
      </c>
      <c r="W2" s="1">
        <v>272</v>
      </c>
      <c r="X2" s="44">
        <v>26</v>
      </c>
    </row>
    <row r="3" spans="1:24" x14ac:dyDescent="0.25">
      <c r="A3" s="1">
        <v>2</v>
      </c>
      <c r="B3" s="8" t="s">
        <v>14</v>
      </c>
      <c r="C3" s="8">
        <v>319112</v>
      </c>
      <c r="D3" s="8">
        <v>139164</v>
      </c>
      <c r="E3" s="2">
        <v>14842320.1</v>
      </c>
      <c r="F3" s="2">
        <v>554548.19999999995</v>
      </c>
      <c r="G3" s="2">
        <v>550353.4</v>
      </c>
      <c r="H3" s="3">
        <f t="shared" si="0"/>
        <v>4194.7999999999302</v>
      </c>
      <c r="I3" s="4">
        <f>H3/F3</f>
        <v>7.5643559928603686E-3</v>
      </c>
      <c r="J3" s="2">
        <f>ROUND(K3*12*50,0)</f>
        <v>2517</v>
      </c>
      <c r="K3" s="5">
        <f>H3/1000</f>
        <v>4.1947999999999306</v>
      </c>
      <c r="L3" s="49">
        <v>8.1659399999999991</v>
      </c>
      <c r="M3" s="49">
        <v>8.2174500000000013</v>
      </c>
      <c r="N3" s="6">
        <f t="shared" si="4"/>
        <v>0.63079082138739473</v>
      </c>
      <c r="O3" s="8">
        <v>2020</v>
      </c>
      <c r="P3" s="8" t="s">
        <v>15</v>
      </c>
      <c r="Q3" s="8" t="s">
        <v>188</v>
      </c>
      <c r="R3" s="8">
        <v>2002753</v>
      </c>
      <c r="S3" s="28">
        <v>43790</v>
      </c>
      <c r="T3" s="29">
        <v>44049</v>
      </c>
      <c r="U3" s="8">
        <v>2</v>
      </c>
      <c r="V3" s="1">
        <v>56</v>
      </c>
      <c r="W3" s="1">
        <v>451</v>
      </c>
      <c r="X3" s="44">
        <v>158</v>
      </c>
    </row>
    <row r="4" spans="1:24" x14ac:dyDescent="0.25">
      <c r="A4" s="1" t="s">
        <v>16</v>
      </c>
      <c r="B4" s="8" t="s">
        <v>17</v>
      </c>
      <c r="C4" s="1">
        <v>130817</v>
      </c>
      <c r="D4" s="1">
        <v>48676</v>
      </c>
      <c r="E4" s="2">
        <v>2353937.2799999998</v>
      </c>
      <c r="F4" s="2">
        <v>285217.53999999998</v>
      </c>
      <c r="G4" s="2">
        <v>280548.65999999997</v>
      </c>
      <c r="H4" s="3">
        <f>F4-G4</f>
        <v>4668.8800000000047</v>
      </c>
      <c r="I4" s="4">
        <f>H4/F4</f>
        <v>1.6369540246367754E-2</v>
      </c>
      <c r="J4" s="2"/>
      <c r="K4" s="5">
        <f>H4/1000</f>
        <v>4.668880000000005</v>
      </c>
      <c r="L4" s="49">
        <f>8291.71/1000</f>
        <v>8.2917099999999984</v>
      </c>
      <c r="M4" s="49">
        <f>8160.99/1000</f>
        <v>8.16099</v>
      </c>
      <c r="N4" s="6">
        <f>(M4/L4 -1)*100</f>
        <v>-1.5765143739952081</v>
      </c>
      <c r="O4" s="8" t="s">
        <v>16</v>
      </c>
      <c r="P4" s="8" t="s">
        <v>18</v>
      </c>
      <c r="Q4" s="8" t="s">
        <v>19</v>
      </c>
      <c r="R4" s="8" t="s">
        <v>19</v>
      </c>
      <c r="S4" s="28" t="s">
        <v>19</v>
      </c>
      <c r="T4" s="29" t="s">
        <v>19</v>
      </c>
      <c r="U4" s="8">
        <v>1</v>
      </c>
      <c r="V4" s="1"/>
      <c r="W4" s="1"/>
      <c r="X4" s="44"/>
    </row>
    <row r="5" spans="1:24" x14ac:dyDescent="0.25">
      <c r="A5" s="1">
        <v>3</v>
      </c>
      <c r="B5" s="8" t="s">
        <v>20</v>
      </c>
      <c r="C5" s="1">
        <v>302068</v>
      </c>
      <c r="D5" s="1">
        <v>257774</v>
      </c>
      <c r="E5" s="2">
        <v>5196536.0999999996</v>
      </c>
      <c r="F5" s="2">
        <v>236833</v>
      </c>
      <c r="G5" s="2">
        <v>224374.3</v>
      </c>
      <c r="H5" s="3">
        <f t="shared" si="0"/>
        <v>12458.700000000012</v>
      </c>
      <c r="I5" s="4">
        <f>H5/F5</f>
        <v>5.2605422386238457E-2</v>
      </c>
      <c r="J5" s="2">
        <f>ROUND(K5*12*50,0)</f>
        <v>7475</v>
      </c>
      <c r="K5" s="5">
        <f>H5/1000</f>
        <v>12.458700000000011</v>
      </c>
      <c r="L5" s="49">
        <v>7.9210000000000003</v>
      </c>
      <c r="M5" s="49">
        <v>8.1769999999999996</v>
      </c>
      <c r="N5" s="6">
        <f t="shared" si="4"/>
        <v>3.2319151622269837</v>
      </c>
      <c r="O5" s="8">
        <v>2020</v>
      </c>
      <c r="P5" s="8" t="s">
        <v>21</v>
      </c>
      <c r="Q5" s="8" t="s">
        <v>188</v>
      </c>
      <c r="R5" s="8">
        <v>2195237</v>
      </c>
      <c r="S5" s="28">
        <v>44111</v>
      </c>
      <c r="T5" s="29">
        <v>44145</v>
      </c>
      <c r="U5" s="8">
        <v>2</v>
      </c>
      <c r="V5" s="1">
        <v>23</v>
      </c>
      <c r="W5" s="1">
        <v>318</v>
      </c>
      <c r="X5" s="44">
        <v>64</v>
      </c>
    </row>
    <row r="6" spans="1:24" x14ac:dyDescent="0.25">
      <c r="H6" s="10">
        <f>SUM(H2:H5)-H4</f>
        <v>23172.79999999993</v>
      </c>
      <c r="J6" s="10">
        <f>SUM(J2:J5)-J4</f>
        <v>13904</v>
      </c>
      <c r="K6" s="11">
        <f>SUM(K2:K5)</f>
        <v>27.841679999999936</v>
      </c>
      <c r="N6"/>
    </row>
    <row r="7" spans="1:24" s="42" customFormat="1" ht="45" x14ac:dyDescent="0.25">
      <c r="A7" s="12" t="s">
        <v>0</v>
      </c>
      <c r="B7" s="12" t="s">
        <v>181</v>
      </c>
      <c r="C7" s="13" t="s">
        <v>179</v>
      </c>
      <c r="D7" s="13" t="s">
        <v>180</v>
      </c>
      <c r="E7" s="13" t="s">
        <v>182</v>
      </c>
      <c r="F7" s="13" t="s">
        <v>183</v>
      </c>
      <c r="G7" s="13" t="s">
        <v>184</v>
      </c>
      <c r="H7" s="13" t="s">
        <v>185</v>
      </c>
      <c r="I7" s="13" t="s">
        <v>23</v>
      </c>
      <c r="J7" s="13" t="s">
        <v>4</v>
      </c>
      <c r="K7" s="13" t="s">
        <v>5</v>
      </c>
      <c r="L7" s="48" t="s">
        <v>6</v>
      </c>
      <c r="M7" s="48" t="s">
        <v>6</v>
      </c>
      <c r="N7" s="13" t="s">
        <v>7</v>
      </c>
      <c r="O7" s="13" t="s">
        <v>8</v>
      </c>
      <c r="P7" s="39" t="s">
        <v>9</v>
      </c>
      <c r="Q7" s="40" t="s">
        <v>10</v>
      </c>
      <c r="R7" s="40" t="s">
        <v>178</v>
      </c>
      <c r="S7" s="41" t="s">
        <v>186</v>
      </c>
      <c r="T7" s="40" t="s">
        <v>187</v>
      </c>
      <c r="U7" s="39" t="s">
        <v>177</v>
      </c>
      <c r="V7" s="13" t="s">
        <v>1</v>
      </c>
      <c r="W7" s="13" t="s">
        <v>2</v>
      </c>
      <c r="X7" s="43" t="s">
        <v>3</v>
      </c>
    </row>
    <row r="8" spans="1:24" x14ac:dyDescent="0.25">
      <c r="A8" s="1">
        <v>4</v>
      </c>
      <c r="B8" s="1" t="s">
        <v>24</v>
      </c>
      <c r="C8" s="1">
        <v>233454</v>
      </c>
      <c r="D8" s="1">
        <v>53296</v>
      </c>
      <c r="E8" s="2">
        <v>1891804.52</v>
      </c>
      <c r="F8" s="2">
        <v>114718.95</v>
      </c>
      <c r="G8" s="2">
        <v>107920.34</v>
      </c>
      <c r="H8" s="3">
        <f>F8-G8</f>
        <v>6798.6100000000006</v>
      </c>
      <c r="I8" s="4">
        <f>H8/F8</f>
        <v>5.926318188930426E-2</v>
      </c>
      <c r="J8" s="2">
        <f>ROUND(K8*12*50,0)</f>
        <v>4079</v>
      </c>
      <c r="K8" s="5">
        <f>H8/1000</f>
        <v>6.7986100000000009</v>
      </c>
      <c r="L8" s="49">
        <v>8.2202700000000011</v>
      </c>
      <c r="M8" s="49">
        <v>8.27501</v>
      </c>
      <c r="N8" s="51">
        <f>(M8/L8 -1)*100</f>
        <v>0.66591486654330456</v>
      </c>
      <c r="O8" s="8">
        <v>2019</v>
      </c>
      <c r="P8" s="8" t="s">
        <v>25</v>
      </c>
      <c r="Q8" s="8" t="s">
        <v>188</v>
      </c>
      <c r="R8" s="8">
        <v>1945445</v>
      </c>
      <c r="S8" s="28">
        <v>43712</v>
      </c>
      <c r="T8" s="29">
        <v>43712</v>
      </c>
      <c r="U8" s="8">
        <v>1</v>
      </c>
      <c r="V8" s="1">
        <v>7</v>
      </c>
      <c r="W8" s="1">
        <v>364</v>
      </c>
      <c r="X8" s="44">
        <v>21</v>
      </c>
    </row>
    <row r="9" spans="1:24" x14ac:dyDescent="0.25">
      <c r="A9" s="1">
        <v>5</v>
      </c>
      <c r="B9" s="8" t="s">
        <v>26</v>
      </c>
      <c r="C9" s="1">
        <v>195463</v>
      </c>
      <c r="D9" s="1">
        <v>252959</v>
      </c>
      <c r="E9" s="2">
        <v>1659853.2</v>
      </c>
      <c r="F9" s="2">
        <v>135861.9</v>
      </c>
      <c r="G9" s="2">
        <v>129732.8</v>
      </c>
      <c r="H9" s="3">
        <f>F9-G9</f>
        <v>6129.0999999999913</v>
      </c>
      <c r="I9" s="4">
        <f>H9/F9</f>
        <v>4.5112721079272347E-2</v>
      </c>
      <c r="J9" s="15">
        <f>ROUND(K9*12*50,0)</f>
        <v>3677</v>
      </c>
      <c r="K9" s="16">
        <f>H9/1000</f>
        <v>6.1290999999999913</v>
      </c>
      <c r="L9" s="49">
        <v>8.1207499999999992</v>
      </c>
      <c r="M9" s="49">
        <v>8.1710100000000008</v>
      </c>
      <c r="N9" s="51">
        <f>(M9/L9 -1)*100</f>
        <v>0.61890835206108719</v>
      </c>
      <c r="O9" s="8">
        <v>2019</v>
      </c>
      <c r="P9" s="8" t="s">
        <v>27</v>
      </c>
      <c r="Q9" s="8" t="s">
        <v>188</v>
      </c>
      <c r="R9" s="8">
        <v>1952376</v>
      </c>
      <c r="S9" s="28">
        <v>43720</v>
      </c>
      <c r="T9" s="29">
        <v>43742</v>
      </c>
      <c r="U9" s="8">
        <v>1</v>
      </c>
      <c r="V9" s="1">
        <v>5</v>
      </c>
      <c r="W9" s="1">
        <v>458</v>
      </c>
      <c r="X9" s="44">
        <v>16</v>
      </c>
    </row>
    <row r="10" spans="1:24" x14ac:dyDescent="0.25">
      <c r="A10" s="1">
        <v>6</v>
      </c>
      <c r="B10" s="1" t="s">
        <v>28</v>
      </c>
      <c r="C10" s="1">
        <v>237583</v>
      </c>
      <c r="D10" s="1">
        <v>52689</v>
      </c>
      <c r="E10" s="2">
        <v>1850709</v>
      </c>
      <c r="F10" s="2">
        <v>69235.100000000006</v>
      </c>
      <c r="G10" s="2">
        <v>68682.600000000006</v>
      </c>
      <c r="H10" s="3">
        <f>F10-G10</f>
        <v>552.5</v>
      </c>
      <c r="I10" s="4">
        <f>H10/F10</f>
        <v>7.9800563586966723E-3</v>
      </c>
      <c r="J10" s="15">
        <f>ROUND(K10*12*50,0)</f>
        <v>332</v>
      </c>
      <c r="K10" s="5">
        <f>H10/1000</f>
        <v>0.55249999999999999</v>
      </c>
      <c r="L10" s="49">
        <v>8.2051100000000012</v>
      </c>
      <c r="M10" s="49">
        <v>8.219520000000001</v>
      </c>
      <c r="N10" s="51">
        <f>(M10/L10 -1)*100</f>
        <v>0.17562226466190101</v>
      </c>
      <c r="O10" s="8">
        <v>2019</v>
      </c>
      <c r="P10" s="8" t="s">
        <v>29</v>
      </c>
      <c r="Q10" s="8" t="s">
        <v>188</v>
      </c>
      <c r="R10" s="30">
        <v>1945809</v>
      </c>
      <c r="S10" s="28">
        <v>43712</v>
      </c>
      <c r="T10" s="14"/>
      <c r="U10" s="8">
        <v>1</v>
      </c>
      <c r="V10" s="1">
        <v>8</v>
      </c>
      <c r="W10" s="1">
        <v>95</v>
      </c>
      <c r="X10" s="44">
        <v>14</v>
      </c>
    </row>
    <row r="11" spans="1:24" x14ac:dyDescent="0.25">
      <c r="A11" s="1">
        <v>7</v>
      </c>
      <c r="B11" s="8" t="s">
        <v>30</v>
      </c>
      <c r="C11" s="1">
        <v>162504</v>
      </c>
      <c r="D11" s="1">
        <v>28815</v>
      </c>
      <c r="E11" s="2">
        <v>1963409.7</v>
      </c>
      <c r="F11" s="2">
        <v>57380.4</v>
      </c>
      <c r="G11" s="2">
        <v>54824.7</v>
      </c>
      <c r="H11" s="3">
        <f>F11-G11</f>
        <v>2555.7000000000044</v>
      </c>
      <c r="I11" s="4">
        <f>H11/F11</f>
        <v>4.453959888742505E-2</v>
      </c>
      <c r="J11" s="15">
        <f>ROUND(K11*12*50,0)</f>
        <v>1533</v>
      </c>
      <c r="K11" s="17">
        <f>H11/1000</f>
        <v>2.5557000000000043</v>
      </c>
      <c r="L11" s="49"/>
      <c r="M11" s="49"/>
      <c r="N11" s="51"/>
      <c r="O11" s="8">
        <v>2019</v>
      </c>
      <c r="P11" s="8" t="s">
        <v>31</v>
      </c>
      <c r="Q11" s="31" t="s">
        <v>188</v>
      </c>
      <c r="R11" s="8">
        <v>1945777</v>
      </c>
      <c r="S11" s="29">
        <v>43712</v>
      </c>
      <c r="T11" s="14"/>
      <c r="U11" s="8">
        <v>1</v>
      </c>
      <c r="V11" s="14"/>
      <c r="W11" s="1"/>
      <c r="X11" s="44"/>
    </row>
    <row r="12" spans="1:24" x14ac:dyDescent="0.25">
      <c r="A12" s="1">
        <v>8</v>
      </c>
      <c r="B12" s="8" t="s">
        <v>32</v>
      </c>
      <c r="C12" s="8">
        <v>286572</v>
      </c>
      <c r="D12" s="8">
        <v>27431</v>
      </c>
      <c r="E12" s="2">
        <v>1191270.3</v>
      </c>
      <c r="F12" s="2">
        <v>158471.79999999999</v>
      </c>
      <c r="G12" s="2">
        <v>157595.1</v>
      </c>
      <c r="H12" s="3">
        <f>F12-G12</f>
        <v>876.69999999998254</v>
      </c>
      <c r="I12" s="4">
        <f>H12/F12</f>
        <v>5.532214564357713E-3</v>
      </c>
      <c r="J12" s="15">
        <f>ROUND(K12*12*50,0)</f>
        <v>526</v>
      </c>
      <c r="K12" s="17">
        <f>H12/1000</f>
        <v>0.87669999999998249</v>
      </c>
      <c r="L12" s="49"/>
      <c r="M12" s="49"/>
      <c r="N12" s="51"/>
      <c r="O12" s="8">
        <v>2020</v>
      </c>
      <c r="P12" s="8" t="s">
        <v>33</v>
      </c>
      <c r="Q12" s="31" t="s">
        <v>188</v>
      </c>
      <c r="R12" s="8">
        <v>2121315</v>
      </c>
      <c r="S12" s="29">
        <v>43983</v>
      </c>
      <c r="T12" s="32">
        <v>44062</v>
      </c>
      <c r="U12" s="8">
        <v>1</v>
      </c>
      <c r="V12" s="14"/>
      <c r="W12" s="14"/>
      <c r="X12" s="46"/>
    </row>
    <row r="13" spans="1:24" x14ac:dyDescent="0.25">
      <c r="A13" s="1">
        <v>9</v>
      </c>
      <c r="B13" s="1" t="s">
        <v>34</v>
      </c>
      <c r="C13" s="1">
        <v>208241</v>
      </c>
      <c r="D13" s="1">
        <v>208259</v>
      </c>
      <c r="E13" s="2">
        <v>4126655</v>
      </c>
      <c r="F13" s="2">
        <v>200790.39999999999</v>
      </c>
      <c r="G13" s="2">
        <v>195915</v>
      </c>
      <c r="H13" s="3">
        <f>F13-G13</f>
        <v>4875.3999999999942</v>
      </c>
      <c r="I13" s="4">
        <f>H13/F13</f>
        <v>2.4281041324684817E-2</v>
      </c>
      <c r="J13" s="2">
        <f>ROUND(K13*12*50,0)</f>
        <v>2925</v>
      </c>
      <c r="K13" s="5">
        <f>H13/1000</f>
        <v>4.8753999999999937</v>
      </c>
      <c r="L13" s="49">
        <v>7.9618900000000004</v>
      </c>
      <c r="M13" s="49">
        <v>8.0030999999999999</v>
      </c>
      <c r="N13" s="51">
        <v>0.52</v>
      </c>
      <c r="O13" s="33">
        <v>2019</v>
      </c>
      <c r="P13" s="8" t="s">
        <v>35</v>
      </c>
      <c r="Q13" s="34" t="s">
        <v>188</v>
      </c>
      <c r="R13" s="8">
        <v>1945773</v>
      </c>
      <c r="S13" s="28"/>
      <c r="T13" s="29"/>
      <c r="U13" s="8">
        <v>1</v>
      </c>
      <c r="V13" s="1">
        <v>1</v>
      </c>
      <c r="W13" s="1">
        <v>107</v>
      </c>
      <c r="X13" s="44">
        <v>4</v>
      </c>
    </row>
    <row r="14" spans="1:24" x14ac:dyDescent="0.25">
      <c r="A14" s="1">
        <v>10</v>
      </c>
      <c r="B14" s="8" t="s">
        <v>36</v>
      </c>
      <c r="C14" s="8">
        <v>263437</v>
      </c>
      <c r="D14" s="8">
        <v>263273</v>
      </c>
      <c r="E14" s="2">
        <v>2653661.5</v>
      </c>
      <c r="F14" s="2">
        <v>124500.8</v>
      </c>
      <c r="G14" s="2">
        <v>118862.8</v>
      </c>
      <c r="H14" s="3">
        <f>F14-G14</f>
        <v>5638</v>
      </c>
      <c r="I14" s="4">
        <f>H14/F14</f>
        <v>4.5284849575263769E-2</v>
      </c>
      <c r="J14" s="15">
        <f>ROUND(K14*12*50,0)</f>
        <v>3383</v>
      </c>
      <c r="K14" s="17">
        <f>H14/1000</f>
        <v>5.6379999999999999</v>
      </c>
      <c r="L14" s="49"/>
      <c r="M14" s="49"/>
      <c r="N14" s="51"/>
      <c r="O14" s="8">
        <v>2020</v>
      </c>
      <c r="P14" s="8" t="s">
        <v>37</v>
      </c>
      <c r="Q14" s="8" t="s">
        <v>188</v>
      </c>
      <c r="R14" s="35">
        <v>2114190</v>
      </c>
      <c r="S14" s="29">
        <v>43970</v>
      </c>
      <c r="T14" s="32">
        <v>43993</v>
      </c>
      <c r="U14" s="8">
        <v>1</v>
      </c>
      <c r="V14" s="14"/>
      <c r="W14" s="14"/>
      <c r="X14" s="46"/>
    </row>
    <row r="15" spans="1:24" x14ac:dyDescent="0.25">
      <c r="A15" s="1">
        <v>11</v>
      </c>
      <c r="B15" s="8" t="s">
        <v>38</v>
      </c>
      <c r="C15" s="8">
        <v>133119</v>
      </c>
      <c r="D15" s="8">
        <v>99629</v>
      </c>
      <c r="E15" s="2">
        <v>1458846.4</v>
      </c>
      <c r="F15" s="2">
        <v>39718.699999999997</v>
      </c>
      <c r="G15" s="2">
        <v>35549.800000000003</v>
      </c>
      <c r="H15" s="3">
        <f>F15-G15</f>
        <v>4168.8999999999942</v>
      </c>
      <c r="I15" s="4">
        <f>H15/F15</f>
        <v>0.1049606356703516</v>
      </c>
      <c r="J15" s="15">
        <f>ROUND(K15*12*50,0)</f>
        <v>2501</v>
      </c>
      <c r="K15" s="17">
        <f>H15/1000</f>
        <v>4.1688999999999945</v>
      </c>
      <c r="L15" s="49"/>
      <c r="M15" s="49"/>
      <c r="N15" s="51"/>
      <c r="O15" s="8">
        <v>2019</v>
      </c>
      <c r="P15" s="8" t="s">
        <v>39</v>
      </c>
      <c r="Q15" s="31" t="s">
        <v>188</v>
      </c>
      <c r="R15" s="8">
        <v>1953650</v>
      </c>
      <c r="S15" s="28">
        <v>43721</v>
      </c>
      <c r="T15" s="29">
        <v>43754</v>
      </c>
      <c r="U15" s="8">
        <v>1</v>
      </c>
      <c r="V15" s="1">
        <v>2</v>
      </c>
      <c r="W15" s="14"/>
      <c r="X15" s="46"/>
    </row>
    <row r="16" spans="1:24" x14ac:dyDescent="0.25">
      <c r="A16" s="1">
        <v>12</v>
      </c>
      <c r="B16" s="8" t="s">
        <v>40</v>
      </c>
      <c r="C16" s="8">
        <v>376861</v>
      </c>
      <c r="D16" s="8">
        <v>188906</v>
      </c>
      <c r="E16" s="2">
        <v>2610039.2000000002</v>
      </c>
      <c r="F16" s="2">
        <v>106811.3</v>
      </c>
      <c r="G16" s="2">
        <v>105974.6</v>
      </c>
      <c r="H16" s="3">
        <f>F16-G16</f>
        <v>836.69999999999709</v>
      </c>
      <c r="I16" s="4">
        <f>H16/F16</f>
        <v>7.8334408438058244E-3</v>
      </c>
      <c r="J16" s="15">
        <f>ROUND(K16*12*50,0)</f>
        <v>502</v>
      </c>
      <c r="K16" s="17">
        <f>H16/1000</f>
        <v>0.83669999999999711</v>
      </c>
      <c r="L16" s="49"/>
      <c r="M16" s="49"/>
      <c r="N16" s="51"/>
      <c r="O16" s="8">
        <v>2020</v>
      </c>
      <c r="P16" s="8" t="s">
        <v>41</v>
      </c>
      <c r="Q16" s="31" t="s">
        <v>188</v>
      </c>
      <c r="R16" s="35">
        <v>2109642</v>
      </c>
      <c r="S16" s="29">
        <v>43963</v>
      </c>
      <c r="T16" s="29">
        <v>43976</v>
      </c>
      <c r="U16" s="8">
        <v>1</v>
      </c>
      <c r="V16" s="14"/>
      <c r="W16" s="14"/>
      <c r="X16" s="46"/>
    </row>
    <row r="17" spans="1:24" x14ac:dyDescent="0.25">
      <c r="A17" s="1">
        <v>13</v>
      </c>
      <c r="B17" s="8" t="s">
        <v>42</v>
      </c>
      <c r="C17" s="8">
        <v>154577</v>
      </c>
      <c r="D17" s="8">
        <v>94645</v>
      </c>
      <c r="E17" s="2">
        <v>1814453.4</v>
      </c>
      <c r="F17" s="2">
        <v>159054</v>
      </c>
      <c r="G17" s="2">
        <v>154340.1</v>
      </c>
      <c r="H17" s="3">
        <f>F17-G17</f>
        <v>4713.8999999999942</v>
      </c>
      <c r="I17" s="4">
        <f>H17/F17</f>
        <v>2.9637104379644612E-2</v>
      </c>
      <c r="J17" s="15">
        <f>ROUND(K17*12*50,0)</f>
        <v>2828</v>
      </c>
      <c r="K17" s="17">
        <f>H17/1000</f>
        <v>4.7138999999999944</v>
      </c>
      <c r="L17" s="49"/>
      <c r="M17" s="49"/>
      <c r="N17" s="51"/>
      <c r="O17" s="8">
        <v>2020</v>
      </c>
      <c r="P17" s="8" t="s">
        <v>43</v>
      </c>
      <c r="Q17" s="31" t="s">
        <v>188</v>
      </c>
      <c r="R17" s="8">
        <v>1995638</v>
      </c>
      <c r="S17" s="28">
        <v>43781</v>
      </c>
      <c r="T17" s="29">
        <v>43951</v>
      </c>
      <c r="U17" s="8">
        <v>1</v>
      </c>
      <c r="V17" s="14"/>
      <c r="W17" s="14"/>
      <c r="X17" s="46"/>
    </row>
    <row r="18" spans="1:24" x14ac:dyDescent="0.25">
      <c r="A18" s="1">
        <v>14</v>
      </c>
      <c r="B18" s="1" t="s">
        <v>44</v>
      </c>
      <c r="C18" s="8">
        <v>162316</v>
      </c>
      <c r="D18" s="8">
        <v>297374</v>
      </c>
      <c r="E18" s="2">
        <v>1253884.7</v>
      </c>
      <c r="F18" s="2">
        <v>166509.9</v>
      </c>
      <c r="G18" s="2">
        <v>162033.5</v>
      </c>
      <c r="H18" s="3">
        <f>F18-G18</f>
        <v>4476.3999999999942</v>
      </c>
      <c r="I18" s="4">
        <f>H18/F18</f>
        <v>2.6883686795800096E-2</v>
      </c>
      <c r="J18" s="2">
        <f>ROUND(K18*12*50,0)</f>
        <v>2686</v>
      </c>
      <c r="K18" s="5">
        <f>H18/1000</f>
        <v>4.4763999999999946</v>
      </c>
      <c r="L18" s="49">
        <v>8.1970500000000008</v>
      </c>
      <c r="M18" s="49">
        <v>8.1398700000000002</v>
      </c>
      <c r="N18" s="51">
        <v>-0.7</v>
      </c>
      <c r="O18" s="8">
        <v>2020</v>
      </c>
      <c r="P18" s="8" t="s">
        <v>45</v>
      </c>
      <c r="Q18" s="34" t="s">
        <v>188</v>
      </c>
      <c r="R18" s="35">
        <v>2115245</v>
      </c>
      <c r="S18" s="29"/>
      <c r="T18" s="29"/>
      <c r="U18" s="8">
        <v>1</v>
      </c>
      <c r="V18" s="1">
        <v>5</v>
      </c>
      <c r="W18" s="1">
        <v>281</v>
      </c>
      <c r="X18" s="44">
        <v>19</v>
      </c>
    </row>
    <row r="19" spans="1:24" x14ac:dyDescent="0.25">
      <c r="A19" s="1">
        <v>15</v>
      </c>
      <c r="B19" s="8" t="s">
        <v>46</v>
      </c>
      <c r="C19" s="8">
        <v>330257</v>
      </c>
      <c r="D19" s="8">
        <v>280754</v>
      </c>
      <c r="E19" s="2">
        <v>2818050.4490999999</v>
      </c>
      <c r="F19" s="2">
        <v>451921.1</v>
      </c>
      <c r="G19" s="2">
        <v>448299.7</v>
      </c>
      <c r="H19" s="3">
        <f>F19-G19</f>
        <v>3621.3999999999651</v>
      </c>
      <c r="I19" s="4">
        <f>H19/F19</f>
        <v>8.0133456924227821E-3</v>
      </c>
      <c r="J19" s="15">
        <f>ROUND(K19*12*50,0)</f>
        <v>2173</v>
      </c>
      <c r="K19" s="17">
        <f>H19/1000</f>
        <v>3.6213999999999649</v>
      </c>
      <c r="L19" s="49"/>
      <c r="M19" s="49"/>
      <c r="N19" s="51"/>
      <c r="O19" s="8">
        <v>2020</v>
      </c>
      <c r="P19" s="8" t="s">
        <v>47</v>
      </c>
      <c r="Q19" s="8" t="s">
        <v>188</v>
      </c>
      <c r="R19" s="8">
        <v>2159588</v>
      </c>
      <c r="S19" s="32"/>
      <c r="T19" s="29"/>
      <c r="U19" s="8">
        <v>2</v>
      </c>
      <c r="V19" s="14"/>
      <c r="W19" s="14"/>
      <c r="X19" s="46"/>
    </row>
    <row r="20" spans="1:24" x14ac:dyDescent="0.25">
      <c r="A20" s="1">
        <v>16</v>
      </c>
      <c r="B20" s="8" t="s">
        <v>48</v>
      </c>
      <c r="C20" s="8">
        <v>273329</v>
      </c>
      <c r="D20" s="8">
        <v>120036</v>
      </c>
      <c r="E20" s="2">
        <v>10050268.699999999</v>
      </c>
      <c r="F20" s="2">
        <v>362228</v>
      </c>
      <c r="G20" s="2">
        <v>361076.9</v>
      </c>
      <c r="H20" s="3">
        <f>F20-G20</f>
        <v>1151.0999999999767</v>
      </c>
      <c r="I20" s="4">
        <f>H20/F20</f>
        <v>3.1778327462260694E-3</v>
      </c>
      <c r="J20" s="15">
        <f>ROUND(K20*12*50,0)</f>
        <v>691</v>
      </c>
      <c r="K20" s="17">
        <f>H20/1000</f>
        <v>1.1510999999999767</v>
      </c>
      <c r="L20" s="49"/>
      <c r="M20" s="49"/>
      <c r="N20" s="51"/>
      <c r="O20" s="8">
        <v>2020</v>
      </c>
      <c r="P20" s="8" t="s">
        <v>49</v>
      </c>
      <c r="Q20" s="31" t="s">
        <v>188</v>
      </c>
      <c r="R20" s="8" t="s">
        <v>50</v>
      </c>
      <c r="S20" s="35"/>
      <c r="T20" s="8"/>
      <c r="U20" s="8">
        <v>2</v>
      </c>
      <c r="V20" s="14"/>
      <c r="W20" s="14"/>
      <c r="X20" s="46"/>
    </row>
    <row r="21" spans="1:24" x14ac:dyDescent="0.25">
      <c r="A21" s="1">
        <v>17</v>
      </c>
      <c r="B21" s="1" t="s">
        <v>51</v>
      </c>
      <c r="C21" s="1">
        <v>293937</v>
      </c>
      <c r="D21" s="1">
        <v>300623</v>
      </c>
      <c r="E21" s="2">
        <v>2299020.4</v>
      </c>
      <c r="F21" s="2">
        <v>89942.6</v>
      </c>
      <c r="G21" s="2">
        <v>86349.2</v>
      </c>
      <c r="H21" s="3">
        <f>F21-G21</f>
        <v>3593.4000000000087</v>
      </c>
      <c r="I21" s="4">
        <f>H21/F21</f>
        <v>3.9952147258362651E-2</v>
      </c>
      <c r="J21" s="15">
        <f>ROUND(K21*12*50,0)</f>
        <v>2156</v>
      </c>
      <c r="K21" s="5">
        <f>H21/1000</f>
        <v>3.5934000000000088</v>
      </c>
      <c r="L21" s="49">
        <v>8.1406600000000005</v>
      </c>
      <c r="M21" s="49">
        <v>8.1892899999999997</v>
      </c>
      <c r="N21" s="51">
        <v>0.6</v>
      </c>
      <c r="O21" s="8">
        <v>2020</v>
      </c>
      <c r="P21" s="8" t="s">
        <v>49</v>
      </c>
      <c r="Q21" s="8" t="s">
        <v>188</v>
      </c>
      <c r="R21" s="8">
        <v>1950102</v>
      </c>
      <c r="S21" s="28"/>
      <c r="T21" s="32"/>
      <c r="U21" s="8">
        <v>1</v>
      </c>
      <c r="V21" s="1">
        <v>2</v>
      </c>
      <c r="W21" s="1">
        <v>73</v>
      </c>
      <c r="X21" s="44">
        <v>9</v>
      </c>
    </row>
    <row r="22" spans="1:24" x14ac:dyDescent="0.25">
      <c r="A22" s="1">
        <v>18</v>
      </c>
      <c r="B22" s="1" t="s">
        <v>52</v>
      </c>
      <c r="C22" s="1">
        <v>286963</v>
      </c>
      <c r="D22" s="1">
        <v>242613</v>
      </c>
      <c r="E22" s="2">
        <v>717442.3</v>
      </c>
      <c r="F22" s="2">
        <v>28238.9</v>
      </c>
      <c r="G22" s="2">
        <v>25372</v>
      </c>
      <c r="H22" s="3">
        <f>F22-G22</f>
        <v>2866.9000000000015</v>
      </c>
      <c r="I22" s="4">
        <f>H22/F22</f>
        <v>0.10152307632379452</v>
      </c>
      <c r="J22" s="15">
        <f>ROUND(K22*12*50,0)</f>
        <v>1720</v>
      </c>
      <c r="K22" s="5">
        <f>H22/1000</f>
        <v>2.8669000000000016</v>
      </c>
      <c r="L22" s="49">
        <v>8.2500599999999995</v>
      </c>
      <c r="M22" s="49">
        <v>8.2761200000000006</v>
      </c>
      <c r="N22" s="51">
        <v>0.32</v>
      </c>
      <c r="O22" s="8">
        <v>2019</v>
      </c>
      <c r="P22" s="8" t="s">
        <v>53</v>
      </c>
      <c r="Q22" s="8" t="s">
        <v>188</v>
      </c>
      <c r="R22" s="36">
        <v>1968187</v>
      </c>
      <c r="S22" s="28">
        <v>43718</v>
      </c>
      <c r="T22" s="29">
        <v>43781</v>
      </c>
      <c r="U22" s="8">
        <v>1</v>
      </c>
      <c r="V22" s="1">
        <v>2</v>
      </c>
      <c r="W22" s="1">
        <v>70</v>
      </c>
      <c r="X22" s="44">
        <v>10</v>
      </c>
    </row>
    <row r="23" spans="1:24" x14ac:dyDescent="0.25">
      <c r="A23" s="1">
        <v>19</v>
      </c>
      <c r="B23" s="1" t="s">
        <v>54</v>
      </c>
      <c r="C23" s="1">
        <v>76647</v>
      </c>
      <c r="D23" s="1">
        <v>76649</v>
      </c>
      <c r="E23" s="2">
        <v>2281531.7999999998</v>
      </c>
      <c r="F23" s="2">
        <v>107640.6</v>
      </c>
      <c r="G23" s="2">
        <v>105111.3</v>
      </c>
      <c r="H23" s="3">
        <f>F23-G23</f>
        <v>2529.3000000000029</v>
      </c>
      <c r="I23" s="4">
        <f>H23/F23</f>
        <v>2.3497639366558739E-2</v>
      </c>
      <c r="J23" s="15">
        <f>ROUND(K23*12*50,0)</f>
        <v>1518</v>
      </c>
      <c r="K23" s="5">
        <f>H23/1000</f>
        <v>2.5293000000000028</v>
      </c>
      <c r="L23" s="49">
        <v>8.20303</v>
      </c>
      <c r="M23" s="49">
        <v>8.2099399999999996</v>
      </c>
      <c r="N23" s="51">
        <v>0.08</v>
      </c>
      <c r="O23" s="8">
        <v>2019</v>
      </c>
      <c r="P23" s="8" t="s">
        <v>55</v>
      </c>
      <c r="Q23" s="34" t="s">
        <v>188</v>
      </c>
      <c r="R23" s="8" t="s">
        <v>56</v>
      </c>
      <c r="S23" s="36" t="s">
        <v>50</v>
      </c>
      <c r="T23" s="29">
        <v>43648</v>
      </c>
      <c r="U23" s="8">
        <v>1</v>
      </c>
      <c r="V23" s="1">
        <v>3</v>
      </c>
      <c r="W23" s="1">
        <v>150</v>
      </c>
      <c r="X23" s="44">
        <v>8</v>
      </c>
    </row>
    <row r="24" spans="1:24" x14ac:dyDescent="0.25">
      <c r="A24" s="1">
        <v>20</v>
      </c>
      <c r="B24" s="8" t="s">
        <v>57</v>
      </c>
      <c r="C24" s="8">
        <v>33415</v>
      </c>
      <c r="D24" s="8">
        <v>33412</v>
      </c>
      <c r="E24" s="2">
        <v>1335325.5</v>
      </c>
      <c r="F24" s="2">
        <v>118260.2</v>
      </c>
      <c r="G24" s="2">
        <v>115447.8</v>
      </c>
      <c r="H24" s="3">
        <f>F24-G24</f>
        <v>2812.3999999999942</v>
      </c>
      <c r="I24" s="4">
        <f>H24/F24</f>
        <v>2.3781458174432262E-2</v>
      </c>
      <c r="J24" s="15">
        <f>ROUND(K24*12*50,0)</f>
        <v>1687</v>
      </c>
      <c r="K24" s="17">
        <f>H24/1000</f>
        <v>2.812399999999994</v>
      </c>
      <c r="L24" s="51"/>
      <c r="M24" s="51"/>
      <c r="N24" s="51"/>
      <c r="O24" s="8">
        <v>2019</v>
      </c>
      <c r="P24" s="8" t="s">
        <v>58</v>
      </c>
      <c r="Q24" s="8" t="s">
        <v>188</v>
      </c>
      <c r="R24" s="37">
        <v>1968187</v>
      </c>
      <c r="S24" s="28">
        <v>43718</v>
      </c>
      <c r="T24" s="29"/>
      <c r="U24" s="8">
        <v>1</v>
      </c>
      <c r="V24" s="14"/>
      <c r="W24" s="14"/>
      <c r="X24" s="46"/>
    </row>
    <row r="25" spans="1:24" x14ac:dyDescent="0.25">
      <c r="A25" s="1">
        <v>21</v>
      </c>
      <c r="B25" s="8" t="s">
        <v>59</v>
      </c>
      <c r="C25" s="8">
        <v>52091</v>
      </c>
      <c r="D25" s="8">
        <v>52078</v>
      </c>
      <c r="E25" s="2">
        <v>2009237.6</v>
      </c>
      <c r="F25" s="2">
        <v>87069</v>
      </c>
      <c r="G25" s="2">
        <v>84521.5</v>
      </c>
      <c r="H25" s="3">
        <f>F25-G25</f>
        <v>2547.5</v>
      </c>
      <c r="I25" s="4">
        <f>H25/F25</f>
        <v>2.9258404254097325E-2</v>
      </c>
      <c r="J25" s="15">
        <f>ROUND(K25*12*50,0)</f>
        <v>1529</v>
      </c>
      <c r="K25" s="17">
        <f>H25/1000</f>
        <v>2.5474999999999999</v>
      </c>
      <c r="L25" s="51"/>
      <c r="M25" s="51"/>
      <c r="N25" s="51"/>
      <c r="O25" s="8">
        <v>2019</v>
      </c>
      <c r="P25" s="8" t="s">
        <v>60</v>
      </c>
      <c r="Q25" s="8" t="s">
        <v>188</v>
      </c>
      <c r="R25" s="8">
        <v>1945780</v>
      </c>
      <c r="S25" s="28">
        <v>43712</v>
      </c>
      <c r="T25" s="29"/>
      <c r="U25" s="8">
        <v>1</v>
      </c>
      <c r="V25" s="14"/>
      <c r="W25" s="14"/>
      <c r="X25" s="46"/>
    </row>
    <row r="26" spans="1:24" x14ac:dyDescent="0.25">
      <c r="A26" s="1">
        <v>22</v>
      </c>
      <c r="B26" s="8" t="s">
        <v>61</v>
      </c>
      <c r="C26" s="8">
        <v>30900</v>
      </c>
      <c r="D26" s="8">
        <v>27856</v>
      </c>
      <c r="E26" s="2">
        <v>1238133.2</v>
      </c>
      <c r="F26" s="2">
        <v>140915.20000000001</v>
      </c>
      <c r="G26" s="2">
        <v>138003.1</v>
      </c>
      <c r="H26" s="3">
        <f>F26-G26</f>
        <v>2912.1000000000058</v>
      </c>
      <c r="I26" s="4">
        <f>H26/F26</f>
        <v>2.06656201744028E-2</v>
      </c>
      <c r="J26" s="15">
        <f>ROUND(K26*12*50,0)</f>
        <v>1747</v>
      </c>
      <c r="K26" s="17">
        <f>H26/1000</f>
        <v>2.9121000000000059</v>
      </c>
      <c r="L26" s="51"/>
      <c r="M26" s="51"/>
      <c r="N26" s="51"/>
      <c r="O26" s="8">
        <v>2019</v>
      </c>
      <c r="P26" s="8" t="s">
        <v>62</v>
      </c>
      <c r="Q26" s="31" t="s">
        <v>188</v>
      </c>
      <c r="R26" s="37">
        <v>1984451</v>
      </c>
      <c r="S26" s="28">
        <v>43766</v>
      </c>
      <c r="T26" s="29"/>
      <c r="U26" s="8">
        <v>1</v>
      </c>
      <c r="V26" s="1">
        <v>2</v>
      </c>
      <c r="W26" s="14"/>
      <c r="X26" s="46"/>
    </row>
    <row r="27" spans="1:24" x14ac:dyDescent="0.25">
      <c r="A27" s="1">
        <v>23</v>
      </c>
      <c r="B27" s="8" t="s">
        <v>63</v>
      </c>
      <c r="C27" s="8">
        <v>28184</v>
      </c>
      <c r="D27" s="8">
        <v>25474</v>
      </c>
      <c r="E27" s="2">
        <v>670301.9</v>
      </c>
      <c r="F27" s="2">
        <v>89220.9</v>
      </c>
      <c r="G27" s="2">
        <v>86933.6</v>
      </c>
      <c r="H27" s="3">
        <f>F27-G27</f>
        <v>2287.2999999999884</v>
      </c>
      <c r="I27" s="4">
        <f>H27/F27</f>
        <v>2.5636369953676644E-2</v>
      </c>
      <c r="J27" s="15">
        <f>ROUND(K27*12*50,0)</f>
        <v>1372</v>
      </c>
      <c r="K27" s="17">
        <f>H27/1000</f>
        <v>2.2872999999999886</v>
      </c>
      <c r="L27" s="51"/>
      <c r="M27" s="51"/>
      <c r="N27" s="51"/>
      <c r="O27" s="8">
        <v>2019</v>
      </c>
      <c r="P27" s="8" t="s">
        <v>64</v>
      </c>
      <c r="Q27" s="31" t="s">
        <v>188</v>
      </c>
      <c r="R27" s="8" t="s">
        <v>65</v>
      </c>
      <c r="S27" s="28"/>
      <c r="T27" s="29"/>
      <c r="U27" s="8">
        <v>1</v>
      </c>
      <c r="V27" s="14"/>
      <c r="W27" s="14"/>
      <c r="X27" s="46"/>
    </row>
    <row r="28" spans="1:24" x14ac:dyDescent="0.25">
      <c r="A28" s="1">
        <v>24</v>
      </c>
      <c r="B28" s="8" t="s">
        <v>66</v>
      </c>
      <c r="C28" s="8">
        <v>295322</v>
      </c>
      <c r="D28" s="8">
        <v>295382</v>
      </c>
      <c r="E28" s="2">
        <v>1025265.3</v>
      </c>
      <c r="F28" s="2">
        <v>37799</v>
      </c>
      <c r="G28" s="2">
        <v>37361.699999999997</v>
      </c>
      <c r="H28" s="3">
        <f>F28-G28</f>
        <v>437.30000000000291</v>
      </c>
      <c r="I28" s="4">
        <f>H28/F28</f>
        <v>1.1569089129342123E-2</v>
      </c>
      <c r="J28" s="15">
        <f>ROUND(K28*12*50,0)</f>
        <v>262</v>
      </c>
      <c r="K28" s="17">
        <f>H28/1000</f>
        <v>0.43730000000000291</v>
      </c>
      <c r="L28" s="51"/>
      <c r="M28" s="51"/>
      <c r="N28" s="51"/>
      <c r="O28" s="8">
        <v>2019</v>
      </c>
      <c r="P28" s="8" t="s">
        <v>67</v>
      </c>
      <c r="Q28" s="31" t="s">
        <v>188</v>
      </c>
      <c r="R28" s="37" t="s">
        <v>68</v>
      </c>
      <c r="S28" s="28" t="s">
        <v>69</v>
      </c>
      <c r="T28" s="29">
        <v>43778</v>
      </c>
      <c r="U28" s="8">
        <v>1</v>
      </c>
      <c r="V28" s="14"/>
      <c r="W28" s="14"/>
      <c r="X28" s="46"/>
    </row>
    <row r="29" spans="1:24" x14ac:dyDescent="0.25">
      <c r="A29" s="1">
        <v>25</v>
      </c>
      <c r="B29" s="8" t="s">
        <v>70</v>
      </c>
      <c r="C29" s="8">
        <v>380359</v>
      </c>
      <c r="D29" s="8">
        <v>48892</v>
      </c>
      <c r="E29" s="2">
        <v>664896.4</v>
      </c>
      <c r="F29" s="2">
        <v>81454.399999999994</v>
      </c>
      <c r="G29" s="2">
        <v>79151.3</v>
      </c>
      <c r="H29" s="3">
        <f>F29-G29</f>
        <v>2303.0999999999913</v>
      </c>
      <c r="I29" s="4">
        <f>H29/F29</f>
        <v>2.8274715669135017E-2</v>
      </c>
      <c r="J29" s="15">
        <f>ROUND(K29*12*50,0)</f>
        <v>1382</v>
      </c>
      <c r="K29" s="17">
        <f>H29/1000</f>
        <v>2.3030999999999913</v>
      </c>
      <c r="L29" s="51"/>
      <c r="M29" s="51"/>
      <c r="N29" s="51"/>
      <c r="O29" s="8">
        <v>2019</v>
      </c>
      <c r="P29" s="8" t="s">
        <v>71</v>
      </c>
      <c r="Q29" s="8" t="s">
        <v>188</v>
      </c>
      <c r="R29" s="8">
        <v>1950125</v>
      </c>
      <c r="S29" s="28">
        <v>43718</v>
      </c>
      <c r="T29" s="29"/>
      <c r="U29" s="8">
        <v>1</v>
      </c>
      <c r="V29" s="14"/>
      <c r="W29" s="14"/>
      <c r="X29" s="46"/>
    </row>
    <row r="30" spans="1:24" x14ac:dyDescent="0.25">
      <c r="A30" s="1">
        <v>26</v>
      </c>
      <c r="B30" s="8" t="s">
        <v>72</v>
      </c>
      <c r="C30" s="8">
        <v>267983</v>
      </c>
      <c r="D30" s="8">
        <v>267984</v>
      </c>
      <c r="E30" s="2">
        <v>1370170.6</v>
      </c>
      <c r="F30" s="2">
        <v>50566.5</v>
      </c>
      <c r="G30" s="2">
        <v>48796.9</v>
      </c>
      <c r="H30" s="3">
        <f>F30-G30</f>
        <v>1769.5999999999985</v>
      </c>
      <c r="I30" s="4">
        <f>H30/F30</f>
        <v>3.4995500973964949E-2</v>
      </c>
      <c r="J30" s="15">
        <f>ROUND(K30*12*50,0)</f>
        <v>1062</v>
      </c>
      <c r="K30" s="17">
        <f>H30/1000</f>
        <v>1.7695999999999985</v>
      </c>
      <c r="L30" s="51"/>
      <c r="M30" s="51"/>
      <c r="N30" s="51"/>
      <c r="O30" s="8">
        <v>2020</v>
      </c>
      <c r="P30" s="8" t="s">
        <v>73</v>
      </c>
      <c r="Q30" s="8" t="s">
        <v>188</v>
      </c>
      <c r="R30" s="8">
        <v>2129198</v>
      </c>
      <c r="S30" s="29">
        <v>43998</v>
      </c>
      <c r="T30" s="32">
        <v>44064</v>
      </c>
      <c r="U30" s="8">
        <v>1</v>
      </c>
      <c r="V30" s="14"/>
      <c r="W30" s="14"/>
      <c r="X30" s="46"/>
    </row>
    <row r="31" spans="1:24" x14ac:dyDescent="0.25">
      <c r="A31" s="1">
        <v>27</v>
      </c>
      <c r="B31" s="8" t="s">
        <v>74</v>
      </c>
      <c r="C31" s="8">
        <v>230343</v>
      </c>
      <c r="D31" s="8">
        <v>230344</v>
      </c>
      <c r="E31" s="2">
        <v>1825324</v>
      </c>
      <c r="F31" s="2">
        <v>87082.6</v>
      </c>
      <c r="G31" s="2">
        <v>85538.5</v>
      </c>
      <c r="H31" s="3">
        <f>F31-G31</f>
        <v>1544.1000000000058</v>
      </c>
      <c r="I31" s="4">
        <f>H31/F31</f>
        <v>1.7731441183428214E-2</v>
      </c>
      <c r="J31" s="15">
        <f>ROUND(K31*12*50,0)</f>
        <v>926</v>
      </c>
      <c r="K31" s="17">
        <f>H31/1000</f>
        <v>1.5441000000000058</v>
      </c>
      <c r="L31" s="51"/>
      <c r="M31" s="51"/>
      <c r="N31" s="51"/>
      <c r="O31" s="8">
        <v>2020</v>
      </c>
      <c r="P31" s="8" t="s">
        <v>75</v>
      </c>
      <c r="Q31" s="8" t="s">
        <v>188</v>
      </c>
      <c r="R31" s="8">
        <v>2133757</v>
      </c>
      <c r="S31" s="29">
        <v>44005</v>
      </c>
      <c r="T31" s="32">
        <v>44096</v>
      </c>
      <c r="U31" s="8">
        <v>1</v>
      </c>
      <c r="V31" s="14"/>
      <c r="W31" s="14"/>
      <c r="X31" s="46"/>
    </row>
    <row r="32" spans="1:24" x14ac:dyDescent="0.25">
      <c r="A32" s="1">
        <v>28</v>
      </c>
      <c r="B32" s="8" t="s">
        <v>76</v>
      </c>
      <c r="C32" s="8">
        <v>290798</v>
      </c>
      <c r="D32" s="8">
        <v>50440</v>
      </c>
      <c r="E32" s="2">
        <v>9960616.1999999993</v>
      </c>
      <c r="F32" s="2">
        <v>696872.9</v>
      </c>
      <c r="G32" s="2">
        <v>694807.5</v>
      </c>
      <c r="H32" s="3">
        <f>F32-G32</f>
        <v>2065.4000000000233</v>
      </c>
      <c r="I32" s="4">
        <f>H32/F32</f>
        <v>2.9638116218897639E-3</v>
      </c>
      <c r="J32" s="15">
        <f>ROUND(K32*12*50,0)</f>
        <v>1239</v>
      </c>
      <c r="K32" s="17">
        <f>H32/1000</f>
        <v>2.0654000000000234</v>
      </c>
      <c r="L32" s="51"/>
      <c r="M32" s="51"/>
      <c r="N32" s="51"/>
      <c r="O32" s="8">
        <v>2020</v>
      </c>
      <c r="P32" s="8" t="s">
        <v>77</v>
      </c>
      <c r="Q32" s="8" t="s">
        <v>188</v>
      </c>
      <c r="R32" s="8">
        <v>2132492</v>
      </c>
      <c r="S32" s="29">
        <v>44004</v>
      </c>
      <c r="T32" s="32">
        <v>44092</v>
      </c>
      <c r="U32" s="8">
        <v>2</v>
      </c>
      <c r="V32" s="14"/>
      <c r="W32" s="14"/>
      <c r="X32" s="46"/>
    </row>
    <row r="33" spans="1:24" x14ac:dyDescent="0.25">
      <c r="A33" s="1">
        <v>29</v>
      </c>
      <c r="B33" s="8" t="s">
        <v>78</v>
      </c>
      <c r="C33" s="8">
        <v>224791</v>
      </c>
      <c r="D33" s="8">
        <v>192249</v>
      </c>
      <c r="E33" s="2">
        <v>3718622.6</v>
      </c>
      <c r="F33" s="2">
        <v>212287.3</v>
      </c>
      <c r="G33" s="2">
        <v>209561.3</v>
      </c>
      <c r="H33" s="3">
        <f>F33-G33</f>
        <v>2726</v>
      </c>
      <c r="I33" s="4">
        <f>H33/F33</f>
        <v>1.2841088468316287E-2</v>
      </c>
      <c r="J33" s="15">
        <f>ROUND(K33*12*50,0)</f>
        <v>1636</v>
      </c>
      <c r="K33" s="17">
        <f>H33/1000</f>
        <v>2.726</v>
      </c>
      <c r="L33" s="51"/>
      <c r="M33" s="51"/>
      <c r="N33" s="51"/>
      <c r="O33" s="8">
        <v>2020</v>
      </c>
      <c r="P33" s="8" t="s">
        <v>79</v>
      </c>
      <c r="Q33" s="8" t="s">
        <v>188</v>
      </c>
      <c r="R33" s="8">
        <v>2147711</v>
      </c>
      <c r="S33" s="29">
        <v>44026</v>
      </c>
      <c r="T33" s="29">
        <v>44098</v>
      </c>
      <c r="U33" s="8">
        <v>1</v>
      </c>
      <c r="V33" s="14"/>
      <c r="W33" s="14"/>
      <c r="X33" s="46"/>
    </row>
    <row r="34" spans="1:24" x14ac:dyDescent="0.25">
      <c r="A34" s="1">
        <v>30</v>
      </c>
      <c r="B34" s="8" t="s">
        <v>80</v>
      </c>
      <c r="C34" s="8">
        <v>94215</v>
      </c>
      <c r="D34" s="8">
        <v>95565</v>
      </c>
      <c r="E34" s="2">
        <v>1760134.9</v>
      </c>
      <c r="F34" s="2">
        <v>77578.600000000006</v>
      </c>
      <c r="G34" s="2">
        <v>75683.899999999994</v>
      </c>
      <c r="H34" s="3">
        <f>F34-G34</f>
        <v>1894.7000000000116</v>
      </c>
      <c r="I34" s="4">
        <f>H34/F34</f>
        <v>2.4422972314530188E-2</v>
      </c>
      <c r="J34" s="15">
        <f>ROUND(K34*12*50,0)</f>
        <v>1137</v>
      </c>
      <c r="K34" s="17">
        <f>H34/1000</f>
        <v>1.8947000000000116</v>
      </c>
      <c r="L34" s="51"/>
      <c r="M34" s="51"/>
      <c r="N34" s="51"/>
      <c r="O34" s="8">
        <v>2019</v>
      </c>
      <c r="P34" s="8" t="s">
        <v>81</v>
      </c>
      <c r="Q34" s="31" t="s">
        <v>188</v>
      </c>
      <c r="R34" s="37">
        <v>1950172</v>
      </c>
      <c r="S34" s="28">
        <v>43718</v>
      </c>
      <c r="T34" s="29">
        <v>43740</v>
      </c>
      <c r="U34" s="8">
        <v>1</v>
      </c>
      <c r="V34" s="14"/>
      <c r="W34" s="14"/>
      <c r="X34" s="46"/>
    </row>
    <row r="35" spans="1:24" x14ac:dyDescent="0.25">
      <c r="A35" s="1">
        <v>31</v>
      </c>
      <c r="B35" s="8" t="s">
        <v>82</v>
      </c>
      <c r="C35" s="8">
        <v>317653</v>
      </c>
      <c r="D35" s="8">
        <v>84624</v>
      </c>
      <c r="E35" s="2">
        <v>1773628.5</v>
      </c>
      <c r="F35" s="2">
        <v>194837.5</v>
      </c>
      <c r="G35" s="2">
        <v>193051.1</v>
      </c>
      <c r="H35" s="3">
        <f>F35-G35</f>
        <v>1786.3999999999942</v>
      </c>
      <c r="I35" s="4">
        <f>H35/F35</f>
        <v>9.1686661961891021E-3</v>
      </c>
      <c r="J35" s="15">
        <f>ROUND(K35*12*50,0)</f>
        <v>1072</v>
      </c>
      <c r="K35" s="17">
        <f>H35/1000</f>
        <v>1.7863999999999942</v>
      </c>
      <c r="L35" s="51"/>
      <c r="M35" s="51"/>
      <c r="N35" s="51"/>
      <c r="O35" s="8">
        <v>2019</v>
      </c>
      <c r="P35" s="8" t="s">
        <v>83</v>
      </c>
      <c r="Q35" s="8" t="s">
        <v>188</v>
      </c>
      <c r="R35" s="37">
        <v>1969321</v>
      </c>
      <c r="S35" s="28">
        <v>43745</v>
      </c>
      <c r="T35" s="29"/>
      <c r="U35" s="8">
        <v>1</v>
      </c>
      <c r="V35" s="14"/>
      <c r="W35" s="14"/>
      <c r="X35" s="46"/>
    </row>
    <row r="36" spans="1:24" x14ac:dyDescent="0.25">
      <c r="A36" s="1">
        <v>32</v>
      </c>
      <c r="B36" s="8" t="s">
        <v>84</v>
      </c>
      <c r="C36" s="8">
        <v>4763</v>
      </c>
      <c r="D36" s="8">
        <v>303043</v>
      </c>
      <c r="E36" s="2">
        <v>1663450.2</v>
      </c>
      <c r="F36" s="2">
        <v>64013.3</v>
      </c>
      <c r="G36" s="2">
        <v>62206.2</v>
      </c>
      <c r="H36" s="3">
        <f>F36-G36</f>
        <v>1807.1000000000058</v>
      </c>
      <c r="I36" s="4">
        <f>H36/F36</f>
        <v>2.8230070938383207E-2</v>
      </c>
      <c r="J36" s="15">
        <f>ROUND(K36*12*50,0)</f>
        <v>1084</v>
      </c>
      <c r="K36" s="17">
        <f>H36/1000</f>
        <v>1.8071000000000059</v>
      </c>
      <c r="L36" s="51"/>
      <c r="M36" s="51"/>
      <c r="N36" s="51"/>
      <c r="O36" s="8">
        <v>2020</v>
      </c>
      <c r="P36" s="8" t="s">
        <v>85</v>
      </c>
      <c r="Q36" s="8" t="s">
        <v>188</v>
      </c>
      <c r="R36" s="37">
        <v>1967972</v>
      </c>
      <c r="S36" s="28">
        <v>43742</v>
      </c>
      <c r="T36" s="32">
        <v>44046</v>
      </c>
      <c r="U36" s="8">
        <v>1</v>
      </c>
      <c r="V36" s="14"/>
      <c r="W36" s="14"/>
      <c r="X36" s="46"/>
    </row>
    <row r="37" spans="1:24" x14ac:dyDescent="0.25">
      <c r="A37" s="1">
        <v>33</v>
      </c>
      <c r="B37" s="8" t="s">
        <v>86</v>
      </c>
      <c r="C37" s="8">
        <v>234799</v>
      </c>
      <c r="D37" s="8">
        <v>236220</v>
      </c>
      <c r="E37" s="2">
        <v>4496064.0999999996</v>
      </c>
      <c r="F37" s="2">
        <v>267220.59999999998</v>
      </c>
      <c r="G37" s="2">
        <v>265650.90000000002</v>
      </c>
      <c r="H37" s="3">
        <f>F37-G37</f>
        <v>1569.6999999999534</v>
      </c>
      <c r="I37" s="4">
        <f>H37/F37</f>
        <v>5.8741728743964862E-3</v>
      </c>
      <c r="J37" s="15">
        <f>ROUND(K37*12*50,0)</f>
        <v>942</v>
      </c>
      <c r="K37" s="17">
        <f>H37/1000</f>
        <v>1.5696999999999535</v>
      </c>
      <c r="L37" s="51"/>
      <c r="M37" s="51"/>
      <c r="N37" s="51"/>
      <c r="O37" s="8">
        <v>2020</v>
      </c>
      <c r="P37" s="8" t="s">
        <v>87</v>
      </c>
      <c r="Q37" s="8" t="s">
        <v>188</v>
      </c>
      <c r="R37" s="35">
        <v>2135773</v>
      </c>
      <c r="S37" s="29">
        <v>44006</v>
      </c>
      <c r="T37" s="32">
        <v>44091</v>
      </c>
      <c r="U37" s="8">
        <v>2</v>
      </c>
      <c r="V37" s="14"/>
      <c r="W37" s="14"/>
      <c r="X37" s="46"/>
    </row>
    <row r="38" spans="1:24" x14ac:dyDescent="0.25">
      <c r="A38" s="1">
        <v>34</v>
      </c>
      <c r="B38" s="8" t="s">
        <v>88</v>
      </c>
      <c r="C38" s="8">
        <v>53794</v>
      </c>
      <c r="D38" s="8">
        <v>53912</v>
      </c>
      <c r="E38" s="2">
        <v>854512</v>
      </c>
      <c r="F38" s="2">
        <v>60136.6</v>
      </c>
      <c r="G38" s="2">
        <v>58326.8</v>
      </c>
      <c r="H38" s="3">
        <f>F38-G38</f>
        <v>1809.7999999999956</v>
      </c>
      <c r="I38" s="4">
        <f>H38/F38</f>
        <v>3.0094817465569981E-2</v>
      </c>
      <c r="J38" s="15">
        <f>ROUND(K38*12*50,0)</f>
        <v>1086</v>
      </c>
      <c r="K38" s="17">
        <f>H38/1000</f>
        <v>1.8097999999999956</v>
      </c>
      <c r="L38" s="51"/>
      <c r="M38" s="51"/>
      <c r="N38" s="51"/>
      <c r="O38" s="8">
        <v>2020</v>
      </c>
      <c r="P38" s="8" t="s">
        <v>89</v>
      </c>
      <c r="Q38" s="8" t="s">
        <v>188</v>
      </c>
      <c r="R38" s="37">
        <v>1973244</v>
      </c>
      <c r="S38" s="28">
        <v>43749</v>
      </c>
      <c r="T38" s="29"/>
      <c r="U38" s="8">
        <v>1</v>
      </c>
      <c r="V38" s="14"/>
      <c r="W38" s="14"/>
      <c r="X38" s="46"/>
    </row>
    <row r="39" spans="1:24" x14ac:dyDescent="0.25">
      <c r="A39" s="1">
        <v>35</v>
      </c>
      <c r="B39" s="8" t="s">
        <v>90</v>
      </c>
      <c r="C39" s="8">
        <v>278701</v>
      </c>
      <c r="D39" s="8">
        <v>278467</v>
      </c>
      <c r="E39" s="2">
        <v>2146193.2000000002</v>
      </c>
      <c r="F39" s="2">
        <v>377790.2</v>
      </c>
      <c r="G39" s="2">
        <v>375480.4</v>
      </c>
      <c r="H39" s="3">
        <f>F39-G39</f>
        <v>2309.7999999999884</v>
      </c>
      <c r="I39" s="4">
        <f>H39/F39</f>
        <v>6.1139754286902845E-3</v>
      </c>
      <c r="J39" s="15">
        <f>ROUND(K39*12*50,0)</f>
        <v>1386</v>
      </c>
      <c r="K39" s="17">
        <f>H39/1000</f>
        <v>2.3097999999999885</v>
      </c>
      <c r="L39" s="51"/>
      <c r="M39" s="51"/>
      <c r="N39" s="51"/>
      <c r="O39" s="8">
        <v>2020</v>
      </c>
      <c r="P39" s="8" t="s">
        <v>91</v>
      </c>
      <c r="Q39" s="8" t="s">
        <v>188</v>
      </c>
      <c r="R39" s="8">
        <v>2150390</v>
      </c>
      <c r="S39" s="29">
        <v>44033</v>
      </c>
      <c r="T39" s="32">
        <v>44125</v>
      </c>
      <c r="U39" s="8">
        <v>1</v>
      </c>
      <c r="V39" s="14"/>
      <c r="W39" s="14"/>
      <c r="X39" s="46"/>
    </row>
    <row r="40" spans="1:24" x14ac:dyDescent="0.25">
      <c r="A40" s="1">
        <v>36</v>
      </c>
      <c r="B40" s="8" t="s">
        <v>92</v>
      </c>
      <c r="C40" s="8">
        <v>205789</v>
      </c>
      <c r="D40" s="8">
        <v>380925</v>
      </c>
      <c r="E40" s="2">
        <v>2380127.5</v>
      </c>
      <c r="F40" s="2">
        <v>133693.29999999999</v>
      </c>
      <c r="G40" s="2">
        <v>131875.29999999999</v>
      </c>
      <c r="H40" s="3">
        <f>F40-G40</f>
        <v>1818</v>
      </c>
      <c r="I40" s="4">
        <f>H40/F40</f>
        <v>1.3598288021912841E-2</v>
      </c>
      <c r="J40" s="15">
        <f>ROUND(K40*12*50,0)</f>
        <v>1091</v>
      </c>
      <c r="K40" s="17">
        <f>H40/1000</f>
        <v>1.8180000000000001</v>
      </c>
      <c r="L40" s="51"/>
      <c r="M40" s="51"/>
      <c r="N40" s="51"/>
      <c r="O40" s="8">
        <v>2020</v>
      </c>
      <c r="P40" s="8" t="s">
        <v>93</v>
      </c>
      <c r="Q40" s="31" t="s">
        <v>188</v>
      </c>
      <c r="R40" s="8">
        <v>2132795</v>
      </c>
      <c r="S40" s="29">
        <v>44004</v>
      </c>
      <c r="T40" s="32">
        <v>44064</v>
      </c>
      <c r="U40" s="8">
        <v>1</v>
      </c>
      <c r="V40" s="14"/>
      <c r="W40" s="14"/>
      <c r="X40" s="46"/>
    </row>
    <row r="41" spans="1:24" x14ac:dyDescent="0.25">
      <c r="A41" s="1">
        <v>37</v>
      </c>
      <c r="B41" s="8" t="s">
        <v>94</v>
      </c>
      <c r="C41" s="8">
        <v>48399</v>
      </c>
      <c r="D41" s="8">
        <v>241566</v>
      </c>
      <c r="E41" s="2">
        <v>14842320.1</v>
      </c>
      <c r="F41" s="2">
        <v>554548.19999999995</v>
      </c>
      <c r="G41" s="2">
        <v>547772.1</v>
      </c>
      <c r="H41" s="3">
        <f>F41-G41</f>
        <v>6776.0999999999767</v>
      </c>
      <c r="I41" s="4">
        <f>H41/F41</f>
        <v>1.2219136226571427E-2</v>
      </c>
      <c r="J41" s="15">
        <f>ROUND(K41*12*50,0)</f>
        <v>4066</v>
      </c>
      <c r="K41" s="17">
        <f>H41/1000</f>
        <v>6.7760999999999765</v>
      </c>
      <c r="L41" s="51"/>
      <c r="M41" s="51"/>
      <c r="N41" s="51"/>
      <c r="O41" s="8">
        <v>2020</v>
      </c>
      <c r="P41" s="8" t="s">
        <v>15</v>
      </c>
      <c r="Q41" s="8" t="s">
        <v>188</v>
      </c>
      <c r="R41" s="35">
        <v>2006063</v>
      </c>
      <c r="S41" s="29"/>
      <c r="T41" s="32"/>
      <c r="U41" s="8">
        <v>2</v>
      </c>
      <c r="V41" s="14"/>
      <c r="W41" s="14"/>
      <c r="X41" s="46"/>
    </row>
    <row r="42" spans="1:24" x14ac:dyDescent="0.25">
      <c r="A42" s="1">
        <v>38</v>
      </c>
      <c r="B42" s="8" t="s">
        <v>95</v>
      </c>
      <c r="C42" s="8">
        <v>376530</v>
      </c>
      <c r="D42" s="8">
        <v>4339</v>
      </c>
      <c r="E42" s="2">
        <v>2043335.1</v>
      </c>
      <c r="F42" s="2">
        <v>68892.899999999994</v>
      </c>
      <c r="G42" s="2">
        <v>67326.399999999994</v>
      </c>
      <c r="H42" s="3">
        <f>F42-G42</f>
        <v>1566.5</v>
      </c>
      <c r="I42" s="4">
        <f>H42/F42</f>
        <v>2.2738192179455361E-2</v>
      </c>
      <c r="J42" s="15">
        <f>ROUND(K42*12*50,0)</f>
        <v>940</v>
      </c>
      <c r="K42" s="17">
        <f>H42/1000</f>
        <v>1.5665</v>
      </c>
      <c r="L42" s="51"/>
      <c r="M42" s="51"/>
      <c r="N42" s="51"/>
      <c r="O42" s="8">
        <v>2019</v>
      </c>
      <c r="P42" s="8" t="s">
        <v>96</v>
      </c>
      <c r="Q42" s="8" t="s">
        <v>188</v>
      </c>
      <c r="R42" s="8">
        <v>1945789</v>
      </c>
      <c r="S42" s="28">
        <v>43712</v>
      </c>
      <c r="T42" s="29"/>
      <c r="U42" s="8">
        <v>1</v>
      </c>
      <c r="V42" s="14"/>
      <c r="W42" s="14"/>
      <c r="X42" s="46"/>
    </row>
    <row r="43" spans="1:24" x14ac:dyDescent="0.25">
      <c r="A43" s="1">
        <v>39</v>
      </c>
      <c r="B43" s="8" t="s">
        <v>97</v>
      </c>
      <c r="C43" s="8">
        <v>161267</v>
      </c>
      <c r="D43" s="8">
        <v>273315</v>
      </c>
      <c r="E43" s="2">
        <v>10920196.939999999</v>
      </c>
      <c r="F43" s="2">
        <v>500553.67</v>
      </c>
      <c r="G43" s="2">
        <v>498721.87</v>
      </c>
      <c r="H43" s="3">
        <f>F43-G43</f>
        <v>1831.7999999999884</v>
      </c>
      <c r="I43" s="4">
        <f>H43/F43</f>
        <v>3.6595476365201525E-3</v>
      </c>
      <c r="J43" s="15">
        <f>ROUND(K43*12*50,0)</f>
        <v>1099</v>
      </c>
      <c r="K43" s="17">
        <f>H43/1000</f>
        <v>1.8317999999999883</v>
      </c>
      <c r="L43" s="51"/>
      <c r="M43" s="51"/>
      <c r="N43" s="51"/>
      <c r="O43" s="8">
        <v>2020</v>
      </c>
      <c r="P43" s="8" t="s">
        <v>98</v>
      </c>
      <c r="Q43" s="8" t="s">
        <v>188</v>
      </c>
      <c r="R43" s="35">
        <v>2123609</v>
      </c>
      <c r="S43" s="29">
        <v>43987</v>
      </c>
      <c r="T43" s="32">
        <v>44089</v>
      </c>
      <c r="U43" s="8">
        <v>1</v>
      </c>
      <c r="V43" s="14"/>
      <c r="W43" s="14"/>
      <c r="X43" s="46"/>
    </row>
    <row r="44" spans="1:24" x14ac:dyDescent="0.25">
      <c r="A44" s="1">
        <v>40</v>
      </c>
      <c r="B44" s="8" t="s">
        <v>99</v>
      </c>
      <c r="C44" s="8">
        <v>16230</v>
      </c>
      <c r="D44" s="8">
        <v>16250</v>
      </c>
      <c r="E44" s="2">
        <v>1232212.8</v>
      </c>
      <c r="F44" s="2">
        <v>83967.1</v>
      </c>
      <c r="G44" s="2">
        <v>82479.600000000006</v>
      </c>
      <c r="H44" s="3">
        <f>F44-G44</f>
        <v>1487.5</v>
      </c>
      <c r="I44" s="4">
        <f>H44/F44</f>
        <v>1.7715271814794126E-2</v>
      </c>
      <c r="J44" s="15">
        <f>ROUND(K44*12*50,0)</f>
        <v>893</v>
      </c>
      <c r="K44" s="17">
        <f>H44/1000</f>
        <v>1.4875</v>
      </c>
      <c r="L44" s="51"/>
      <c r="M44" s="51"/>
      <c r="N44" s="51"/>
      <c r="O44" s="8">
        <v>2019</v>
      </c>
      <c r="P44" s="8" t="s">
        <v>100</v>
      </c>
      <c r="Q44" s="8" t="s">
        <v>188</v>
      </c>
      <c r="R44" s="8">
        <v>1976024</v>
      </c>
      <c r="S44" s="28">
        <v>43754</v>
      </c>
      <c r="T44" s="29"/>
      <c r="U44" s="8">
        <v>1</v>
      </c>
      <c r="V44" s="14"/>
      <c r="W44" s="14"/>
      <c r="X44" s="46"/>
    </row>
    <row r="45" spans="1:24" x14ac:dyDescent="0.25">
      <c r="A45" s="1">
        <v>41</v>
      </c>
      <c r="B45" s="8" t="s">
        <v>101</v>
      </c>
      <c r="C45" s="8">
        <v>376420</v>
      </c>
      <c r="D45" s="8">
        <v>88349</v>
      </c>
      <c r="E45" s="2">
        <v>1295921.6000000001</v>
      </c>
      <c r="F45" s="2">
        <v>43897.3</v>
      </c>
      <c r="G45" s="2">
        <v>42797</v>
      </c>
      <c r="H45" s="3">
        <f>F45-G45</f>
        <v>1100.3000000000029</v>
      </c>
      <c r="I45" s="4">
        <f>H45/F45</f>
        <v>2.5065322924189025E-2</v>
      </c>
      <c r="J45" s="15">
        <f>ROUND(K45*12*50,0)</f>
        <v>660</v>
      </c>
      <c r="K45" s="17">
        <f>H45/1000</f>
        <v>1.1003000000000029</v>
      </c>
      <c r="L45" s="51"/>
      <c r="M45" s="51"/>
      <c r="N45" s="51"/>
      <c r="O45" s="8">
        <v>2020</v>
      </c>
      <c r="P45" s="8" t="s">
        <v>102</v>
      </c>
      <c r="Q45" s="8" t="s">
        <v>188</v>
      </c>
      <c r="R45" s="8">
        <v>2140533</v>
      </c>
      <c r="S45" s="29">
        <v>44013</v>
      </c>
      <c r="T45" s="32">
        <v>44096</v>
      </c>
      <c r="U45" s="8">
        <v>1</v>
      </c>
      <c r="V45" s="14"/>
      <c r="W45" s="14"/>
      <c r="X45" s="46"/>
    </row>
    <row r="46" spans="1:24" x14ac:dyDescent="0.25">
      <c r="A46" s="1">
        <v>42</v>
      </c>
      <c r="B46" s="8" t="s">
        <v>103</v>
      </c>
      <c r="C46" s="8">
        <v>147379</v>
      </c>
      <c r="D46" s="8">
        <v>287688</v>
      </c>
      <c r="E46" s="2">
        <v>2857605.8</v>
      </c>
      <c r="F46" s="2">
        <v>107226.2</v>
      </c>
      <c r="G46" s="2">
        <v>105846.39999999999</v>
      </c>
      <c r="H46" s="3">
        <f>F46-G46</f>
        <v>1379.8000000000029</v>
      </c>
      <c r="I46" s="4">
        <f>H46/F46</f>
        <v>1.2868123648884349E-2</v>
      </c>
      <c r="J46" s="15">
        <f>ROUND(K46*12*50,0)</f>
        <v>828</v>
      </c>
      <c r="K46" s="17">
        <f>H46/1000</f>
        <v>1.3798000000000028</v>
      </c>
      <c r="L46" s="51"/>
      <c r="M46" s="51"/>
      <c r="N46" s="51"/>
      <c r="O46" s="8">
        <v>2019</v>
      </c>
      <c r="P46" s="8" t="s">
        <v>104</v>
      </c>
      <c r="Q46" s="31" t="s">
        <v>188</v>
      </c>
      <c r="R46" s="37">
        <v>1982663</v>
      </c>
      <c r="S46" s="28">
        <v>43762</v>
      </c>
      <c r="T46" s="29">
        <v>43783</v>
      </c>
      <c r="U46" s="8">
        <v>1</v>
      </c>
      <c r="V46" s="14"/>
      <c r="W46" s="14"/>
      <c r="X46" s="46"/>
    </row>
    <row r="47" spans="1:24" x14ac:dyDescent="0.25">
      <c r="A47" s="1">
        <v>43</v>
      </c>
      <c r="B47" s="18" t="s">
        <v>105</v>
      </c>
      <c r="C47" s="8">
        <v>217874</v>
      </c>
      <c r="D47" s="8">
        <v>249075</v>
      </c>
      <c r="E47" s="2">
        <v>3343012.8</v>
      </c>
      <c r="F47" s="2">
        <v>190409.3</v>
      </c>
      <c r="G47" s="2">
        <v>190407.2</v>
      </c>
      <c r="H47" s="19">
        <f>F47-G47</f>
        <v>2.0999999999767169</v>
      </c>
      <c r="I47" s="4">
        <f>H47/F47</f>
        <v>1.1028873064376147E-5</v>
      </c>
      <c r="J47" s="15">
        <f>ROUND(K47*12*50,0)</f>
        <v>1</v>
      </c>
      <c r="K47" s="17">
        <f>H47/1000</f>
        <v>2.0999999999767168E-3</v>
      </c>
      <c r="L47" s="51"/>
      <c r="M47" s="51"/>
      <c r="N47" s="51"/>
      <c r="O47" s="8">
        <v>2019</v>
      </c>
      <c r="P47" s="8" t="s">
        <v>106</v>
      </c>
      <c r="Q47" s="8" t="s">
        <v>188</v>
      </c>
      <c r="R47" s="8" t="s">
        <v>107</v>
      </c>
      <c r="S47" s="28"/>
      <c r="T47" s="29">
        <v>43678</v>
      </c>
      <c r="U47" s="8">
        <v>1</v>
      </c>
      <c r="V47" s="14"/>
      <c r="W47" s="14"/>
      <c r="X47" s="46"/>
    </row>
    <row r="48" spans="1:24" x14ac:dyDescent="0.25">
      <c r="A48" s="1">
        <v>44</v>
      </c>
      <c r="B48" s="18" t="s">
        <v>108</v>
      </c>
      <c r="C48" s="18">
        <v>676</v>
      </c>
      <c r="D48" s="18">
        <v>286243</v>
      </c>
      <c r="E48" s="2">
        <v>1914837.8</v>
      </c>
      <c r="F48" s="2">
        <v>75415</v>
      </c>
      <c r="G48" s="2">
        <v>74100.899999999994</v>
      </c>
      <c r="H48" s="19">
        <f>F48-G48</f>
        <v>1314.1000000000058</v>
      </c>
      <c r="I48" s="21">
        <f>H48/F48</f>
        <v>1.742491546774522E-2</v>
      </c>
      <c r="J48" s="22">
        <f>ROUND(K48*12*50,0)</f>
        <v>788</v>
      </c>
      <c r="K48" s="17">
        <f>H48/1000</f>
        <v>1.3141000000000058</v>
      </c>
      <c r="L48" s="52"/>
      <c r="M48" s="52"/>
      <c r="N48" s="52"/>
      <c r="O48" s="8">
        <v>2019</v>
      </c>
      <c r="P48" s="8" t="s">
        <v>109</v>
      </c>
      <c r="Q48" s="8" t="s">
        <v>188</v>
      </c>
      <c r="R48" s="37">
        <v>1953636</v>
      </c>
      <c r="S48" s="28" t="s">
        <v>110</v>
      </c>
      <c r="T48" s="29"/>
      <c r="U48" s="8">
        <v>1</v>
      </c>
      <c r="V48" s="14"/>
      <c r="W48" s="20"/>
      <c r="X48" s="47"/>
    </row>
    <row r="49" spans="1:24" x14ac:dyDescent="0.25">
      <c r="A49" s="1">
        <v>45</v>
      </c>
      <c r="B49" s="18" t="s">
        <v>111</v>
      </c>
      <c r="C49" s="8">
        <v>49680</v>
      </c>
      <c r="D49" s="8">
        <v>48698</v>
      </c>
      <c r="E49" s="2">
        <v>1340989.8999999999</v>
      </c>
      <c r="F49" s="2">
        <v>84520.3</v>
      </c>
      <c r="G49" s="2">
        <v>83853.899999999994</v>
      </c>
      <c r="H49" s="3">
        <f>F49-G49</f>
        <v>666.40000000000873</v>
      </c>
      <c r="I49" s="4">
        <f>H49/F49</f>
        <v>7.8844963872585494E-3</v>
      </c>
      <c r="J49" s="15">
        <f>ROUND(K49*12*50,0)</f>
        <v>400</v>
      </c>
      <c r="K49" s="17">
        <f>H49/1000</f>
        <v>0.66640000000000876</v>
      </c>
      <c r="L49" s="51"/>
      <c r="M49" s="51"/>
      <c r="N49" s="51"/>
      <c r="O49" s="8">
        <v>2020</v>
      </c>
      <c r="P49" s="8" t="s">
        <v>18</v>
      </c>
      <c r="Q49" s="31" t="s">
        <v>188</v>
      </c>
      <c r="R49" s="8">
        <v>2001590</v>
      </c>
      <c r="S49" s="29">
        <v>43789</v>
      </c>
      <c r="T49" s="29">
        <v>44068</v>
      </c>
      <c r="U49" s="8">
        <v>1</v>
      </c>
      <c r="V49" s="14"/>
      <c r="W49" s="14"/>
      <c r="X49" s="46"/>
    </row>
    <row r="50" spans="1:24" x14ac:dyDescent="0.25">
      <c r="A50" s="1">
        <v>46</v>
      </c>
      <c r="B50" s="8" t="s">
        <v>112</v>
      </c>
      <c r="C50" s="8">
        <v>305568</v>
      </c>
      <c r="D50" s="8">
        <v>126195</v>
      </c>
      <c r="E50" s="2">
        <v>1593612.6</v>
      </c>
      <c r="F50" s="2">
        <v>171774.4</v>
      </c>
      <c r="G50" s="2">
        <v>170701.2</v>
      </c>
      <c r="H50" s="3">
        <f>F50-G50</f>
        <v>1073.1999999999825</v>
      </c>
      <c r="I50" s="4">
        <f>H50/F50</f>
        <v>6.2477295801934545E-3</v>
      </c>
      <c r="J50" s="15">
        <f>ROUND(K50*12*50,0)</f>
        <v>644</v>
      </c>
      <c r="K50" s="17">
        <f>H50/1000</f>
        <v>1.0731999999999826</v>
      </c>
      <c r="L50" s="51"/>
      <c r="M50" s="51"/>
      <c r="N50" s="51"/>
      <c r="O50" s="8">
        <v>2019</v>
      </c>
      <c r="P50" s="8" t="s">
        <v>113</v>
      </c>
      <c r="Q50" s="31" t="s">
        <v>188</v>
      </c>
      <c r="R50" s="37">
        <v>1984361</v>
      </c>
      <c r="S50" s="28">
        <v>43766</v>
      </c>
      <c r="T50" s="29">
        <v>43766</v>
      </c>
      <c r="U50" s="8">
        <v>1</v>
      </c>
      <c r="V50" s="14"/>
      <c r="W50" s="14"/>
      <c r="X50" s="46"/>
    </row>
    <row r="51" spans="1:24" x14ac:dyDescent="0.25">
      <c r="A51" s="1">
        <v>47</v>
      </c>
      <c r="B51" s="18" t="s">
        <v>114</v>
      </c>
      <c r="C51" s="8">
        <v>102585</v>
      </c>
      <c r="D51" s="8">
        <v>102583</v>
      </c>
      <c r="E51" s="2">
        <v>2305419</v>
      </c>
      <c r="F51" s="2">
        <v>81715</v>
      </c>
      <c r="G51" s="2">
        <v>80651.100000000006</v>
      </c>
      <c r="H51" s="3">
        <f>F51-G51</f>
        <v>1063.8999999999942</v>
      </c>
      <c r="I51" s="4">
        <f>H51/F51</f>
        <v>1.3019641436700657E-2</v>
      </c>
      <c r="J51" s="15">
        <f>ROUND(K51*12*50,0)</f>
        <v>638</v>
      </c>
      <c r="K51" s="17">
        <f>H51/1000</f>
        <v>1.0638999999999941</v>
      </c>
      <c r="L51" s="51"/>
      <c r="M51" s="51"/>
      <c r="N51" s="51"/>
      <c r="O51" s="8">
        <v>2019</v>
      </c>
      <c r="P51" s="8" t="s">
        <v>115</v>
      </c>
      <c r="Q51" s="31" t="s">
        <v>188</v>
      </c>
      <c r="R51" s="37">
        <v>1969034</v>
      </c>
      <c r="S51" s="28" t="s">
        <v>69</v>
      </c>
      <c r="T51" s="29">
        <v>43778</v>
      </c>
      <c r="U51" s="8">
        <v>1</v>
      </c>
      <c r="V51" s="14"/>
      <c r="W51" s="14"/>
      <c r="X51" s="46"/>
    </row>
    <row r="52" spans="1:24" x14ac:dyDescent="0.25">
      <c r="A52" s="1">
        <v>48</v>
      </c>
      <c r="B52" s="8" t="s">
        <v>116</v>
      </c>
      <c r="C52" s="8">
        <v>256448</v>
      </c>
      <c r="D52" s="8">
        <v>256444</v>
      </c>
      <c r="E52" s="2">
        <v>7568278.2999999998</v>
      </c>
      <c r="F52" s="2">
        <v>328758</v>
      </c>
      <c r="G52" s="2">
        <v>327988.09999999998</v>
      </c>
      <c r="H52" s="3">
        <f>F52-G52</f>
        <v>769.90000000002328</v>
      </c>
      <c r="I52" s="4">
        <f>H52/F52</f>
        <v>2.3418441528419787E-3</v>
      </c>
      <c r="J52" s="15">
        <f>ROUND(K52*12*50,0)</f>
        <v>462</v>
      </c>
      <c r="K52" s="17">
        <f>H52/1000</f>
        <v>0.76990000000002323</v>
      </c>
      <c r="L52" s="51"/>
      <c r="M52" s="51"/>
      <c r="N52" s="51"/>
      <c r="O52" s="8">
        <v>2020</v>
      </c>
      <c r="P52" s="8" t="s">
        <v>117</v>
      </c>
      <c r="Q52" s="8" t="s">
        <v>188</v>
      </c>
      <c r="R52" s="8">
        <v>2139491</v>
      </c>
      <c r="S52" s="29">
        <v>44011</v>
      </c>
      <c r="T52" s="29">
        <v>44095</v>
      </c>
      <c r="U52" s="8">
        <v>2</v>
      </c>
      <c r="V52" s="14"/>
      <c r="W52" s="14"/>
      <c r="X52" s="46"/>
    </row>
    <row r="53" spans="1:24" x14ac:dyDescent="0.25">
      <c r="A53" s="1">
        <v>49</v>
      </c>
      <c r="B53" s="8" t="s">
        <v>118</v>
      </c>
      <c r="C53" s="8">
        <v>173090</v>
      </c>
      <c r="D53" s="8">
        <v>264345</v>
      </c>
      <c r="E53" s="2">
        <v>1490458.9</v>
      </c>
      <c r="F53" s="2">
        <v>155677.70000000001</v>
      </c>
      <c r="G53" s="2">
        <v>147698.1</v>
      </c>
      <c r="H53" s="3">
        <f>F53-G53</f>
        <v>7979.6000000000058</v>
      </c>
      <c r="I53" s="4">
        <f>H53/F53</f>
        <v>5.1257180700896819E-2</v>
      </c>
      <c r="J53" s="15">
        <f>ROUND(K53*12*50,0)</f>
        <v>4788</v>
      </c>
      <c r="K53" s="17">
        <f>H53/1000</f>
        <v>7.9796000000000058</v>
      </c>
      <c r="L53" s="51"/>
      <c r="M53" s="51"/>
      <c r="N53" s="51"/>
      <c r="O53" s="8">
        <v>2021</v>
      </c>
      <c r="P53" s="8" t="s">
        <v>119</v>
      </c>
      <c r="Q53" s="8" t="s">
        <v>188</v>
      </c>
      <c r="R53" s="8">
        <v>2122919</v>
      </c>
      <c r="S53" s="29">
        <v>43986</v>
      </c>
      <c r="T53" s="32">
        <v>44222</v>
      </c>
      <c r="U53" s="8">
        <v>1</v>
      </c>
      <c r="V53" s="14"/>
      <c r="W53" s="14"/>
      <c r="X53" s="46"/>
    </row>
    <row r="54" spans="1:24" x14ac:dyDescent="0.25">
      <c r="A54" s="1">
        <v>50</v>
      </c>
      <c r="B54" s="8" t="s">
        <v>120</v>
      </c>
      <c r="C54" s="8">
        <v>381123</v>
      </c>
      <c r="D54" s="8">
        <v>60111</v>
      </c>
      <c r="E54" s="2">
        <v>18144380.899999999</v>
      </c>
      <c r="F54" s="2">
        <v>1025001.6</v>
      </c>
      <c r="G54" s="2">
        <v>1021317.7</v>
      </c>
      <c r="H54" s="3">
        <f>F54-G54</f>
        <v>3683.9000000000233</v>
      </c>
      <c r="I54" s="4">
        <f>H54/F54</f>
        <v>3.5940431702740985E-3</v>
      </c>
      <c r="J54" s="15">
        <f>ROUND(K54*12*50,0)</f>
        <v>2210</v>
      </c>
      <c r="K54" s="17">
        <f>H54/1000</f>
        <v>3.6839000000000235</v>
      </c>
      <c r="L54" s="51"/>
      <c r="M54" s="51"/>
      <c r="N54" s="51"/>
      <c r="O54" s="8">
        <v>2021</v>
      </c>
      <c r="P54" s="35" t="s">
        <v>104</v>
      </c>
      <c r="Q54" s="8" t="s">
        <v>188</v>
      </c>
      <c r="R54" s="35">
        <v>2245728</v>
      </c>
      <c r="S54" s="29">
        <v>44203</v>
      </c>
      <c r="T54" s="29">
        <v>44232</v>
      </c>
      <c r="U54" s="8">
        <v>2</v>
      </c>
      <c r="V54" s="14"/>
      <c r="W54" s="14"/>
      <c r="X54" s="46"/>
    </row>
    <row r="55" spans="1:24" x14ac:dyDescent="0.25">
      <c r="A55" s="1">
        <v>51</v>
      </c>
      <c r="B55" s="8" t="s">
        <v>121</v>
      </c>
      <c r="C55" s="8">
        <v>297745</v>
      </c>
      <c r="D55" s="8">
        <v>251378</v>
      </c>
      <c r="E55" s="2">
        <v>15337391.800000001</v>
      </c>
      <c r="F55" s="2">
        <v>953627.2</v>
      </c>
      <c r="G55" s="2">
        <v>951072.5</v>
      </c>
      <c r="H55" s="3">
        <f>F55-G55</f>
        <v>2554.6999999999534</v>
      </c>
      <c r="I55" s="4">
        <f>H55/F55</f>
        <v>2.6789294600656878E-3</v>
      </c>
      <c r="J55" s="15">
        <f>ROUND(K55*12*50,0)</f>
        <v>1533</v>
      </c>
      <c r="K55" s="17">
        <f>H55/1000</f>
        <v>2.5546999999999533</v>
      </c>
      <c r="L55" s="51"/>
      <c r="M55" s="51"/>
      <c r="N55" s="51"/>
      <c r="O55" s="8">
        <v>2021</v>
      </c>
      <c r="P55" s="35" t="s">
        <v>122</v>
      </c>
      <c r="Q55" s="8" t="s">
        <v>188</v>
      </c>
      <c r="R55" s="8">
        <v>2262877</v>
      </c>
      <c r="S55" s="29">
        <v>44230</v>
      </c>
      <c r="T55" s="29">
        <v>44245</v>
      </c>
      <c r="U55" s="8">
        <v>2</v>
      </c>
      <c r="V55" s="14"/>
      <c r="W55" s="14"/>
      <c r="X55" s="46"/>
    </row>
    <row r="56" spans="1:24" x14ac:dyDescent="0.25">
      <c r="A56" s="1">
        <v>52</v>
      </c>
      <c r="B56" s="8" t="s">
        <v>123</v>
      </c>
      <c r="C56" s="8">
        <v>273766</v>
      </c>
      <c r="D56" s="8">
        <v>273765</v>
      </c>
      <c r="E56" s="2">
        <v>12731895.4</v>
      </c>
      <c r="F56" s="2">
        <v>598193.30000000005</v>
      </c>
      <c r="G56" s="2">
        <v>594081.30000000005</v>
      </c>
      <c r="H56" s="3">
        <f>F56-G56</f>
        <v>4112</v>
      </c>
      <c r="I56" s="4">
        <f>H56/F56</f>
        <v>6.8740321899292411E-3</v>
      </c>
      <c r="J56" s="15">
        <f>ROUND(K56*12*50,0)</f>
        <v>2467</v>
      </c>
      <c r="K56" s="17">
        <f>H56/1000</f>
        <v>4.1120000000000001</v>
      </c>
      <c r="L56" s="51"/>
      <c r="M56" s="51"/>
      <c r="N56" s="51"/>
      <c r="O56" s="8">
        <v>2021</v>
      </c>
      <c r="P56" s="8" t="s">
        <v>115</v>
      </c>
      <c r="Q56" s="8" t="s">
        <v>188</v>
      </c>
      <c r="R56" s="8">
        <v>2264545</v>
      </c>
      <c r="S56" s="29">
        <v>44232</v>
      </c>
      <c r="T56" s="29">
        <v>44256</v>
      </c>
      <c r="U56" s="8">
        <v>2</v>
      </c>
      <c r="V56" s="14"/>
      <c r="W56" s="14"/>
      <c r="X56" s="46"/>
    </row>
    <row r="57" spans="1:24" x14ac:dyDescent="0.25">
      <c r="A57" s="1">
        <v>53</v>
      </c>
      <c r="B57" s="8" t="s">
        <v>124</v>
      </c>
      <c r="C57" s="8">
        <v>89679</v>
      </c>
      <c r="D57" s="8">
        <v>89478</v>
      </c>
      <c r="E57" s="2">
        <v>10855084.800000001</v>
      </c>
      <c r="F57" s="2">
        <v>596499.69999999995</v>
      </c>
      <c r="G57" s="2">
        <v>592668.69999999995</v>
      </c>
      <c r="H57" s="3">
        <f>F57-G57</f>
        <v>3831</v>
      </c>
      <c r="I57" s="4">
        <f>H57/F57</f>
        <v>6.4224676055998024E-3</v>
      </c>
      <c r="J57" s="15">
        <f>ROUND(K57*12*50,0)</f>
        <v>2299</v>
      </c>
      <c r="K57" s="17">
        <f>H57/1000</f>
        <v>3.831</v>
      </c>
      <c r="L57" s="51"/>
      <c r="M57" s="51"/>
      <c r="N57" s="51"/>
      <c r="O57" s="8">
        <v>2021</v>
      </c>
      <c r="P57" s="8" t="s">
        <v>73</v>
      </c>
      <c r="Q57" s="8" t="s">
        <v>188</v>
      </c>
      <c r="R57" s="8">
        <v>2280748</v>
      </c>
      <c r="S57" s="29">
        <v>44256</v>
      </c>
      <c r="T57" s="29">
        <v>44273</v>
      </c>
      <c r="U57" s="8">
        <v>2</v>
      </c>
      <c r="V57" s="14"/>
      <c r="W57" s="14"/>
      <c r="X57" s="46"/>
    </row>
    <row r="58" spans="1:24" x14ac:dyDescent="0.25">
      <c r="A58" s="1">
        <v>54</v>
      </c>
      <c r="B58" s="8" t="s">
        <v>125</v>
      </c>
      <c r="C58" s="8">
        <v>23167</v>
      </c>
      <c r="D58" s="8">
        <v>277539</v>
      </c>
      <c r="E58" s="2">
        <v>22909160.600000001</v>
      </c>
      <c r="F58" s="2">
        <v>1036986</v>
      </c>
      <c r="G58" s="2">
        <v>1033590.6</v>
      </c>
      <c r="H58" s="3">
        <f>F58-G58</f>
        <v>3395.4000000000233</v>
      </c>
      <c r="I58" s="4">
        <f>H58/F58</f>
        <v>3.2742968564667442E-3</v>
      </c>
      <c r="J58" s="15">
        <f>ROUND(K58*12*50,0)</f>
        <v>2037</v>
      </c>
      <c r="K58" s="17">
        <f>H58/1000</f>
        <v>3.3954000000000231</v>
      </c>
      <c r="L58" s="51"/>
      <c r="M58" s="51"/>
      <c r="N58" s="51"/>
      <c r="O58" s="8">
        <v>2021</v>
      </c>
      <c r="P58" s="8" t="s">
        <v>126</v>
      </c>
      <c r="Q58" s="8" t="s">
        <v>188</v>
      </c>
      <c r="R58" s="8">
        <v>2287824</v>
      </c>
      <c r="S58" s="29">
        <v>44266</v>
      </c>
      <c r="T58" s="32">
        <v>44272</v>
      </c>
      <c r="U58" s="8">
        <v>2</v>
      </c>
      <c r="V58" s="14"/>
      <c r="W58" s="14"/>
      <c r="X58" s="46"/>
    </row>
    <row r="59" spans="1:24" x14ac:dyDescent="0.25">
      <c r="A59" s="1">
        <v>55</v>
      </c>
      <c r="B59" s="8" t="s">
        <v>127</v>
      </c>
      <c r="C59" s="8">
        <v>337226</v>
      </c>
      <c r="D59" s="8">
        <v>618878</v>
      </c>
      <c r="E59" s="2">
        <v>1851122.9</v>
      </c>
      <c r="F59" s="2">
        <v>83449.2</v>
      </c>
      <c r="G59" s="2">
        <v>72398.7</v>
      </c>
      <c r="H59" s="3">
        <f>F59-G59</f>
        <v>11050.5</v>
      </c>
      <c r="I59" s="4">
        <f>H59/F59</f>
        <v>0.13242188061718987</v>
      </c>
      <c r="J59" s="15">
        <f>ROUND(K59*12*50,0)</f>
        <v>6630</v>
      </c>
      <c r="K59" s="17">
        <f>H59/1000</f>
        <v>11.0505</v>
      </c>
      <c r="L59" s="51"/>
      <c r="M59" s="51"/>
      <c r="N59" s="51"/>
      <c r="O59" s="8">
        <v>2021</v>
      </c>
      <c r="P59" s="8" t="s">
        <v>128</v>
      </c>
      <c r="Q59" s="8" t="s">
        <v>188</v>
      </c>
      <c r="R59" s="8">
        <v>2308105</v>
      </c>
      <c r="S59" s="32">
        <v>44301</v>
      </c>
      <c r="T59" s="29">
        <v>44319</v>
      </c>
      <c r="U59" s="8">
        <v>1</v>
      </c>
      <c r="V59" s="14"/>
      <c r="W59" s="14"/>
      <c r="X59" s="46"/>
    </row>
    <row r="60" spans="1:24" x14ac:dyDescent="0.25">
      <c r="A60" s="1">
        <v>56</v>
      </c>
      <c r="B60" s="8" t="s">
        <v>129</v>
      </c>
      <c r="C60" s="8" t="s">
        <v>130</v>
      </c>
      <c r="D60" s="8">
        <v>863312</v>
      </c>
      <c r="E60" s="2">
        <v>2123530.4</v>
      </c>
      <c r="F60" s="2">
        <v>91918.7</v>
      </c>
      <c r="G60" s="2">
        <v>86300.5</v>
      </c>
      <c r="H60" s="3">
        <f>F60-G60</f>
        <v>5618.1999999999971</v>
      </c>
      <c r="I60" s="4">
        <f>H60/F60</f>
        <v>6.1121404023337988E-2</v>
      </c>
      <c r="J60" s="15">
        <f>ROUND(K60*12*50,0)</f>
        <v>3371</v>
      </c>
      <c r="K60" s="17">
        <f>H60/1000</f>
        <v>5.6181999999999972</v>
      </c>
      <c r="L60" s="51"/>
      <c r="M60" s="51"/>
      <c r="N60" s="51"/>
      <c r="O60" s="8">
        <v>2021</v>
      </c>
      <c r="P60" s="8" t="s">
        <v>131</v>
      </c>
      <c r="Q60" s="8" t="s">
        <v>188</v>
      </c>
      <c r="R60" s="8">
        <v>2304071</v>
      </c>
      <c r="S60" s="32">
        <v>44294</v>
      </c>
      <c r="T60" s="29">
        <v>44326</v>
      </c>
      <c r="U60" s="8">
        <v>1</v>
      </c>
      <c r="V60" s="14"/>
      <c r="W60" s="14"/>
      <c r="X60" s="46"/>
    </row>
    <row r="61" spans="1:24" x14ac:dyDescent="0.25">
      <c r="A61" s="1">
        <v>57</v>
      </c>
      <c r="B61" s="7" t="s">
        <v>132</v>
      </c>
      <c r="C61" s="8">
        <v>662432</v>
      </c>
      <c r="D61" s="8">
        <v>111658</v>
      </c>
      <c r="E61" s="2">
        <v>1366815</v>
      </c>
      <c r="F61" s="2">
        <v>129186</v>
      </c>
      <c r="G61" s="2">
        <v>126795.3</v>
      </c>
      <c r="H61" s="3">
        <f>F61-G61</f>
        <v>2390.6999999999971</v>
      </c>
      <c r="I61" s="4">
        <f>H61/F61</f>
        <v>1.8505875249640032E-2</v>
      </c>
      <c r="J61" s="15">
        <f>ROUND(K61*12*50,0)</f>
        <v>1434</v>
      </c>
      <c r="K61" s="17">
        <f>H61/1000</f>
        <v>2.3906999999999972</v>
      </c>
      <c r="L61" s="51"/>
      <c r="M61" s="51"/>
      <c r="N61" s="51"/>
      <c r="O61" s="8">
        <v>2021</v>
      </c>
      <c r="P61" s="8" t="s">
        <v>133</v>
      </c>
      <c r="Q61" s="8" t="s">
        <v>188</v>
      </c>
      <c r="R61" s="8">
        <v>2312851</v>
      </c>
      <c r="S61" s="32">
        <v>44306</v>
      </c>
      <c r="T61" s="29">
        <v>44330</v>
      </c>
      <c r="U61" s="8">
        <v>1</v>
      </c>
      <c r="V61" s="14"/>
      <c r="W61" s="14"/>
      <c r="X61" s="46"/>
    </row>
    <row r="62" spans="1:24" x14ac:dyDescent="0.25">
      <c r="A62" s="1">
        <v>58</v>
      </c>
      <c r="B62" s="8" t="s">
        <v>134</v>
      </c>
      <c r="C62" s="8">
        <v>324339</v>
      </c>
      <c r="D62" s="8">
        <v>323373</v>
      </c>
      <c r="E62" s="2">
        <v>7801724.5</v>
      </c>
      <c r="F62" s="2">
        <v>411770.7</v>
      </c>
      <c r="G62" s="2">
        <v>407755.1</v>
      </c>
      <c r="H62" s="3">
        <f>F62-G62</f>
        <v>4015.6000000000349</v>
      </c>
      <c r="I62" s="4">
        <f>H62/F62</f>
        <v>9.7520294668854163E-3</v>
      </c>
      <c r="J62" s="15">
        <f>ROUND(K62*12*50,0)</f>
        <v>2409</v>
      </c>
      <c r="K62" s="17">
        <f>H62/1000</f>
        <v>4.0156000000000347</v>
      </c>
      <c r="L62" s="51"/>
      <c r="M62" s="51"/>
      <c r="N62" s="51"/>
      <c r="O62" s="8">
        <v>2021</v>
      </c>
      <c r="P62" s="8" t="s">
        <v>135</v>
      </c>
      <c r="Q62" s="8" t="s">
        <v>188</v>
      </c>
      <c r="R62" s="8">
        <v>2323266</v>
      </c>
      <c r="S62" s="29">
        <v>44316</v>
      </c>
      <c r="T62" s="32">
        <v>44330</v>
      </c>
      <c r="U62" s="8">
        <v>2</v>
      </c>
      <c r="V62" s="14"/>
      <c r="W62" s="14"/>
      <c r="X62" s="46"/>
    </row>
    <row r="63" spans="1:24" x14ac:dyDescent="0.25">
      <c r="A63" s="1">
        <v>59</v>
      </c>
      <c r="B63" s="8" t="s">
        <v>136</v>
      </c>
      <c r="C63" s="8">
        <v>100853</v>
      </c>
      <c r="D63" s="8">
        <v>94074</v>
      </c>
      <c r="E63" s="2">
        <v>5775473.0999999996</v>
      </c>
      <c r="F63" s="2">
        <v>265080.40000000002</v>
      </c>
      <c r="G63" s="2">
        <v>264812.59999999998</v>
      </c>
      <c r="H63" s="3">
        <f>F63-G63</f>
        <v>267.80000000004657</v>
      </c>
      <c r="I63" s="4">
        <f>H63/F63</f>
        <v>1.0102595288072847E-3</v>
      </c>
      <c r="J63" s="15">
        <f>ROUND(K63*12*50,0)</f>
        <v>161</v>
      </c>
      <c r="K63" s="17">
        <f>H63/1000</f>
        <v>0.26780000000004656</v>
      </c>
      <c r="L63" s="51"/>
      <c r="M63" s="51"/>
      <c r="N63" s="51"/>
      <c r="O63" s="8">
        <v>2021</v>
      </c>
      <c r="P63" s="8" t="s">
        <v>137</v>
      </c>
      <c r="Q63" s="8" t="s">
        <v>188</v>
      </c>
      <c r="R63" s="8">
        <v>2344412</v>
      </c>
      <c r="S63" s="29">
        <v>44347</v>
      </c>
      <c r="T63" s="32">
        <v>44368</v>
      </c>
      <c r="U63" s="8">
        <v>2</v>
      </c>
      <c r="V63" s="14"/>
      <c r="W63" s="14"/>
      <c r="X63" s="46"/>
    </row>
    <row r="64" spans="1:24" x14ac:dyDescent="0.25">
      <c r="A64" s="1">
        <v>60</v>
      </c>
      <c r="B64" s="8" t="s">
        <v>138</v>
      </c>
      <c r="C64" s="8">
        <v>123223</v>
      </c>
      <c r="D64" s="8">
        <v>129163</v>
      </c>
      <c r="E64" s="2">
        <v>4769885.0999999996</v>
      </c>
      <c r="F64" s="2">
        <v>410604.7</v>
      </c>
      <c r="G64" s="2">
        <v>403139.7</v>
      </c>
      <c r="H64" s="3">
        <f>F64-G64</f>
        <v>7465</v>
      </c>
      <c r="I64" s="4">
        <f>H64/F64</f>
        <v>1.8180503048308993E-2</v>
      </c>
      <c r="J64" s="15">
        <f>ROUND(K64*12*50,0)</f>
        <v>4479</v>
      </c>
      <c r="K64" s="17">
        <f>H64/1000</f>
        <v>7.4649999999999999</v>
      </c>
      <c r="L64" s="51"/>
      <c r="M64" s="51"/>
      <c r="N64" s="51"/>
      <c r="O64" s="8">
        <v>2021</v>
      </c>
      <c r="P64" s="8" t="s">
        <v>139</v>
      </c>
      <c r="Q64" s="8" t="s">
        <v>188</v>
      </c>
      <c r="R64" s="8">
        <v>2352241</v>
      </c>
      <c r="S64" s="29">
        <v>44362</v>
      </c>
      <c r="T64" s="32">
        <v>44385</v>
      </c>
      <c r="U64" s="8">
        <v>2</v>
      </c>
      <c r="V64" s="14"/>
      <c r="W64" s="14"/>
      <c r="X64" s="46"/>
    </row>
    <row r="65" spans="1:24" x14ac:dyDescent="0.25">
      <c r="A65" s="1">
        <v>61</v>
      </c>
      <c r="B65" s="8" t="s">
        <v>140</v>
      </c>
      <c r="C65" s="8">
        <v>1016</v>
      </c>
      <c r="D65" s="8">
        <v>1030</v>
      </c>
      <c r="E65" s="2">
        <v>8420506.5</v>
      </c>
      <c r="F65" s="2">
        <v>568444.69999999995</v>
      </c>
      <c r="G65" s="2">
        <v>563457.69999999995</v>
      </c>
      <c r="H65" s="3">
        <f>F65-G65</f>
        <v>4987</v>
      </c>
      <c r="I65" s="4">
        <f>H65/F65</f>
        <v>8.7730609503439833E-3</v>
      </c>
      <c r="J65" s="15">
        <f>ROUND(K65*12*50,0)</f>
        <v>2992</v>
      </c>
      <c r="K65" s="17">
        <f>H65/1000</f>
        <v>4.9870000000000001</v>
      </c>
      <c r="L65" s="51"/>
      <c r="M65" s="51"/>
      <c r="N65" s="51"/>
      <c r="O65" s="8">
        <v>2021</v>
      </c>
      <c r="P65" s="8" t="s">
        <v>141</v>
      </c>
      <c r="Q65" s="8" t="s">
        <v>188</v>
      </c>
      <c r="R65" s="38">
        <v>2358092</v>
      </c>
      <c r="S65" s="29">
        <v>44369</v>
      </c>
      <c r="T65" s="32">
        <v>44386</v>
      </c>
      <c r="U65" s="8">
        <v>2</v>
      </c>
      <c r="V65" s="14"/>
      <c r="W65" s="14"/>
      <c r="X65" s="46"/>
    </row>
    <row r="66" spans="1:24" x14ac:dyDescent="0.25">
      <c r="A66" s="1">
        <v>62</v>
      </c>
      <c r="B66" s="8" t="s">
        <v>142</v>
      </c>
      <c r="C66" s="8">
        <v>20025</v>
      </c>
      <c r="D66" s="8">
        <v>254494</v>
      </c>
      <c r="E66" s="2">
        <v>12728137.300000001</v>
      </c>
      <c r="F66" s="2">
        <v>594081.30000000005</v>
      </c>
      <c r="G66" s="2">
        <v>577363.69999999995</v>
      </c>
      <c r="H66" s="3">
        <f>F66-G66</f>
        <v>16717.600000000093</v>
      </c>
      <c r="I66" s="4">
        <f>H66/F66</f>
        <v>2.8140256224190346E-2</v>
      </c>
      <c r="J66" s="15">
        <f>ROUND(K66*12*50,0)</f>
        <v>10031</v>
      </c>
      <c r="K66" s="17">
        <f>H66/1000</f>
        <v>16.717600000000093</v>
      </c>
      <c r="L66" s="51"/>
      <c r="M66" s="51"/>
      <c r="N66" s="51"/>
      <c r="O66" s="8">
        <v>2021</v>
      </c>
      <c r="P66" s="8" t="s">
        <v>115</v>
      </c>
      <c r="Q66" s="8" t="s">
        <v>188</v>
      </c>
      <c r="R66" s="8">
        <v>2378312</v>
      </c>
      <c r="S66" s="32">
        <v>44398</v>
      </c>
      <c r="T66" s="32">
        <v>44432</v>
      </c>
      <c r="U66" s="8">
        <v>2</v>
      </c>
      <c r="V66" s="14"/>
      <c r="W66" s="14"/>
      <c r="X66" s="46"/>
    </row>
    <row r="67" spans="1:24" x14ac:dyDescent="0.25">
      <c r="A67" s="1">
        <v>63</v>
      </c>
      <c r="B67" s="8" t="s">
        <v>143</v>
      </c>
      <c r="C67" s="8">
        <v>255893</v>
      </c>
      <c r="D67" s="8">
        <v>20130</v>
      </c>
      <c r="E67" s="2">
        <v>15335366.199999999</v>
      </c>
      <c r="F67" s="2">
        <v>951072.5</v>
      </c>
      <c r="G67" s="2">
        <v>944902.6</v>
      </c>
      <c r="H67" s="3">
        <f>F67-G67</f>
        <v>6169.9000000000233</v>
      </c>
      <c r="I67" s="4">
        <f>H67/F67</f>
        <v>6.487307749934966E-3</v>
      </c>
      <c r="J67" s="15">
        <f>ROUND(K67*12*50,0)</f>
        <v>3702</v>
      </c>
      <c r="K67" s="17">
        <f>H67/1000</f>
        <v>6.1699000000000233</v>
      </c>
      <c r="L67" s="51"/>
      <c r="M67" s="51"/>
      <c r="N67" s="51"/>
      <c r="O67" s="8">
        <v>2021</v>
      </c>
      <c r="P67" s="8" t="s">
        <v>122</v>
      </c>
      <c r="Q67" s="8" t="s">
        <v>188</v>
      </c>
      <c r="R67" s="8">
        <v>2374556</v>
      </c>
      <c r="S67" s="32">
        <v>44393</v>
      </c>
      <c r="T67" s="32">
        <v>44435</v>
      </c>
      <c r="U67" s="8">
        <v>2</v>
      </c>
      <c r="V67" s="14"/>
      <c r="W67" s="14"/>
      <c r="X67" s="46"/>
    </row>
    <row r="68" spans="1:24" x14ac:dyDescent="0.25">
      <c r="A68" s="1">
        <v>64</v>
      </c>
      <c r="B68" s="8" t="s">
        <v>144</v>
      </c>
      <c r="C68" s="8">
        <v>380754</v>
      </c>
      <c r="D68" s="8">
        <v>222811</v>
      </c>
      <c r="E68" s="2">
        <v>1440880.0785999999</v>
      </c>
      <c r="F68" s="2">
        <v>195521.4</v>
      </c>
      <c r="G68" s="2">
        <v>177652.8</v>
      </c>
      <c r="H68" s="3">
        <f>F68-G68</f>
        <v>17868.600000000006</v>
      </c>
      <c r="I68" s="4">
        <f>H68/F68</f>
        <v>9.1389484731594625E-2</v>
      </c>
      <c r="J68" s="15">
        <f>ROUND(K68*12*50,0)</f>
        <v>10721</v>
      </c>
      <c r="K68" s="17">
        <f>H68/1000</f>
        <v>17.868600000000004</v>
      </c>
      <c r="L68" s="51"/>
      <c r="M68" s="51"/>
      <c r="N68" s="51"/>
      <c r="O68" s="8">
        <v>2021</v>
      </c>
      <c r="P68" s="8" t="s">
        <v>145</v>
      </c>
      <c r="Q68" s="8" t="s">
        <v>188</v>
      </c>
      <c r="R68" s="8">
        <v>2405248</v>
      </c>
      <c r="S68" s="32">
        <v>44438</v>
      </c>
      <c r="T68" s="32">
        <v>44484</v>
      </c>
      <c r="U68" s="8">
        <v>2</v>
      </c>
      <c r="V68" s="14"/>
      <c r="W68" s="14"/>
      <c r="X68" s="46"/>
    </row>
    <row r="69" spans="1:24" ht="15.75" customHeight="1" x14ac:dyDescent="0.25">
      <c r="A69" s="1">
        <v>65</v>
      </c>
      <c r="B69" s="8" t="s">
        <v>146</v>
      </c>
      <c r="C69" s="8">
        <v>381000</v>
      </c>
      <c r="D69" s="8">
        <v>381002</v>
      </c>
      <c r="E69" s="2">
        <v>21131584.100000001</v>
      </c>
      <c r="F69" s="2">
        <v>394843.7</v>
      </c>
      <c r="G69" s="2">
        <v>388165.1</v>
      </c>
      <c r="H69" s="3">
        <f>F69-G69</f>
        <v>6678.6000000000349</v>
      </c>
      <c r="I69" s="4">
        <f>H69/F69</f>
        <v>1.6914541120955039E-2</v>
      </c>
      <c r="J69" s="15">
        <f>ROUND(K69*12*50,0)</f>
        <v>4007</v>
      </c>
      <c r="K69" s="17">
        <f>H69/1000</f>
        <v>6.678600000000035</v>
      </c>
      <c r="L69" s="51"/>
      <c r="M69" s="51"/>
      <c r="N69" s="51"/>
      <c r="O69" s="8">
        <v>2021</v>
      </c>
      <c r="P69" s="8" t="s">
        <v>147</v>
      </c>
      <c r="Q69" s="8" t="s">
        <v>188</v>
      </c>
      <c r="R69" s="38">
        <v>2402440</v>
      </c>
      <c r="S69" s="29">
        <v>44434</v>
      </c>
      <c r="T69" s="32">
        <v>44484</v>
      </c>
      <c r="U69" s="8">
        <v>2</v>
      </c>
      <c r="V69" s="14"/>
      <c r="W69" s="14"/>
      <c r="X69" s="46"/>
    </row>
    <row r="70" spans="1:24" x14ac:dyDescent="0.25">
      <c r="A70" s="1">
        <v>66</v>
      </c>
      <c r="B70" s="8" t="s">
        <v>148</v>
      </c>
      <c r="C70" s="8">
        <v>269474</v>
      </c>
      <c r="D70" s="8">
        <v>50897</v>
      </c>
      <c r="E70" s="2">
        <v>844196.5</v>
      </c>
      <c r="F70" s="2">
        <v>31994.6</v>
      </c>
      <c r="G70" s="2">
        <v>29059.200000000001</v>
      </c>
      <c r="H70" s="3">
        <f>F70-G70</f>
        <v>2935.3999999999978</v>
      </c>
      <c r="I70" s="4">
        <f>H70/F70</f>
        <v>9.1746732261068997E-2</v>
      </c>
      <c r="J70" s="15">
        <f>ROUND(K70*12*50,0)</f>
        <v>1761</v>
      </c>
      <c r="K70" s="17">
        <f>H70/1000</f>
        <v>2.9353999999999978</v>
      </c>
      <c r="L70" s="51"/>
      <c r="M70" s="51"/>
      <c r="N70" s="51"/>
      <c r="O70" s="8">
        <v>2021</v>
      </c>
      <c r="P70" s="8" t="s">
        <v>149</v>
      </c>
      <c r="Q70" s="8" t="s">
        <v>188</v>
      </c>
      <c r="R70" s="8">
        <v>2305612</v>
      </c>
      <c r="S70" s="32">
        <v>44294</v>
      </c>
      <c r="T70" s="32">
        <v>44505</v>
      </c>
      <c r="U70" s="8">
        <v>1</v>
      </c>
      <c r="V70" s="14"/>
      <c r="W70" s="14"/>
      <c r="X70" s="46"/>
    </row>
    <row r="71" spans="1:24" x14ac:dyDescent="0.25">
      <c r="A71" s="1">
        <v>67</v>
      </c>
      <c r="B71" s="8" t="s">
        <v>150</v>
      </c>
      <c r="C71" s="8">
        <v>242359</v>
      </c>
      <c r="D71" s="8">
        <v>242387</v>
      </c>
      <c r="E71" s="2">
        <v>1336442</v>
      </c>
      <c r="F71" s="2">
        <v>112514.6</v>
      </c>
      <c r="G71" s="2">
        <v>112316.5</v>
      </c>
      <c r="H71" s="3">
        <f>F71-G71</f>
        <v>198.10000000000582</v>
      </c>
      <c r="I71" s="4">
        <f>H71/F71</f>
        <v>1.7606603942955474E-3</v>
      </c>
      <c r="J71" s="15">
        <f>ROUND(K71*12*50,0)</f>
        <v>119</v>
      </c>
      <c r="K71" s="17">
        <f>H71/1000</f>
        <v>0.19810000000000583</v>
      </c>
      <c r="L71" s="51"/>
      <c r="M71" s="51"/>
      <c r="N71" s="51"/>
      <c r="O71" s="8">
        <v>2021</v>
      </c>
      <c r="P71" s="8" t="s">
        <v>151</v>
      </c>
      <c r="Q71" s="8" t="s">
        <v>188</v>
      </c>
      <c r="R71" s="8">
        <v>2474005</v>
      </c>
      <c r="S71" s="29">
        <v>44532</v>
      </c>
      <c r="T71" s="29">
        <v>44546</v>
      </c>
      <c r="U71" s="8">
        <v>1</v>
      </c>
      <c r="V71" s="14"/>
      <c r="W71" s="14"/>
      <c r="X71" s="46"/>
    </row>
    <row r="72" spans="1:24" x14ac:dyDescent="0.25">
      <c r="A72" s="1">
        <v>68</v>
      </c>
      <c r="B72" s="8" t="s">
        <v>152</v>
      </c>
      <c r="C72" s="8">
        <v>180234</v>
      </c>
      <c r="D72" s="8">
        <v>372893</v>
      </c>
      <c r="E72" s="2">
        <v>1508550.4</v>
      </c>
      <c r="F72" s="2">
        <v>135746.4</v>
      </c>
      <c r="G72" s="2">
        <v>126352.7</v>
      </c>
      <c r="H72" s="3">
        <f>F72-G72</f>
        <v>9393.6999999999971</v>
      </c>
      <c r="I72" s="4">
        <f>H72/F72</f>
        <v>6.9200361851216668E-2</v>
      </c>
      <c r="J72" s="15">
        <f>ROUND(K72*12*50,0)</f>
        <v>5636</v>
      </c>
      <c r="K72" s="17">
        <f>H72/1000</f>
        <v>9.3936999999999973</v>
      </c>
      <c r="L72" s="51"/>
      <c r="M72" s="51"/>
      <c r="N72" s="51"/>
      <c r="O72" s="8">
        <v>2021</v>
      </c>
      <c r="P72" s="8" t="s">
        <v>153</v>
      </c>
      <c r="Q72" s="8" t="s">
        <v>188</v>
      </c>
      <c r="R72" s="8"/>
      <c r="S72" s="29">
        <v>44531</v>
      </c>
      <c r="T72" s="29">
        <v>44547</v>
      </c>
      <c r="U72" s="8">
        <v>1</v>
      </c>
      <c r="V72" s="14"/>
      <c r="W72" s="14"/>
      <c r="X72" s="46"/>
    </row>
    <row r="73" spans="1:24" x14ac:dyDescent="0.25">
      <c r="A73" s="1">
        <v>69</v>
      </c>
      <c r="B73" s="8" t="s">
        <v>154</v>
      </c>
      <c r="C73" s="8">
        <v>333165</v>
      </c>
      <c r="D73" s="8">
        <v>89404</v>
      </c>
      <c r="E73" s="2">
        <v>779183.5</v>
      </c>
      <c r="F73" s="2">
        <v>33416.1</v>
      </c>
      <c r="G73" s="2">
        <v>30672.6</v>
      </c>
      <c r="H73" s="3">
        <f>F73-G73</f>
        <v>2743.5</v>
      </c>
      <c r="I73" s="4">
        <f>H73/F73</f>
        <v>8.2101142862272977E-2</v>
      </c>
      <c r="J73" s="15">
        <f>ROUND(K73*12*50,0)</f>
        <v>1646</v>
      </c>
      <c r="K73" s="17">
        <f>H73/1000</f>
        <v>2.7435</v>
      </c>
      <c r="L73" s="51"/>
      <c r="M73" s="51"/>
      <c r="N73" s="51"/>
      <c r="O73" s="8">
        <v>2021</v>
      </c>
      <c r="P73" s="8" t="s">
        <v>155</v>
      </c>
      <c r="Q73" s="8" t="s">
        <v>188</v>
      </c>
      <c r="R73" s="38">
        <v>2471303</v>
      </c>
      <c r="S73" s="29">
        <v>44526</v>
      </c>
      <c r="T73" s="29">
        <v>44553</v>
      </c>
      <c r="U73" s="38">
        <v>1</v>
      </c>
      <c r="V73" s="14"/>
      <c r="W73" s="14"/>
      <c r="X73" s="46"/>
    </row>
    <row r="74" spans="1:24" x14ac:dyDescent="0.25">
      <c r="A74" s="1">
        <v>70</v>
      </c>
      <c r="B74" s="8" t="s">
        <v>156</v>
      </c>
      <c r="C74" s="8">
        <v>308328</v>
      </c>
      <c r="D74" s="8">
        <v>88472</v>
      </c>
      <c r="E74" s="2">
        <v>1476685.9675</v>
      </c>
      <c r="F74" s="2">
        <v>89065.1</v>
      </c>
      <c r="G74" s="2">
        <v>86183.8</v>
      </c>
      <c r="H74" s="3">
        <f>F74-G74</f>
        <v>2881.3000000000029</v>
      </c>
      <c r="I74" s="4">
        <f>H74/F74</f>
        <v>3.2350494189081952E-2</v>
      </c>
      <c r="J74" s="15">
        <f>ROUND(K74*12*50,0)</f>
        <v>1729</v>
      </c>
      <c r="K74" s="17">
        <f>H74/1000</f>
        <v>2.8813000000000031</v>
      </c>
      <c r="L74" s="51"/>
      <c r="M74" s="51"/>
      <c r="N74" s="51"/>
      <c r="O74" s="8">
        <v>2021</v>
      </c>
      <c r="P74" s="8" t="s">
        <v>157</v>
      </c>
      <c r="Q74" s="8" t="s">
        <v>188</v>
      </c>
      <c r="R74" s="8">
        <v>2487125</v>
      </c>
      <c r="S74" s="29">
        <v>44547</v>
      </c>
      <c r="T74" s="29">
        <v>44558</v>
      </c>
      <c r="U74" s="8">
        <v>1</v>
      </c>
      <c r="V74" s="14"/>
      <c r="W74" s="14"/>
      <c r="X74" s="46"/>
    </row>
    <row r="75" spans="1:24" x14ac:dyDescent="0.25">
      <c r="A75" s="1">
        <v>71</v>
      </c>
      <c r="B75" s="8" t="s">
        <v>158</v>
      </c>
      <c r="C75" s="8">
        <v>275581</v>
      </c>
      <c r="D75" s="8">
        <v>141740</v>
      </c>
      <c r="E75" s="2">
        <v>300878.33559999999</v>
      </c>
      <c r="F75" s="2">
        <v>110465.7</v>
      </c>
      <c r="G75" s="2">
        <v>108221.0056</v>
      </c>
      <c r="H75" s="3">
        <f>F75-G75</f>
        <v>2244.694399999993</v>
      </c>
      <c r="I75" s="4">
        <f>H75/F75</f>
        <v>2.0320284033867465E-2</v>
      </c>
      <c r="J75" s="15">
        <f>ROUND(K75*12*50,0)</f>
        <v>1347</v>
      </c>
      <c r="K75" s="17">
        <f>H75/1000</f>
        <v>2.2446943999999931</v>
      </c>
      <c r="L75" s="51"/>
      <c r="M75" s="51"/>
      <c r="N75" s="51"/>
      <c r="O75" s="8">
        <v>2022</v>
      </c>
      <c r="P75" s="8" t="s">
        <v>158</v>
      </c>
      <c r="Q75" s="8" t="s">
        <v>188</v>
      </c>
      <c r="R75" s="8">
        <v>2488631</v>
      </c>
      <c r="S75" s="29">
        <v>44550</v>
      </c>
      <c r="T75" s="29">
        <v>44574</v>
      </c>
      <c r="U75" s="8">
        <v>1</v>
      </c>
      <c r="V75" s="14"/>
      <c r="W75" s="14"/>
      <c r="X75" s="46"/>
    </row>
    <row r="76" spans="1:24" x14ac:dyDescent="0.25">
      <c r="A76" s="1">
        <v>72</v>
      </c>
      <c r="B76" s="8" t="s">
        <v>159</v>
      </c>
      <c r="C76" s="8">
        <v>190722</v>
      </c>
      <c r="D76" s="8">
        <v>184279</v>
      </c>
      <c r="E76" s="2">
        <v>7861656.4000000004</v>
      </c>
      <c r="F76" s="2">
        <v>437082.5</v>
      </c>
      <c r="G76" s="2">
        <v>421056.8</v>
      </c>
      <c r="H76" s="3">
        <f>F76-G76</f>
        <v>16025.700000000012</v>
      </c>
      <c r="I76" s="4">
        <f>H76/F76</f>
        <v>3.6665160467417503E-2</v>
      </c>
      <c r="J76" s="15">
        <f>ROUND(K76*12*50,0)</f>
        <v>9615</v>
      </c>
      <c r="K76" s="17">
        <f>H76/1000</f>
        <v>16.025700000000011</v>
      </c>
      <c r="L76" s="51"/>
      <c r="M76" s="51"/>
      <c r="N76" s="51"/>
      <c r="O76" s="8">
        <v>2022</v>
      </c>
      <c r="P76" s="8" t="s">
        <v>160</v>
      </c>
      <c r="Q76" s="8" t="s">
        <v>188</v>
      </c>
      <c r="R76" s="8">
        <v>2527535</v>
      </c>
      <c r="S76" s="8" t="s">
        <v>161</v>
      </c>
      <c r="T76" s="29">
        <v>44634</v>
      </c>
      <c r="U76" s="8">
        <v>2</v>
      </c>
      <c r="V76" s="14"/>
      <c r="W76" s="14"/>
      <c r="X76" s="46"/>
    </row>
    <row r="77" spans="1:24" x14ac:dyDescent="0.25">
      <c r="A77" s="1">
        <v>73</v>
      </c>
      <c r="B77" s="8" t="s">
        <v>162</v>
      </c>
      <c r="C77" s="8">
        <v>188470</v>
      </c>
      <c r="D77" s="8">
        <v>188486</v>
      </c>
      <c r="E77" s="2">
        <v>1293987.0503</v>
      </c>
      <c r="F77" s="2">
        <v>163819.70000000001</v>
      </c>
      <c r="G77" s="2">
        <v>162207</v>
      </c>
      <c r="H77" s="3">
        <f>F77-G77</f>
        <v>1612.7000000000116</v>
      </c>
      <c r="I77" s="4">
        <f>H77/F77</f>
        <v>9.844359378023592E-3</v>
      </c>
      <c r="J77" s="15">
        <f>ROUND(K77*12*50,0)</f>
        <v>968</v>
      </c>
      <c r="K77" s="17">
        <f>H77/1000</f>
        <v>1.6127000000000116</v>
      </c>
      <c r="L77" s="51"/>
      <c r="M77" s="51"/>
      <c r="N77" s="51"/>
      <c r="O77" s="8">
        <v>2022</v>
      </c>
      <c r="P77" s="8" t="s">
        <v>163</v>
      </c>
      <c r="Q77" s="8" t="s">
        <v>188</v>
      </c>
      <c r="R77" s="8">
        <v>2550420</v>
      </c>
      <c r="S77" s="32">
        <v>44643</v>
      </c>
      <c r="T77" s="32">
        <v>44659</v>
      </c>
      <c r="U77" s="38">
        <v>1</v>
      </c>
      <c r="V77" s="14"/>
      <c r="W77" s="14"/>
      <c r="X77" s="46"/>
    </row>
    <row r="78" spans="1:24" x14ac:dyDescent="0.25">
      <c r="A78" s="1">
        <v>74</v>
      </c>
      <c r="B78" s="8" t="s">
        <v>164</v>
      </c>
      <c r="C78" s="8">
        <v>321034</v>
      </c>
      <c r="D78" s="8">
        <v>321033</v>
      </c>
      <c r="E78" s="2">
        <v>1342828</v>
      </c>
      <c r="F78" s="2">
        <v>130250.7</v>
      </c>
      <c r="G78" s="2">
        <v>128976.8</v>
      </c>
      <c r="H78" s="3">
        <f>F78-G78</f>
        <v>1273.8999999999942</v>
      </c>
      <c r="I78" s="4">
        <f>H78/F78</f>
        <v>9.7803697024276583E-3</v>
      </c>
      <c r="J78" s="15">
        <f>ROUND(K78*12*50,0)</f>
        <v>764</v>
      </c>
      <c r="K78" s="17">
        <f>H78/1000</f>
        <v>1.2738999999999943</v>
      </c>
      <c r="L78" s="51"/>
      <c r="M78" s="51"/>
      <c r="N78" s="51"/>
      <c r="O78" s="8">
        <v>2022</v>
      </c>
      <c r="P78" s="8" t="s">
        <v>165</v>
      </c>
      <c r="Q78" s="8" t="s">
        <v>188</v>
      </c>
      <c r="R78" s="8">
        <v>2602791</v>
      </c>
      <c r="S78" s="29">
        <v>44707</v>
      </c>
      <c r="T78" s="32">
        <v>44779</v>
      </c>
      <c r="U78" s="38">
        <v>1</v>
      </c>
      <c r="V78" s="14"/>
      <c r="W78" s="14"/>
      <c r="X78" s="46"/>
    </row>
    <row r="79" spans="1:24" x14ac:dyDescent="0.25">
      <c r="A79" s="1">
        <v>75</v>
      </c>
      <c r="B79" s="8" t="s">
        <v>166</v>
      </c>
      <c r="C79" s="8">
        <v>253825</v>
      </c>
      <c r="D79" s="8">
        <v>253824</v>
      </c>
      <c r="E79" s="2">
        <v>1943209.1</v>
      </c>
      <c r="F79" s="2">
        <v>104201.3</v>
      </c>
      <c r="G79" s="2">
        <v>102514</v>
      </c>
      <c r="H79" s="3">
        <f>F79-G79</f>
        <v>1687.3000000000029</v>
      </c>
      <c r="I79" s="4">
        <f>H79/F79</f>
        <v>1.6192696252350047E-2</v>
      </c>
      <c r="J79" s="15">
        <f>ROUND(K79*12*50,0)</f>
        <v>1012</v>
      </c>
      <c r="K79" s="17">
        <f>H79/1000</f>
        <v>1.6873000000000029</v>
      </c>
      <c r="L79" s="51"/>
      <c r="M79" s="51"/>
      <c r="N79" s="51"/>
      <c r="O79" s="8">
        <v>2022</v>
      </c>
      <c r="P79" s="8" t="s">
        <v>167</v>
      </c>
      <c r="Q79" s="8" t="s">
        <v>188</v>
      </c>
      <c r="R79" s="8">
        <v>2569625</v>
      </c>
      <c r="S79" s="29">
        <v>44669</v>
      </c>
      <c r="T79" s="32">
        <v>44733</v>
      </c>
      <c r="U79" s="38">
        <v>1</v>
      </c>
      <c r="V79" s="14"/>
      <c r="W79" s="14"/>
      <c r="X79" s="46"/>
    </row>
    <row r="80" spans="1:24" x14ac:dyDescent="0.25">
      <c r="A80" s="1">
        <v>76</v>
      </c>
      <c r="B80" s="8" t="s">
        <v>22</v>
      </c>
      <c r="C80" s="8">
        <v>2778</v>
      </c>
      <c r="D80" s="8">
        <v>1660</v>
      </c>
      <c r="E80" s="2">
        <v>6979771.4000000004</v>
      </c>
      <c r="F80" s="2">
        <v>321947.8</v>
      </c>
      <c r="G80" s="2">
        <v>321322.8</v>
      </c>
      <c r="H80" s="3">
        <f>F80-G80</f>
        <v>625</v>
      </c>
      <c r="I80" s="4">
        <f>H80/F80</f>
        <v>1.9413084978372271E-3</v>
      </c>
      <c r="J80" s="15">
        <f>ROUND(K80*12*50,0)</f>
        <v>375</v>
      </c>
      <c r="K80" s="17">
        <f>H80/1000</f>
        <v>0.625</v>
      </c>
      <c r="L80" s="51"/>
      <c r="M80" s="51"/>
      <c r="N80" s="51"/>
      <c r="O80" s="8">
        <v>2022</v>
      </c>
      <c r="P80" s="8" t="s">
        <v>168</v>
      </c>
      <c r="Q80" s="8" t="s">
        <v>188</v>
      </c>
      <c r="R80" s="8">
        <v>2640515</v>
      </c>
      <c r="S80" s="29">
        <v>44762</v>
      </c>
      <c r="T80" s="32">
        <v>44778</v>
      </c>
      <c r="U80" s="38">
        <v>2</v>
      </c>
      <c r="V80" s="14"/>
      <c r="W80" s="14"/>
      <c r="X80" s="46"/>
    </row>
    <row r="81" spans="1:24" x14ac:dyDescent="0.25">
      <c r="A81" s="1">
        <v>77</v>
      </c>
      <c r="B81" s="8" t="s">
        <v>169</v>
      </c>
      <c r="C81" s="8">
        <v>306353</v>
      </c>
      <c r="D81" s="8">
        <v>302273</v>
      </c>
      <c r="E81" s="2">
        <v>1978224.4</v>
      </c>
      <c r="F81" s="2">
        <v>119423.9</v>
      </c>
      <c r="G81" s="2">
        <v>117862.6</v>
      </c>
      <c r="H81" s="3">
        <f>F81-G81</f>
        <v>1561.2999999999884</v>
      </c>
      <c r="I81" s="4">
        <f>H81/F81</f>
        <v>1.3073597495978515E-2</v>
      </c>
      <c r="J81" s="15">
        <f>ROUND(K81*12*50,0)</f>
        <v>937</v>
      </c>
      <c r="K81" s="17">
        <f>H81/1000</f>
        <v>1.5612999999999884</v>
      </c>
      <c r="L81" s="51"/>
      <c r="M81" s="51"/>
      <c r="N81" s="51"/>
      <c r="O81" s="8">
        <v>2022</v>
      </c>
      <c r="P81" s="8" t="s">
        <v>170</v>
      </c>
      <c r="Q81" s="8" t="s">
        <v>188</v>
      </c>
      <c r="R81" s="8">
        <v>2647800</v>
      </c>
      <c r="S81" s="29">
        <v>44685</v>
      </c>
      <c r="T81" s="32">
        <v>44784</v>
      </c>
      <c r="U81" s="38">
        <v>1</v>
      </c>
      <c r="V81" s="14"/>
      <c r="W81" s="14"/>
      <c r="X81" s="46"/>
    </row>
    <row r="82" spans="1:24" x14ac:dyDescent="0.25">
      <c r="A82" s="1">
        <v>78</v>
      </c>
      <c r="B82" s="8" t="s">
        <v>171</v>
      </c>
      <c r="C82" s="8">
        <v>280754</v>
      </c>
      <c r="D82" s="8">
        <v>282199</v>
      </c>
      <c r="E82" s="2">
        <v>2837801.0814999999</v>
      </c>
      <c r="F82" s="2">
        <v>453586.6</v>
      </c>
      <c r="G82" s="2">
        <v>451921.1</v>
      </c>
      <c r="H82" s="3">
        <f>F82-G82</f>
        <v>1665.5</v>
      </c>
      <c r="I82" s="4">
        <f>H82/F82</f>
        <v>3.6718456850356692E-3</v>
      </c>
      <c r="J82" s="15">
        <f>ROUND(K82*12*50,0)</f>
        <v>999</v>
      </c>
      <c r="K82" s="17">
        <f>H82/1000</f>
        <v>1.6655</v>
      </c>
      <c r="L82" s="51"/>
      <c r="M82" s="51"/>
      <c r="N82" s="51"/>
      <c r="O82" s="8">
        <v>2022</v>
      </c>
      <c r="P82" s="8" t="s">
        <v>47</v>
      </c>
      <c r="Q82" s="8" t="s">
        <v>188</v>
      </c>
      <c r="R82" s="8">
        <v>2650986</v>
      </c>
      <c r="S82" s="29">
        <v>44628</v>
      </c>
      <c r="T82" s="32">
        <v>44787</v>
      </c>
      <c r="U82" s="38">
        <v>2</v>
      </c>
      <c r="V82" s="14"/>
      <c r="W82" s="14"/>
      <c r="X82" s="46"/>
    </row>
    <row r="83" spans="1:24" x14ac:dyDescent="0.25">
      <c r="A83" s="1">
        <v>79</v>
      </c>
      <c r="B83" s="8" t="s">
        <v>172</v>
      </c>
      <c r="C83" s="8">
        <v>248514</v>
      </c>
      <c r="D83" s="8">
        <v>56763</v>
      </c>
      <c r="E83" s="2">
        <v>2065876.2</v>
      </c>
      <c r="F83" s="2">
        <v>205344.9</v>
      </c>
      <c r="G83" s="2">
        <v>201628.5</v>
      </c>
      <c r="H83" s="3">
        <f>F83-G83</f>
        <v>3716.3999999999942</v>
      </c>
      <c r="I83" s="4">
        <f>H83/F83</f>
        <v>1.8098331149203093E-2</v>
      </c>
      <c r="J83" s="15">
        <f>ROUND(K83*12*50,0)</f>
        <v>2230</v>
      </c>
      <c r="K83" s="17">
        <f>H83/1000</f>
        <v>3.7163999999999944</v>
      </c>
      <c r="L83" s="51"/>
      <c r="M83" s="51"/>
      <c r="N83" s="51"/>
      <c r="O83" s="8">
        <v>2022</v>
      </c>
      <c r="P83" s="8" t="s">
        <v>173</v>
      </c>
      <c r="Q83" s="8" t="s">
        <v>188</v>
      </c>
      <c r="R83" s="8">
        <v>2650248</v>
      </c>
      <c r="S83" s="32">
        <v>44677</v>
      </c>
      <c r="T83" s="32">
        <v>44794</v>
      </c>
      <c r="U83" s="38">
        <v>1</v>
      </c>
      <c r="V83" s="14"/>
      <c r="W83" s="14"/>
      <c r="X83" s="46"/>
    </row>
    <row r="84" spans="1:24" x14ac:dyDescent="0.25">
      <c r="A84" s="1">
        <v>80</v>
      </c>
      <c r="B84" s="8" t="s">
        <v>174</v>
      </c>
      <c r="C84" s="8">
        <v>20006</v>
      </c>
      <c r="D84" s="8">
        <v>23540</v>
      </c>
      <c r="E84" s="2">
        <v>15335366.199999999</v>
      </c>
      <c r="F84" s="2">
        <v>951072.5</v>
      </c>
      <c r="G84" s="2">
        <v>946290.6</v>
      </c>
      <c r="H84" s="3">
        <f>F84-G84</f>
        <v>4781.9000000000233</v>
      </c>
      <c r="I84" s="4">
        <f>H84/F84</f>
        <v>5.0279027098354993E-3</v>
      </c>
      <c r="J84" s="15">
        <f>ROUND(K84*12*50,0)</f>
        <v>2869</v>
      </c>
      <c r="K84" s="17">
        <f>H84/1000</f>
        <v>4.7819000000000234</v>
      </c>
      <c r="L84" s="51"/>
      <c r="M84" s="51"/>
      <c r="N84" s="51"/>
      <c r="O84" s="8">
        <v>2022</v>
      </c>
      <c r="P84" s="8" t="s">
        <v>122</v>
      </c>
      <c r="Q84" s="8" t="s">
        <v>188</v>
      </c>
      <c r="R84" s="8">
        <v>2694448</v>
      </c>
      <c r="S84" s="29">
        <v>44818</v>
      </c>
      <c r="T84" s="32">
        <v>44844</v>
      </c>
      <c r="U84" s="38">
        <v>2</v>
      </c>
      <c r="V84" s="14"/>
      <c r="W84" s="14"/>
      <c r="X84" s="46"/>
    </row>
    <row r="85" spans="1:24" x14ac:dyDescent="0.25">
      <c r="A85" s="1">
        <v>81</v>
      </c>
      <c r="B85" s="8" t="s">
        <v>175</v>
      </c>
      <c r="C85" s="8">
        <v>285303</v>
      </c>
      <c r="D85" s="8">
        <v>288244</v>
      </c>
      <c r="E85" s="2">
        <v>3076346.1</v>
      </c>
      <c r="F85" s="2">
        <v>154757.20000000001</v>
      </c>
      <c r="G85" s="2">
        <v>146801.9</v>
      </c>
      <c r="H85" s="3">
        <f>F85-G85</f>
        <v>7955.3000000000175</v>
      </c>
      <c r="I85" s="4">
        <f>H85/F85</f>
        <v>5.1405039636281978E-2</v>
      </c>
      <c r="J85" s="15">
        <f>ROUND(K85*12*50,0)</f>
        <v>4773</v>
      </c>
      <c r="K85" s="17">
        <f>H85/1000</f>
        <v>7.9553000000000171</v>
      </c>
      <c r="L85" s="51"/>
      <c r="M85" s="51"/>
      <c r="N85" s="51"/>
      <c r="O85" s="8">
        <v>2022</v>
      </c>
      <c r="P85" s="8" t="s">
        <v>176</v>
      </c>
      <c r="Q85" s="8" t="s">
        <v>188</v>
      </c>
      <c r="R85" s="38">
        <v>2673686</v>
      </c>
      <c r="S85" s="29">
        <v>44804</v>
      </c>
      <c r="T85" s="32">
        <v>44860</v>
      </c>
      <c r="U85" s="38">
        <v>1</v>
      </c>
      <c r="V85" s="14"/>
      <c r="W85" s="14"/>
      <c r="X85" s="46"/>
    </row>
    <row r="86" spans="1:24" x14ac:dyDescent="0.25">
      <c r="G86" s="7" t="s">
        <v>190</v>
      </c>
      <c r="H86" s="10">
        <f>SUM(H8:H85)</f>
        <v>278903.70440000016</v>
      </c>
      <c r="I86" s="24"/>
      <c r="J86" s="25"/>
      <c r="K86" s="26"/>
      <c r="O86" s="7"/>
      <c r="P86" s="7"/>
      <c r="Q86" s="7"/>
      <c r="R86" s="7"/>
      <c r="S86" s="9"/>
      <c r="T86" s="9"/>
      <c r="U86" s="23"/>
    </row>
    <row r="87" spans="1:24" x14ac:dyDescent="0.25">
      <c r="G87" s="7" t="s">
        <v>189</v>
      </c>
      <c r="H87" s="10">
        <f>(H86+H6)*12/1000</f>
        <v>3624.9180528000011</v>
      </c>
    </row>
    <row r="88" spans="1:24" x14ac:dyDescent="0.25">
      <c r="D88" s="27"/>
      <c r="I88" s="27"/>
    </row>
    <row r="89" spans="1:24" x14ac:dyDescent="0.25">
      <c r="D89" s="27"/>
      <c r="I89" s="27"/>
    </row>
    <row r="91" spans="1:24" x14ac:dyDescent="0.25">
      <c r="I91" s="27"/>
    </row>
    <row r="92" spans="1:24" x14ac:dyDescent="0.25">
      <c r="I92" s="27"/>
    </row>
    <row r="93" spans="1:24" x14ac:dyDescent="0.25">
      <c r="E93" t="s">
        <v>22</v>
      </c>
    </row>
  </sheetData>
  <conditionalFormatting sqref="P63">
    <cfRule type="duplicateValues" dxfId="62" priority="15"/>
  </conditionalFormatting>
  <conditionalFormatting sqref="E88:E93">
    <cfRule type="duplicateValues" dxfId="45" priority="43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Zecao</dc:creator>
  <cp:lastModifiedBy>Zecao</cp:lastModifiedBy>
  <dcterms:created xsi:type="dcterms:W3CDTF">2023-01-09T23:26:55Z</dcterms:created>
  <dcterms:modified xsi:type="dcterms:W3CDTF">2023-01-09T23:36:14Z</dcterms:modified>
</cp:coreProperties>
</file>