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F:\DropboxZecao\Dropbox\0doutorado\0soft\0alimCemig\_Tese89casos_M8\"/>
    </mc:Choice>
  </mc:AlternateContent>
  <xr:revisionPtr revIDLastSave="0" documentId="13_ncr:1_{DFD955CB-EE79-41BA-A1B5-93DBBA08297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comp" sheetId="86" r:id="rId1"/>
    <sheet name="openDSS_antes" sheetId="88" r:id="rId2"/>
    <sheet name="openDSS_depois" sheetId="46" r:id="rId3"/>
  </sheets>
  <definedNames>
    <definedName name="_xlnm._FilterDatabase" localSheetId="0" hidden="1">comp!$A$4:$Q$4</definedName>
    <definedName name="_xlnm._FilterDatabase" localSheetId="1" hidden="1">openDSS_antes!$A$1:$S$1</definedName>
    <definedName name="_xlnm._FilterDatabase" localSheetId="2" hidden="1">openDSS_depois!#REF!</definedName>
    <definedName name="energia" localSheetId="1">#REF!</definedName>
    <definedName name="energia">#REF!</definedName>
    <definedName name="loadmult" localSheetId="1">#REF!</definedName>
    <definedName name="loadmult">#REF!</definedName>
  </definedNames>
  <calcPr calcId="191029"/>
</workbook>
</file>

<file path=xl/calcChain.xml><?xml version="1.0" encoding="utf-8"?>
<calcChain xmlns="http://schemas.openxmlformats.org/spreadsheetml/2006/main">
  <c r="C34" i="86" l="1"/>
  <c r="D34" i="86"/>
  <c r="F34" i="86"/>
  <c r="G34" i="86"/>
  <c r="H34" i="86"/>
  <c r="I34" i="86"/>
  <c r="J34" i="86"/>
  <c r="M34" i="86"/>
  <c r="N34" i="86"/>
  <c r="O34" i="86"/>
  <c r="E34" i="86" l="1"/>
  <c r="P34" i="86"/>
  <c r="Q34" i="86" s="1"/>
  <c r="K34" i="86"/>
  <c r="L34" i="86"/>
  <c r="O13" i="86"/>
  <c r="N13" i="86"/>
  <c r="M13" i="86"/>
  <c r="J13" i="86"/>
  <c r="I13" i="86"/>
  <c r="H13" i="86"/>
  <c r="G13" i="86"/>
  <c r="F13" i="86"/>
  <c r="D13" i="86"/>
  <c r="C13" i="86"/>
  <c r="E13" i="86" l="1"/>
  <c r="K13" i="86"/>
  <c r="P13" i="86"/>
  <c r="Q13" i="86" s="1"/>
  <c r="L13" i="86"/>
  <c r="C14" i="86" l="1"/>
  <c r="D14" i="86"/>
  <c r="F14" i="86"/>
  <c r="G14" i="86"/>
  <c r="H14" i="86"/>
  <c r="I14" i="86"/>
  <c r="J14" i="86"/>
  <c r="M14" i="86"/>
  <c r="N14" i="86"/>
  <c r="O14" i="86"/>
  <c r="E14" i="86" l="1"/>
  <c r="K14" i="86"/>
  <c r="P14" i="86"/>
  <c r="Q14" i="86" s="1"/>
  <c r="L14" i="86"/>
  <c r="C22" i="86" l="1"/>
  <c r="D22" i="86"/>
  <c r="F22" i="86"/>
  <c r="G22" i="86"/>
  <c r="H22" i="86"/>
  <c r="I22" i="86"/>
  <c r="J22" i="86"/>
  <c r="M22" i="86"/>
  <c r="N22" i="86"/>
  <c r="O22" i="86"/>
  <c r="C43" i="86"/>
  <c r="D43" i="86"/>
  <c r="F43" i="86"/>
  <c r="G43" i="86"/>
  <c r="H43" i="86"/>
  <c r="I43" i="86"/>
  <c r="J43" i="86"/>
  <c r="M43" i="86"/>
  <c r="N43" i="86"/>
  <c r="O43" i="86"/>
  <c r="C65" i="86"/>
  <c r="D65" i="86"/>
  <c r="F65" i="86"/>
  <c r="G65" i="86"/>
  <c r="H65" i="86"/>
  <c r="I65" i="86"/>
  <c r="J65" i="86"/>
  <c r="M65" i="86"/>
  <c r="N65" i="86"/>
  <c r="O65" i="86"/>
  <c r="C93" i="86"/>
  <c r="D93" i="86"/>
  <c r="F93" i="86"/>
  <c r="G93" i="86"/>
  <c r="H93" i="86"/>
  <c r="I93" i="86"/>
  <c r="J93" i="86"/>
  <c r="M93" i="86"/>
  <c r="N93" i="86"/>
  <c r="O93" i="86"/>
  <c r="K22" i="86" l="1"/>
  <c r="E22" i="86"/>
  <c r="K93" i="86"/>
  <c r="K43" i="86"/>
  <c r="E65" i="86"/>
  <c r="L43" i="86"/>
  <c r="K65" i="86"/>
  <c r="P65" i="86"/>
  <c r="Q65" i="86" s="1"/>
  <c r="L65" i="86"/>
  <c r="E93" i="86"/>
  <c r="L22" i="86"/>
  <c r="P22" i="86"/>
  <c r="Q22" i="86" s="1"/>
  <c r="P43" i="86"/>
  <c r="Q43" i="86" s="1"/>
  <c r="P93" i="86"/>
  <c r="Q93" i="86" s="1"/>
  <c r="L93" i="86"/>
  <c r="E43" i="86"/>
  <c r="C24" i="86"/>
  <c r="D24" i="86"/>
  <c r="F24" i="86"/>
  <c r="G24" i="86"/>
  <c r="H24" i="86"/>
  <c r="I24" i="86"/>
  <c r="J24" i="86"/>
  <c r="M24" i="86"/>
  <c r="N24" i="86"/>
  <c r="O24" i="86"/>
  <c r="C33" i="86"/>
  <c r="D33" i="86"/>
  <c r="F33" i="86"/>
  <c r="G33" i="86"/>
  <c r="H33" i="86"/>
  <c r="I33" i="86"/>
  <c r="J33" i="86"/>
  <c r="M33" i="86"/>
  <c r="N33" i="86"/>
  <c r="O33" i="86"/>
  <c r="C72" i="86"/>
  <c r="D72" i="86"/>
  <c r="F72" i="86"/>
  <c r="G72" i="86"/>
  <c r="H72" i="86"/>
  <c r="I72" i="86"/>
  <c r="J72" i="86"/>
  <c r="M72" i="86"/>
  <c r="N72" i="86"/>
  <c r="O72" i="86"/>
  <c r="C23" i="86"/>
  <c r="D23" i="86"/>
  <c r="F23" i="86"/>
  <c r="G23" i="86"/>
  <c r="H23" i="86"/>
  <c r="I23" i="86"/>
  <c r="J23" i="86"/>
  <c r="M23" i="86"/>
  <c r="N23" i="86"/>
  <c r="O23" i="86"/>
  <c r="C89" i="86"/>
  <c r="D89" i="86"/>
  <c r="F89" i="86"/>
  <c r="G89" i="86"/>
  <c r="H89" i="86"/>
  <c r="I89" i="86"/>
  <c r="J89" i="86"/>
  <c r="M89" i="86"/>
  <c r="N89" i="86"/>
  <c r="O89" i="86"/>
  <c r="C10" i="86"/>
  <c r="D10" i="86"/>
  <c r="F10" i="86"/>
  <c r="G10" i="86"/>
  <c r="H10" i="86"/>
  <c r="I10" i="86"/>
  <c r="J10" i="86"/>
  <c r="M10" i="86"/>
  <c r="N10" i="86"/>
  <c r="O10" i="86"/>
  <c r="C44" i="86"/>
  <c r="D44" i="86"/>
  <c r="F44" i="86"/>
  <c r="G44" i="86"/>
  <c r="H44" i="86"/>
  <c r="I44" i="86"/>
  <c r="J44" i="86"/>
  <c r="M44" i="86"/>
  <c r="N44" i="86"/>
  <c r="O44" i="86"/>
  <c r="C62" i="86"/>
  <c r="D62" i="86"/>
  <c r="F62" i="86"/>
  <c r="G62" i="86"/>
  <c r="H62" i="86"/>
  <c r="I62" i="86"/>
  <c r="J62" i="86"/>
  <c r="M62" i="86"/>
  <c r="N62" i="86"/>
  <c r="O62" i="86"/>
  <c r="C90" i="86"/>
  <c r="D90" i="86"/>
  <c r="F90" i="86"/>
  <c r="G90" i="86"/>
  <c r="H90" i="86"/>
  <c r="I90" i="86"/>
  <c r="J90" i="86"/>
  <c r="M90" i="86"/>
  <c r="N90" i="86"/>
  <c r="O90" i="86"/>
  <c r="L24" i="86" l="1"/>
  <c r="K24" i="86"/>
  <c r="P24" i="86"/>
  <c r="Q24" i="86" s="1"/>
  <c r="K33" i="86"/>
  <c r="K89" i="86"/>
  <c r="L33" i="86"/>
  <c r="L44" i="86"/>
  <c r="L89" i="86"/>
  <c r="K23" i="86"/>
  <c r="E72" i="86"/>
  <c r="E24" i="86"/>
  <c r="K62" i="86"/>
  <c r="P33" i="86"/>
  <c r="Q33" i="86" s="1"/>
  <c r="K44" i="86"/>
  <c r="P23" i="86"/>
  <c r="Q23" i="86" s="1"/>
  <c r="P72" i="86"/>
  <c r="Q72" i="86" s="1"/>
  <c r="K72" i="86"/>
  <c r="K10" i="86"/>
  <c r="E33" i="86"/>
  <c r="L72" i="86"/>
  <c r="E23" i="86"/>
  <c r="E10" i="86"/>
  <c r="L23" i="86"/>
  <c r="L10" i="86"/>
  <c r="P89" i="86"/>
  <c r="Q89" i="86" s="1"/>
  <c r="E89" i="86"/>
  <c r="P10" i="86"/>
  <c r="Q10" i="86" s="1"/>
  <c r="P62" i="86"/>
  <c r="Q62" i="86" s="1"/>
  <c r="L62" i="86"/>
  <c r="K90" i="86"/>
  <c r="E90" i="86"/>
  <c r="P90" i="86"/>
  <c r="Q90" i="86" s="1"/>
  <c r="E62" i="86"/>
  <c r="P44" i="86"/>
  <c r="Q44" i="86" s="1"/>
  <c r="L90" i="86"/>
  <c r="E44" i="86"/>
  <c r="C6" i="86" l="1"/>
  <c r="D6" i="86"/>
  <c r="F6" i="86"/>
  <c r="G6" i="86"/>
  <c r="H6" i="86"/>
  <c r="I6" i="86"/>
  <c r="J6" i="86"/>
  <c r="M6" i="86"/>
  <c r="N6" i="86"/>
  <c r="O6" i="86"/>
  <c r="C26" i="86"/>
  <c r="D26" i="86"/>
  <c r="F26" i="86"/>
  <c r="G26" i="86"/>
  <c r="H26" i="86"/>
  <c r="I26" i="86"/>
  <c r="J26" i="86"/>
  <c r="M26" i="86"/>
  <c r="N26" i="86"/>
  <c r="O26" i="86"/>
  <c r="C30" i="86"/>
  <c r="D30" i="86"/>
  <c r="F30" i="86"/>
  <c r="G30" i="86"/>
  <c r="H30" i="86"/>
  <c r="I30" i="86"/>
  <c r="J30" i="86"/>
  <c r="M30" i="86"/>
  <c r="N30" i="86"/>
  <c r="O30" i="86"/>
  <c r="C39" i="86"/>
  <c r="D39" i="86"/>
  <c r="F39" i="86"/>
  <c r="G39" i="86"/>
  <c r="H39" i="86"/>
  <c r="I39" i="86"/>
  <c r="J39" i="86"/>
  <c r="M39" i="86"/>
  <c r="N39" i="86"/>
  <c r="O39" i="86"/>
  <c r="C41" i="86"/>
  <c r="D41" i="86"/>
  <c r="F41" i="86"/>
  <c r="G41" i="86"/>
  <c r="H41" i="86"/>
  <c r="I41" i="86"/>
  <c r="J41" i="86"/>
  <c r="M41" i="86"/>
  <c r="N41" i="86"/>
  <c r="O41" i="86"/>
  <c r="C46" i="86"/>
  <c r="D46" i="86"/>
  <c r="F46" i="86"/>
  <c r="G46" i="86"/>
  <c r="H46" i="86"/>
  <c r="I46" i="86"/>
  <c r="J46" i="86"/>
  <c r="M46" i="86"/>
  <c r="N46" i="86"/>
  <c r="O46" i="86"/>
  <c r="C48" i="86"/>
  <c r="D48" i="86"/>
  <c r="F48" i="86"/>
  <c r="G48" i="86"/>
  <c r="H48" i="86"/>
  <c r="I48" i="86"/>
  <c r="J48" i="86"/>
  <c r="M48" i="86"/>
  <c r="N48" i="86"/>
  <c r="O48" i="86"/>
  <c r="C52" i="86"/>
  <c r="D52" i="86"/>
  <c r="F52" i="86"/>
  <c r="G52" i="86"/>
  <c r="H52" i="86"/>
  <c r="I52" i="86"/>
  <c r="J52" i="86"/>
  <c r="M52" i="86"/>
  <c r="N52" i="86"/>
  <c r="O52" i="86"/>
  <c r="C56" i="86"/>
  <c r="D56" i="86"/>
  <c r="F56" i="86"/>
  <c r="G56" i="86"/>
  <c r="H56" i="86"/>
  <c r="I56" i="86"/>
  <c r="J56" i="86"/>
  <c r="M56" i="86"/>
  <c r="N56" i="86"/>
  <c r="O56" i="86"/>
  <c r="C60" i="86"/>
  <c r="D60" i="86"/>
  <c r="F60" i="86"/>
  <c r="G60" i="86"/>
  <c r="H60" i="86"/>
  <c r="I60" i="86"/>
  <c r="J60" i="86"/>
  <c r="M60" i="86"/>
  <c r="N60" i="86"/>
  <c r="O60" i="86"/>
  <c r="C61" i="86"/>
  <c r="D61" i="86"/>
  <c r="F61" i="86"/>
  <c r="G61" i="86"/>
  <c r="H61" i="86"/>
  <c r="I61" i="86"/>
  <c r="J61" i="86"/>
  <c r="M61" i="86"/>
  <c r="N61" i="86"/>
  <c r="O61" i="86"/>
  <c r="C66" i="86"/>
  <c r="D66" i="86"/>
  <c r="F66" i="86"/>
  <c r="G66" i="86"/>
  <c r="H66" i="86"/>
  <c r="I66" i="86"/>
  <c r="J66" i="86"/>
  <c r="M66" i="86"/>
  <c r="N66" i="86"/>
  <c r="O66" i="86"/>
  <c r="C70" i="86"/>
  <c r="D70" i="86"/>
  <c r="F70" i="86"/>
  <c r="G70" i="86"/>
  <c r="H70" i="86"/>
  <c r="I70" i="86"/>
  <c r="J70" i="86"/>
  <c r="M70" i="86"/>
  <c r="N70" i="86"/>
  <c r="O70" i="86"/>
  <c r="C75" i="86"/>
  <c r="D75" i="86"/>
  <c r="F75" i="86"/>
  <c r="G75" i="86"/>
  <c r="H75" i="86"/>
  <c r="I75" i="86"/>
  <c r="J75" i="86"/>
  <c r="M75" i="86"/>
  <c r="N75" i="86"/>
  <c r="O75" i="86"/>
  <c r="C82" i="86"/>
  <c r="D82" i="86"/>
  <c r="F82" i="86"/>
  <c r="G82" i="86"/>
  <c r="H82" i="86"/>
  <c r="I82" i="86"/>
  <c r="J82" i="86"/>
  <c r="M82" i="86"/>
  <c r="N82" i="86"/>
  <c r="O82" i="86"/>
  <c r="C85" i="86"/>
  <c r="D85" i="86"/>
  <c r="F85" i="86"/>
  <c r="G85" i="86"/>
  <c r="H85" i="86"/>
  <c r="I85" i="86"/>
  <c r="J85" i="86"/>
  <c r="M85" i="86"/>
  <c r="N85" i="86"/>
  <c r="O85" i="86"/>
  <c r="E6" i="86" l="1"/>
  <c r="P52" i="86"/>
  <c r="Q52" i="86" s="1"/>
  <c r="L41" i="86"/>
  <c r="E26" i="86"/>
  <c r="P60" i="86"/>
  <c r="Q60" i="86" s="1"/>
  <c r="L60" i="86"/>
  <c r="K48" i="86"/>
  <c r="P82" i="86"/>
  <c r="Q82" i="86" s="1"/>
  <c r="E82" i="86"/>
  <c r="P66" i="86"/>
  <c r="Q66" i="86" s="1"/>
  <c r="E66" i="86"/>
  <c r="K85" i="86"/>
  <c r="K75" i="86"/>
  <c r="P70" i="86"/>
  <c r="Q70" i="86" s="1"/>
  <c r="E70" i="86"/>
  <c r="P61" i="86"/>
  <c r="Q61" i="86" s="1"/>
  <c r="E61" i="86"/>
  <c r="P56" i="86"/>
  <c r="Q56" i="86" s="1"/>
  <c r="P39" i="86"/>
  <c r="Q39" i="86" s="1"/>
  <c r="K39" i="86"/>
  <c r="E39" i="86"/>
  <c r="K82" i="86"/>
  <c r="L66" i="86"/>
  <c r="E52" i="86"/>
  <c r="P46" i="86"/>
  <c r="Q46" i="86" s="1"/>
  <c r="E46" i="86"/>
  <c r="L85" i="86"/>
  <c r="K61" i="86"/>
  <c r="K56" i="86"/>
  <c r="P75" i="86"/>
  <c r="Q75" i="86" s="1"/>
  <c r="L75" i="86"/>
  <c r="K66" i="86"/>
  <c r="K60" i="86"/>
  <c r="L48" i="86"/>
  <c r="P30" i="86"/>
  <c r="Q30" i="86" s="1"/>
  <c r="K30" i="86"/>
  <c r="P26" i="86"/>
  <c r="Q26" i="86" s="1"/>
  <c r="K26" i="86"/>
  <c r="P6" i="86"/>
  <c r="Q6" i="86" s="1"/>
  <c r="E41" i="86"/>
  <c r="P85" i="86"/>
  <c r="Q85" i="86" s="1"/>
  <c r="K70" i="86"/>
  <c r="L56" i="86"/>
  <c r="K52" i="86"/>
  <c r="P48" i="86"/>
  <c r="Q48" i="86" s="1"/>
  <c r="E75" i="86"/>
  <c r="E60" i="86"/>
  <c r="K46" i="86"/>
  <c r="L30" i="86"/>
  <c r="K6" i="86"/>
  <c r="P41" i="86"/>
  <c r="Q41" i="86" s="1"/>
  <c r="K41" i="86"/>
  <c r="L39" i="86"/>
  <c r="L26" i="86"/>
  <c r="E30" i="86"/>
  <c r="L6" i="86"/>
  <c r="L82" i="86"/>
  <c r="L70" i="86"/>
  <c r="L61" i="86"/>
  <c r="L52" i="86"/>
  <c r="E85" i="86"/>
  <c r="E56" i="86"/>
  <c r="E48" i="86"/>
  <c r="L46" i="86"/>
  <c r="C36" i="86" l="1"/>
  <c r="D36" i="86"/>
  <c r="F36" i="86"/>
  <c r="G36" i="86"/>
  <c r="H36" i="86"/>
  <c r="I36" i="86"/>
  <c r="J36" i="86"/>
  <c r="M36" i="86"/>
  <c r="N36" i="86"/>
  <c r="O36" i="86"/>
  <c r="E36" i="86" l="1"/>
  <c r="P36" i="86"/>
  <c r="Q36" i="86" s="1"/>
  <c r="K36" i="86"/>
  <c r="L36" i="86"/>
  <c r="N49" i="86" l="1"/>
  <c r="N79" i="86"/>
  <c r="N19" i="86"/>
  <c r="N16" i="86"/>
  <c r="N73" i="86"/>
  <c r="N55" i="86"/>
  <c r="N18" i="86"/>
  <c r="N27" i="86"/>
  <c r="N7" i="86"/>
  <c r="N68" i="86"/>
  <c r="N32" i="86"/>
  <c r="N25" i="86"/>
  <c r="N35" i="86"/>
  <c r="N40" i="86"/>
  <c r="N59" i="86"/>
  <c r="N15" i="86"/>
  <c r="N9" i="86"/>
  <c r="N76" i="86"/>
  <c r="N94" i="86"/>
  <c r="N37" i="86"/>
  <c r="N57" i="86"/>
  <c r="N51" i="86"/>
  <c r="N64" i="86"/>
  <c r="N21" i="86"/>
  <c r="N71" i="86"/>
  <c r="N42" i="86"/>
  <c r="N28" i="86"/>
  <c r="N29" i="86"/>
  <c r="N86" i="86"/>
  <c r="N69" i="86"/>
  <c r="N54" i="86"/>
  <c r="N80" i="86"/>
  <c r="N87" i="86"/>
  <c r="N74" i="86"/>
  <c r="N91" i="86"/>
  <c r="N83" i="86"/>
  <c r="N95" i="86"/>
  <c r="N47" i="86"/>
  <c r="N31" i="86"/>
  <c r="N8" i="86"/>
  <c r="N17" i="86"/>
  <c r="N45" i="86"/>
  <c r="N12" i="86"/>
  <c r="N38" i="86"/>
  <c r="N92" i="86"/>
  <c r="N58" i="86"/>
  <c r="N77" i="86"/>
  <c r="N20" i="86"/>
  <c r="N81" i="86"/>
  <c r="N5" i="86"/>
  <c r="N11" i="86"/>
  <c r="N63" i="86"/>
  <c r="N50" i="86"/>
  <c r="N84" i="86"/>
  <c r="N53" i="86"/>
  <c r="N78" i="86"/>
  <c r="N67" i="86"/>
  <c r="N88" i="86"/>
  <c r="G49" i="86"/>
  <c r="G79" i="86"/>
  <c r="G19" i="86"/>
  <c r="G16" i="86"/>
  <c r="G73" i="86"/>
  <c r="G55" i="86"/>
  <c r="G18" i="86"/>
  <c r="G27" i="86"/>
  <c r="G7" i="86"/>
  <c r="G68" i="86"/>
  <c r="G32" i="86"/>
  <c r="G25" i="86"/>
  <c r="G35" i="86"/>
  <c r="G40" i="86"/>
  <c r="G59" i="86"/>
  <c r="G15" i="86"/>
  <c r="G9" i="86"/>
  <c r="G76" i="86"/>
  <c r="G94" i="86"/>
  <c r="G37" i="86"/>
  <c r="G57" i="86"/>
  <c r="G51" i="86"/>
  <c r="G64" i="86"/>
  <c r="G21" i="86"/>
  <c r="G71" i="86"/>
  <c r="G42" i="86"/>
  <c r="G28" i="86"/>
  <c r="G29" i="86"/>
  <c r="G86" i="86"/>
  <c r="G69" i="86"/>
  <c r="G54" i="86"/>
  <c r="G80" i="86"/>
  <c r="G87" i="86"/>
  <c r="G74" i="86"/>
  <c r="G91" i="86"/>
  <c r="G83" i="86"/>
  <c r="G95" i="86"/>
  <c r="G47" i="86"/>
  <c r="G31" i="86"/>
  <c r="G8" i="86"/>
  <c r="G17" i="86"/>
  <c r="G45" i="86"/>
  <c r="G12" i="86"/>
  <c r="G38" i="86"/>
  <c r="G92" i="86"/>
  <c r="G58" i="86"/>
  <c r="G77" i="86"/>
  <c r="G20" i="86"/>
  <c r="G81" i="86"/>
  <c r="G5" i="86"/>
  <c r="G11" i="86"/>
  <c r="G63" i="86"/>
  <c r="G50" i="86"/>
  <c r="G84" i="86"/>
  <c r="G53" i="86"/>
  <c r="G78" i="86"/>
  <c r="G67" i="86"/>
  <c r="G88" i="86"/>
  <c r="H49" i="86"/>
  <c r="H79" i="86"/>
  <c r="H19" i="86"/>
  <c r="H16" i="86"/>
  <c r="H73" i="86"/>
  <c r="H55" i="86"/>
  <c r="H18" i="86"/>
  <c r="H27" i="86"/>
  <c r="H7" i="86"/>
  <c r="H68" i="86"/>
  <c r="H32" i="86"/>
  <c r="H25" i="86"/>
  <c r="H35" i="86"/>
  <c r="H40" i="86"/>
  <c r="H59" i="86"/>
  <c r="H15" i="86"/>
  <c r="H9" i="86"/>
  <c r="H76" i="86"/>
  <c r="H94" i="86"/>
  <c r="H37" i="86"/>
  <c r="H57" i="86"/>
  <c r="H51" i="86"/>
  <c r="H64" i="86"/>
  <c r="H21" i="86"/>
  <c r="H71" i="86"/>
  <c r="H42" i="86"/>
  <c r="H28" i="86"/>
  <c r="H29" i="86"/>
  <c r="H86" i="86"/>
  <c r="H69" i="86"/>
  <c r="H54" i="86"/>
  <c r="H80" i="86"/>
  <c r="H87" i="86"/>
  <c r="H74" i="86"/>
  <c r="H91" i="86"/>
  <c r="H83" i="86"/>
  <c r="H95" i="86"/>
  <c r="H47" i="86"/>
  <c r="H31" i="86"/>
  <c r="H8" i="86"/>
  <c r="H17" i="86"/>
  <c r="H45" i="86"/>
  <c r="H12" i="86"/>
  <c r="H38" i="86"/>
  <c r="H92" i="86"/>
  <c r="H58" i="86"/>
  <c r="H77" i="86"/>
  <c r="H20" i="86"/>
  <c r="H81" i="86"/>
  <c r="H5" i="86"/>
  <c r="H11" i="86"/>
  <c r="H63" i="86"/>
  <c r="H50" i="86"/>
  <c r="H84" i="86"/>
  <c r="H53" i="86"/>
  <c r="H78" i="86"/>
  <c r="H67" i="86"/>
  <c r="H88" i="86"/>
  <c r="O49" i="86"/>
  <c r="O79" i="86"/>
  <c r="O19" i="86"/>
  <c r="O16" i="86"/>
  <c r="O73" i="86"/>
  <c r="O55" i="86"/>
  <c r="O18" i="86"/>
  <c r="O27" i="86"/>
  <c r="O7" i="86"/>
  <c r="O68" i="86"/>
  <c r="O32" i="86"/>
  <c r="O25" i="86"/>
  <c r="O35" i="86"/>
  <c r="O40" i="86"/>
  <c r="O59" i="86"/>
  <c r="O15" i="86"/>
  <c r="O9" i="86"/>
  <c r="O76" i="86"/>
  <c r="O94" i="86"/>
  <c r="O37" i="86"/>
  <c r="O57" i="86"/>
  <c r="O51" i="86"/>
  <c r="O64" i="86"/>
  <c r="O21" i="86"/>
  <c r="O71" i="86"/>
  <c r="O42" i="86"/>
  <c r="O28" i="86"/>
  <c r="O29" i="86"/>
  <c r="O86" i="86"/>
  <c r="O69" i="86"/>
  <c r="O54" i="86"/>
  <c r="O80" i="86"/>
  <c r="O87" i="86"/>
  <c r="O74" i="86"/>
  <c r="O91" i="86"/>
  <c r="O83" i="86"/>
  <c r="O95" i="86"/>
  <c r="O47" i="86"/>
  <c r="O31" i="86"/>
  <c r="O8" i="86"/>
  <c r="O17" i="86"/>
  <c r="O45" i="86"/>
  <c r="O12" i="86"/>
  <c r="O38" i="86"/>
  <c r="O92" i="86"/>
  <c r="O58" i="86"/>
  <c r="O77" i="86"/>
  <c r="O20" i="86"/>
  <c r="O81" i="86"/>
  <c r="O5" i="86"/>
  <c r="O11" i="86"/>
  <c r="O63" i="86"/>
  <c r="O50" i="86"/>
  <c r="O84" i="86"/>
  <c r="O53" i="86"/>
  <c r="O78" i="86"/>
  <c r="O67" i="86"/>
  <c r="O88" i="86"/>
  <c r="F49" i="86"/>
  <c r="F79" i="86"/>
  <c r="F19" i="86"/>
  <c r="F16" i="86"/>
  <c r="F73" i="86"/>
  <c r="F55" i="86"/>
  <c r="F18" i="86"/>
  <c r="F27" i="86"/>
  <c r="F7" i="86"/>
  <c r="F68" i="86"/>
  <c r="F32" i="86"/>
  <c r="F25" i="86"/>
  <c r="F35" i="86"/>
  <c r="F40" i="86"/>
  <c r="F59" i="86"/>
  <c r="F15" i="86"/>
  <c r="F9" i="86"/>
  <c r="F76" i="86"/>
  <c r="F94" i="86"/>
  <c r="F37" i="86"/>
  <c r="F57" i="86"/>
  <c r="F51" i="86"/>
  <c r="F64" i="86"/>
  <c r="F21" i="86"/>
  <c r="F71" i="86"/>
  <c r="F42" i="86"/>
  <c r="F28" i="86"/>
  <c r="F29" i="86"/>
  <c r="F86" i="86"/>
  <c r="F69" i="86"/>
  <c r="F54" i="86"/>
  <c r="F80" i="86"/>
  <c r="F87" i="86"/>
  <c r="F74" i="86"/>
  <c r="F91" i="86"/>
  <c r="F83" i="86"/>
  <c r="F95" i="86"/>
  <c r="F47" i="86"/>
  <c r="F31" i="86"/>
  <c r="F8" i="86"/>
  <c r="F17" i="86"/>
  <c r="F45" i="86"/>
  <c r="F12" i="86"/>
  <c r="F38" i="86"/>
  <c r="F92" i="86"/>
  <c r="F58" i="86"/>
  <c r="F77" i="86"/>
  <c r="F20" i="86"/>
  <c r="F81" i="86"/>
  <c r="F5" i="86"/>
  <c r="F11" i="86"/>
  <c r="F63" i="86"/>
  <c r="F50" i="86"/>
  <c r="F84" i="86"/>
  <c r="F53" i="86"/>
  <c r="F78" i="86"/>
  <c r="F67" i="86"/>
  <c r="F88" i="86"/>
  <c r="M49" i="86"/>
  <c r="M79" i="86"/>
  <c r="M19" i="86"/>
  <c r="M16" i="86"/>
  <c r="M73" i="86"/>
  <c r="M55" i="86"/>
  <c r="M18" i="86"/>
  <c r="M27" i="86"/>
  <c r="M7" i="86"/>
  <c r="M68" i="86"/>
  <c r="M32" i="86"/>
  <c r="M25" i="86"/>
  <c r="M35" i="86"/>
  <c r="M40" i="86"/>
  <c r="M59" i="86"/>
  <c r="M15" i="86"/>
  <c r="M9" i="86"/>
  <c r="M76" i="86"/>
  <c r="M94" i="86"/>
  <c r="M37" i="86"/>
  <c r="M57" i="86"/>
  <c r="M51" i="86"/>
  <c r="M64" i="86"/>
  <c r="M21" i="86"/>
  <c r="M71" i="86"/>
  <c r="M42" i="86"/>
  <c r="M28" i="86"/>
  <c r="M29" i="86"/>
  <c r="M86" i="86"/>
  <c r="M69" i="86"/>
  <c r="M54" i="86"/>
  <c r="M80" i="86"/>
  <c r="M87" i="86"/>
  <c r="M74" i="86"/>
  <c r="M91" i="86"/>
  <c r="M83" i="86"/>
  <c r="M95" i="86"/>
  <c r="M47" i="86"/>
  <c r="M31" i="86"/>
  <c r="M8" i="86"/>
  <c r="M17" i="86"/>
  <c r="M45" i="86"/>
  <c r="M12" i="86"/>
  <c r="M38" i="86"/>
  <c r="M92" i="86"/>
  <c r="M58" i="86"/>
  <c r="M77" i="86"/>
  <c r="M20" i="86"/>
  <c r="M81" i="86"/>
  <c r="M5" i="86"/>
  <c r="M11" i="86"/>
  <c r="M63" i="86"/>
  <c r="M50" i="86"/>
  <c r="M84" i="86"/>
  <c r="M53" i="86"/>
  <c r="M78" i="86"/>
  <c r="M67" i="86"/>
  <c r="M88" i="86"/>
  <c r="J49" i="86"/>
  <c r="J79" i="86"/>
  <c r="J19" i="86"/>
  <c r="J16" i="86"/>
  <c r="J73" i="86"/>
  <c r="J55" i="86"/>
  <c r="J18" i="86"/>
  <c r="J27" i="86"/>
  <c r="J7" i="86"/>
  <c r="J68" i="86"/>
  <c r="J32" i="86"/>
  <c r="J25" i="86"/>
  <c r="J35" i="86"/>
  <c r="J40" i="86"/>
  <c r="J59" i="86"/>
  <c r="J15" i="86"/>
  <c r="J9" i="86"/>
  <c r="J76" i="86"/>
  <c r="J94" i="86"/>
  <c r="J37" i="86"/>
  <c r="J57" i="86"/>
  <c r="J51" i="86"/>
  <c r="J64" i="86"/>
  <c r="J21" i="86"/>
  <c r="J71" i="86"/>
  <c r="J42" i="86"/>
  <c r="J28" i="86"/>
  <c r="J29" i="86"/>
  <c r="J86" i="86"/>
  <c r="J69" i="86"/>
  <c r="J54" i="86"/>
  <c r="J80" i="86"/>
  <c r="J87" i="86"/>
  <c r="J74" i="86"/>
  <c r="J91" i="86"/>
  <c r="J83" i="86"/>
  <c r="J95" i="86"/>
  <c r="J47" i="86"/>
  <c r="J31" i="86"/>
  <c r="J8" i="86"/>
  <c r="J17" i="86"/>
  <c r="J45" i="86"/>
  <c r="J12" i="86"/>
  <c r="J38" i="86"/>
  <c r="J92" i="86"/>
  <c r="J58" i="86"/>
  <c r="J77" i="86"/>
  <c r="J20" i="86"/>
  <c r="J81" i="86"/>
  <c r="J5" i="86"/>
  <c r="J11" i="86"/>
  <c r="J63" i="86"/>
  <c r="J50" i="86"/>
  <c r="J84" i="86"/>
  <c r="J53" i="86"/>
  <c r="J78" i="86"/>
  <c r="J67" i="86"/>
  <c r="J88" i="86"/>
  <c r="D49" i="86"/>
  <c r="D79" i="86"/>
  <c r="D19" i="86"/>
  <c r="D16" i="86"/>
  <c r="D73" i="86"/>
  <c r="D55" i="86"/>
  <c r="D18" i="86"/>
  <c r="D27" i="86"/>
  <c r="D7" i="86"/>
  <c r="D68" i="86"/>
  <c r="D32" i="86"/>
  <c r="D25" i="86"/>
  <c r="D35" i="86"/>
  <c r="D40" i="86"/>
  <c r="D59" i="86"/>
  <c r="D15" i="86"/>
  <c r="D9" i="86"/>
  <c r="D76" i="86"/>
  <c r="D94" i="86"/>
  <c r="D37" i="86"/>
  <c r="D57" i="86"/>
  <c r="D51" i="86"/>
  <c r="D64" i="86"/>
  <c r="D21" i="86"/>
  <c r="D71" i="86"/>
  <c r="D42" i="86"/>
  <c r="D28" i="86"/>
  <c r="D29" i="86"/>
  <c r="D86" i="86"/>
  <c r="D69" i="86"/>
  <c r="D54" i="86"/>
  <c r="D80" i="86"/>
  <c r="D87" i="86"/>
  <c r="D74" i="86"/>
  <c r="D91" i="86"/>
  <c r="D83" i="86"/>
  <c r="D95" i="86"/>
  <c r="D47" i="86"/>
  <c r="D31" i="86"/>
  <c r="D8" i="86"/>
  <c r="D17" i="86"/>
  <c r="D45" i="86"/>
  <c r="D12" i="86"/>
  <c r="D38" i="86"/>
  <c r="D92" i="86"/>
  <c r="D58" i="86"/>
  <c r="D77" i="86"/>
  <c r="D20" i="86"/>
  <c r="D81" i="86"/>
  <c r="D5" i="86"/>
  <c r="D11" i="86"/>
  <c r="D63" i="86"/>
  <c r="D50" i="86"/>
  <c r="D84" i="86"/>
  <c r="D53" i="86"/>
  <c r="D78" i="86"/>
  <c r="D67" i="86"/>
  <c r="D88" i="86"/>
  <c r="C49" i="86"/>
  <c r="C79" i="86"/>
  <c r="C19" i="86"/>
  <c r="C16" i="86"/>
  <c r="C73" i="86"/>
  <c r="C55" i="86"/>
  <c r="C18" i="86"/>
  <c r="C27" i="86"/>
  <c r="C7" i="86"/>
  <c r="C68" i="86"/>
  <c r="C32" i="86"/>
  <c r="C25" i="86"/>
  <c r="C35" i="86"/>
  <c r="C40" i="86"/>
  <c r="C59" i="86"/>
  <c r="C15" i="86"/>
  <c r="C9" i="86"/>
  <c r="C76" i="86"/>
  <c r="C94" i="86"/>
  <c r="C37" i="86"/>
  <c r="C57" i="86"/>
  <c r="C51" i="86"/>
  <c r="C64" i="86"/>
  <c r="C21" i="86"/>
  <c r="C71" i="86"/>
  <c r="C42" i="86"/>
  <c r="C28" i="86"/>
  <c r="C29" i="86"/>
  <c r="C86" i="86"/>
  <c r="C69" i="86"/>
  <c r="C54" i="86"/>
  <c r="C80" i="86"/>
  <c r="C87" i="86"/>
  <c r="C74" i="86"/>
  <c r="C91" i="86"/>
  <c r="C83" i="86"/>
  <c r="C95" i="86"/>
  <c r="C47" i="86"/>
  <c r="C31" i="86"/>
  <c r="C8" i="86"/>
  <c r="C17" i="86"/>
  <c r="C45" i="86"/>
  <c r="C12" i="86"/>
  <c r="C38" i="86"/>
  <c r="C92" i="86"/>
  <c r="C58" i="86"/>
  <c r="C77" i="86"/>
  <c r="C20" i="86"/>
  <c r="C81" i="86"/>
  <c r="C5" i="86"/>
  <c r="C11" i="86"/>
  <c r="C63" i="86"/>
  <c r="C50" i="86"/>
  <c r="C84" i="86"/>
  <c r="C53" i="86"/>
  <c r="C78" i="86"/>
  <c r="C67" i="86"/>
  <c r="C88" i="86"/>
  <c r="I49" i="86"/>
  <c r="I79" i="86"/>
  <c r="I19" i="86"/>
  <c r="I16" i="86"/>
  <c r="I73" i="86"/>
  <c r="I55" i="86"/>
  <c r="I18" i="86"/>
  <c r="I27" i="86"/>
  <c r="I7" i="86"/>
  <c r="I68" i="86"/>
  <c r="I32" i="86"/>
  <c r="I25" i="86"/>
  <c r="I35" i="86"/>
  <c r="I40" i="86"/>
  <c r="I59" i="86"/>
  <c r="I15" i="86"/>
  <c r="I9" i="86"/>
  <c r="I76" i="86"/>
  <c r="I94" i="86"/>
  <c r="I37" i="86"/>
  <c r="I57" i="86"/>
  <c r="I51" i="86"/>
  <c r="I64" i="86"/>
  <c r="I21" i="86"/>
  <c r="I71" i="86"/>
  <c r="I42" i="86"/>
  <c r="I28" i="86"/>
  <c r="I29" i="86"/>
  <c r="I86" i="86"/>
  <c r="I69" i="86"/>
  <c r="I54" i="86"/>
  <c r="I80" i="86"/>
  <c r="I87" i="86"/>
  <c r="I74" i="86"/>
  <c r="I91" i="86"/>
  <c r="I83" i="86"/>
  <c r="I95" i="86"/>
  <c r="I47" i="86"/>
  <c r="I31" i="86"/>
  <c r="I8" i="86"/>
  <c r="I17" i="86"/>
  <c r="I45" i="86"/>
  <c r="I12" i="86"/>
  <c r="I38" i="86"/>
  <c r="I92" i="86"/>
  <c r="I58" i="86"/>
  <c r="I77" i="86"/>
  <c r="I20" i="86"/>
  <c r="I81" i="86"/>
  <c r="I5" i="86"/>
  <c r="I11" i="86"/>
  <c r="I63" i="86"/>
  <c r="I50" i="86"/>
  <c r="I84" i="86"/>
  <c r="I53" i="86"/>
  <c r="I78" i="86"/>
  <c r="I67" i="86"/>
  <c r="I88" i="86"/>
  <c r="K67" i="86" l="1"/>
  <c r="K11" i="86"/>
  <c r="K58" i="86"/>
  <c r="K12" i="86"/>
  <c r="K31" i="86"/>
  <c r="K95" i="86"/>
  <c r="K80" i="86"/>
  <c r="K69" i="86"/>
  <c r="K21" i="86"/>
  <c r="K37" i="86"/>
  <c r="K76" i="86"/>
  <c r="K35" i="86"/>
  <c r="K32" i="86"/>
  <c r="K27" i="86"/>
  <c r="K25" i="86"/>
  <c r="K68" i="86"/>
  <c r="K38" i="86"/>
  <c r="K8" i="86"/>
  <c r="K83" i="86"/>
  <c r="K87" i="86"/>
  <c r="K54" i="86"/>
  <c r="K28" i="86"/>
  <c r="K71" i="86"/>
  <c r="K57" i="86"/>
  <c r="K94" i="86"/>
  <c r="K59" i="86"/>
  <c r="K7" i="86"/>
  <c r="K55" i="86"/>
  <c r="K16" i="86"/>
  <c r="K79" i="86"/>
  <c r="K78" i="86"/>
  <c r="K50" i="86"/>
  <c r="K5" i="86"/>
  <c r="K20" i="86"/>
  <c r="K53" i="86"/>
  <c r="K63" i="86"/>
  <c r="K77" i="86"/>
  <c r="K92" i="86"/>
  <c r="K45" i="86"/>
  <c r="K47" i="86"/>
  <c r="K91" i="86"/>
  <c r="K86" i="86"/>
  <c r="K64" i="86"/>
  <c r="K9" i="86"/>
  <c r="K40" i="86"/>
  <c r="K88" i="86"/>
  <c r="K84" i="86"/>
  <c r="K81" i="86"/>
  <c r="K17" i="86"/>
  <c r="K74" i="86"/>
  <c r="K29" i="86"/>
  <c r="K42" i="86"/>
  <c r="K51" i="86"/>
  <c r="K15" i="86"/>
  <c r="K18" i="86"/>
  <c r="K73" i="86"/>
  <c r="K19" i="86"/>
  <c r="K49" i="86"/>
  <c r="E5" i="86"/>
  <c r="L5" i="86"/>
  <c r="E12" i="86"/>
  <c r="L12" i="86"/>
  <c r="E76" i="86"/>
  <c r="L76" i="86"/>
  <c r="E53" i="86"/>
  <c r="L53" i="86"/>
  <c r="E63" i="86"/>
  <c r="L63" i="86"/>
  <c r="E77" i="86"/>
  <c r="L77" i="86"/>
  <c r="E92" i="86"/>
  <c r="L92" i="86"/>
  <c r="E45" i="86"/>
  <c r="L45" i="86"/>
  <c r="E47" i="86"/>
  <c r="L47" i="86"/>
  <c r="E91" i="86"/>
  <c r="L91" i="86"/>
  <c r="E86" i="86"/>
  <c r="L86" i="86"/>
  <c r="E64" i="86"/>
  <c r="L64" i="86"/>
  <c r="E9" i="86"/>
  <c r="L9" i="86"/>
  <c r="E40" i="86"/>
  <c r="L40" i="86"/>
  <c r="E35" i="86"/>
  <c r="L35" i="86"/>
  <c r="E32" i="86"/>
  <c r="L32" i="86"/>
  <c r="E27" i="86"/>
  <c r="L27" i="86"/>
  <c r="E16" i="86"/>
  <c r="L16" i="86"/>
  <c r="E79" i="86"/>
  <c r="L79" i="86"/>
  <c r="E78" i="86"/>
  <c r="L78" i="86"/>
  <c r="E20" i="86"/>
  <c r="L20" i="86"/>
  <c r="E31" i="86"/>
  <c r="L31" i="86"/>
  <c r="E80" i="86"/>
  <c r="L80" i="86"/>
  <c r="E37" i="86"/>
  <c r="L37" i="86"/>
  <c r="E7" i="86"/>
  <c r="L7" i="86"/>
  <c r="E88" i="86"/>
  <c r="L88" i="86"/>
  <c r="E84" i="86"/>
  <c r="L84" i="86"/>
  <c r="E81" i="86"/>
  <c r="L81" i="86"/>
  <c r="E17" i="86"/>
  <c r="L17" i="86"/>
  <c r="E74" i="86"/>
  <c r="L74" i="86"/>
  <c r="E29" i="86"/>
  <c r="L29" i="86"/>
  <c r="E42" i="86"/>
  <c r="L42" i="86"/>
  <c r="E51" i="86"/>
  <c r="L51" i="86"/>
  <c r="E15" i="86"/>
  <c r="L15" i="86"/>
  <c r="E18" i="86"/>
  <c r="L18" i="86"/>
  <c r="E73" i="86"/>
  <c r="L73" i="86"/>
  <c r="E19" i="86"/>
  <c r="L19" i="86"/>
  <c r="E49" i="86"/>
  <c r="L49" i="86"/>
  <c r="E50" i="86"/>
  <c r="L50" i="86"/>
  <c r="E95" i="86"/>
  <c r="L95" i="86"/>
  <c r="E69" i="86"/>
  <c r="L69" i="86"/>
  <c r="E21" i="86"/>
  <c r="L21" i="86"/>
  <c r="E55" i="86"/>
  <c r="L55" i="86"/>
  <c r="L67" i="86"/>
  <c r="L11" i="86"/>
  <c r="L58" i="86"/>
  <c r="L38" i="86"/>
  <c r="L8" i="86"/>
  <c r="L83" i="86"/>
  <c r="L87" i="86"/>
  <c r="L54" i="86"/>
  <c r="L28" i="86"/>
  <c r="L71" i="86"/>
  <c r="L57" i="86"/>
  <c r="L94" i="86"/>
  <c r="L59" i="86"/>
  <c r="L25" i="86"/>
  <c r="L68" i="86"/>
  <c r="E67" i="86"/>
  <c r="E11" i="86"/>
  <c r="E58" i="86"/>
  <c r="E38" i="86"/>
  <c r="E8" i="86"/>
  <c r="E83" i="86"/>
  <c r="E87" i="86"/>
  <c r="E54" i="86"/>
  <c r="E28" i="86"/>
  <c r="E71" i="86"/>
  <c r="E57" i="86"/>
  <c r="E94" i="86"/>
  <c r="E59" i="86"/>
  <c r="E25" i="86"/>
  <c r="E68" i="86"/>
  <c r="P50" i="86"/>
  <c r="Q50" i="86" s="1"/>
  <c r="P77" i="86" l="1"/>
  <c r="Q77" i="86" s="1"/>
  <c r="P20" i="86"/>
  <c r="Q20" i="86" s="1"/>
  <c r="P81" i="86"/>
  <c r="Q81" i="86" s="1"/>
  <c r="M3" i="86"/>
  <c r="P63" i="86" l="1"/>
  <c r="Q63" i="86" s="1"/>
  <c r="P5" i="86" l="1"/>
  <c r="Q5" i="86" s="1"/>
  <c r="P87" i="86" l="1"/>
  <c r="Q87" i="86" s="1"/>
  <c r="P88" i="86" l="1"/>
  <c r="Q88" i="86" s="1"/>
  <c r="H3" i="86" l="1"/>
  <c r="C3" i="86"/>
  <c r="D3" i="86"/>
  <c r="P58" i="86" l="1"/>
  <c r="Q58" i="86" s="1"/>
  <c r="P84" i="86"/>
  <c r="Q84" i="86" s="1"/>
  <c r="P67" i="86"/>
  <c r="Q67" i="86" s="1"/>
  <c r="P53" i="86"/>
  <c r="Q53" i="86" s="1"/>
  <c r="P78" i="86"/>
  <c r="Q78" i="86" s="1"/>
  <c r="P11" i="86"/>
  <c r="Q11" i="86" s="1"/>
  <c r="P68" i="86"/>
  <c r="Q68" i="86" s="1"/>
  <c r="P54" i="86" l="1"/>
  <c r="Q54" i="86" s="1"/>
  <c r="P38" i="86"/>
  <c r="Q38" i="86" s="1"/>
  <c r="P57" i="86"/>
  <c r="Q57" i="86" s="1"/>
  <c r="P15" i="86"/>
  <c r="Q15" i="86" s="1"/>
  <c r="P47" i="86"/>
  <c r="Q47" i="86" s="1"/>
  <c r="P7" i="86"/>
  <c r="Q7" i="86" s="1"/>
  <c r="P12" i="86"/>
  <c r="Q12" i="86" s="1"/>
  <c r="P29" i="86"/>
  <c r="Q29" i="86" s="1"/>
  <c r="P86" i="86"/>
  <c r="Q86" i="86" s="1"/>
  <c r="P94" i="86"/>
  <c r="Q94" i="86" s="1"/>
  <c r="P37" i="86"/>
  <c r="Q37" i="86" s="1"/>
  <c r="P95" i="86"/>
  <c r="Q95" i="86" s="1"/>
  <c r="P51" i="86"/>
  <c r="Q51" i="86" s="1"/>
  <c r="P71" i="86"/>
  <c r="Q71" i="86" s="1"/>
  <c r="P16" i="86"/>
  <c r="Q16" i="86" s="1"/>
  <c r="P21" i="86"/>
  <c r="Q21" i="86" s="1"/>
  <c r="P91" i="86"/>
  <c r="Q91" i="86" s="1"/>
  <c r="P25" i="86"/>
  <c r="Q25" i="86" s="1"/>
  <c r="P32" i="86"/>
  <c r="Q32" i="86" s="1"/>
  <c r="P79" i="86"/>
  <c r="Q79" i="86" s="1"/>
  <c r="P83" i="86"/>
  <c r="Q83" i="86" s="1"/>
  <c r="P74" i="86"/>
  <c r="Q74" i="86" s="1"/>
  <c r="P27" i="86"/>
  <c r="Q27" i="86" s="1"/>
  <c r="P42" i="86"/>
  <c r="Q42" i="86" s="1"/>
  <c r="P17" i="86"/>
  <c r="Q17" i="86" s="1"/>
  <c r="P35" i="86"/>
  <c r="Q35" i="86" s="1"/>
  <c r="P45" i="86"/>
  <c r="Q45" i="86" s="1"/>
  <c r="P40" i="86"/>
  <c r="Q40" i="86" s="1"/>
  <c r="P18" i="86"/>
  <c r="Q18" i="86" s="1"/>
  <c r="P80" i="86"/>
  <c r="Q80" i="86" s="1"/>
  <c r="P92" i="86"/>
  <c r="Q92" i="86" s="1"/>
  <c r="P55" i="86"/>
  <c r="Q55" i="86" s="1"/>
  <c r="P49" i="86"/>
  <c r="Q49" i="86" s="1"/>
  <c r="P8" i="86"/>
  <c r="Q8" i="86" s="1"/>
  <c r="P28" i="86"/>
  <c r="Q28" i="86" s="1"/>
  <c r="P31" i="86"/>
  <c r="Q31" i="86" s="1"/>
  <c r="P76" i="86"/>
  <c r="Q76" i="86" s="1"/>
  <c r="P19" i="86"/>
  <c r="Q19" i="86" s="1"/>
  <c r="P9" i="86"/>
  <c r="Q9" i="86" s="1"/>
  <c r="P73" i="86"/>
  <c r="Q73" i="86" s="1"/>
  <c r="P59" i="86"/>
  <c r="Q59" i="86" s="1"/>
  <c r="P64" i="86"/>
  <c r="Q64" i="86" s="1"/>
  <c r="P69" i="86"/>
  <c r="Q69" i="86" s="1"/>
  <c r="O3" i="86"/>
  <c r="P3" i="86" s="1"/>
  <c r="Q3" i="86" s="1"/>
  <c r="I3" i="86"/>
  <c r="J3" i="86" l="1"/>
</calcChain>
</file>

<file path=xl/sharedStrings.xml><?xml version="1.0" encoding="utf-8"?>
<sst xmlns="http://schemas.openxmlformats.org/spreadsheetml/2006/main" count="586" uniqueCount="116">
  <si>
    <t>ACSU106</t>
  </si>
  <si>
    <t>ALSD204</t>
  </si>
  <si>
    <t>AMN06</t>
  </si>
  <si>
    <t>AOR04</t>
  </si>
  <si>
    <t>AXAU03</t>
  </si>
  <si>
    <t>AXAU10</t>
  </si>
  <si>
    <t>BETT305</t>
  </si>
  <si>
    <t>BETT317</t>
  </si>
  <si>
    <t>BHGT19</t>
  </si>
  <si>
    <t>BHHR10</t>
  </si>
  <si>
    <t>BHMR09</t>
  </si>
  <si>
    <t>BHSN03</t>
  </si>
  <si>
    <t>BRDD205</t>
  </si>
  <si>
    <t>CGAU10</t>
  </si>
  <si>
    <t>CINC01</t>
  </si>
  <si>
    <t>COJ08</t>
  </si>
  <si>
    <t>COJ09</t>
  </si>
  <si>
    <t>DVLU13</t>
  </si>
  <si>
    <t>ENC07</t>
  </si>
  <si>
    <t>IIGD210</t>
  </si>
  <si>
    <t>INPD215</t>
  </si>
  <si>
    <t>IRO17</t>
  </si>
  <si>
    <t>ITMU05</t>
  </si>
  <si>
    <t>JFAU07</t>
  </si>
  <si>
    <t>JPIU11</t>
  </si>
  <si>
    <t>JTA02</t>
  </si>
  <si>
    <t>LPTU01</t>
  </si>
  <si>
    <t>MAGC513</t>
  </si>
  <si>
    <t>MAL08</t>
  </si>
  <si>
    <t>MCDD206</t>
  </si>
  <si>
    <t>MCLD203</t>
  </si>
  <si>
    <t>MOO06</t>
  </si>
  <si>
    <t>MRND218</t>
  </si>
  <si>
    <t>MUT15</t>
  </si>
  <si>
    <t>NLAU06</t>
  </si>
  <si>
    <t>NOG03</t>
  </si>
  <si>
    <t>NVN08</t>
  </si>
  <si>
    <t>OUF05</t>
  </si>
  <si>
    <t>PEB06</t>
  </si>
  <si>
    <t>PMSU15</t>
  </si>
  <si>
    <t>PPS10</t>
  </si>
  <si>
    <t>PRRU07</t>
  </si>
  <si>
    <t>PRRU09</t>
  </si>
  <si>
    <t>PSAU13</t>
  </si>
  <si>
    <t>PSOU07</t>
  </si>
  <si>
    <t>PTC12</t>
  </si>
  <si>
    <t>PTUU02</t>
  </si>
  <si>
    <t>RBST335</t>
  </si>
  <si>
    <t>SDEU15</t>
  </si>
  <si>
    <t>SFIQ410</t>
  </si>
  <si>
    <t>SLAT309</t>
  </si>
  <si>
    <t>SLAU04</t>
  </si>
  <si>
    <t>SLN04</t>
  </si>
  <si>
    <t>SLUU10</t>
  </si>
  <si>
    <t>SND04</t>
  </si>
  <si>
    <t>SRS10</t>
  </si>
  <si>
    <t>SSP06</t>
  </si>
  <si>
    <t>TCSD210</t>
  </si>
  <si>
    <t>TOTU03</t>
  </si>
  <si>
    <t>UHSG27</t>
  </si>
  <si>
    <t>UNIT306</t>
  </si>
  <si>
    <t>VCS11</t>
  </si>
  <si>
    <t>VZPU08</t>
  </si>
  <si>
    <t>Alim</t>
  </si>
  <si>
    <t>Energia Simulada(kWh)</t>
  </si>
  <si>
    <t>IIIU12</t>
  </si>
  <si>
    <t>JFAO803</t>
  </si>
  <si>
    <t>NVSU22</t>
  </si>
  <si>
    <t>IIGU118</t>
  </si>
  <si>
    <t>NLAE713</t>
  </si>
  <si>
    <t>ADOD03</t>
  </si>
  <si>
    <t>BDPD04</t>
  </si>
  <si>
    <t>BHPM25</t>
  </si>
  <si>
    <t>BIIU05</t>
  </si>
  <si>
    <t>CAX01</t>
  </si>
  <si>
    <t>CETU04</t>
  </si>
  <si>
    <t>CICM01</t>
  </si>
  <si>
    <t>ESR15</t>
  </si>
  <si>
    <t>FRUU14</t>
  </si>
  <si>
    <t>LBD01</t>
  </si>
  <si>
    <t>MCLU14</t>
  </si>
  <si>
    <t>MDH06</t>
  </si>
  <si>
    <t>MDH08</t>
  </si>
  <si>
    <t>MIB15</t>
  </si>
  <si>
    <t>MNM08</t>
  </si>
  <si>
    <t>ORPU06</t>
  </si>
  <si>
    <t>SQNU06</t>
  </si>
  <si>
    <t>SRS02</t>
  </si>
  <si>
    <t>UHQM06</t>
  </si>
  <si>
    <t>LFAD204</t>
  </si>
  <si>
    <t>Regional</t>
  </si>
  <si>
    <t>NOG02</t>
  </si>
  <si>
    <t>Aumento Perdas GWh/ano</t>
  </si>
  <si>
    <t>Aumento/Red Perdas (GWh/ano)</t>
  </si>
  <si>
    <t>FP Alim.</t>
  </si>
  <si>
    <t>Verif</t>
  </si>
  <si>
    <t>Soma</t>
  </si>
  <si>
    <t>SE</t>
  </si>
  <si>
    <t>AXAU03_m2</t>
  </si>
  <si>
    <t>LBD01_m2</t>
  </si>
  <si>
    <t>NOG02_m2</t>
  </si>
  <si>
    <t>TOTU03_m2</t>
  </si>
  <si>
    <t>BETT305_m2</t>
  </si>
  <si>
    <t xml:space="preserve">Antes da reconfiguração </t>
  </si>
  <si>
    <t>Após a reconfiguração</t>
  </si>
  <si>
    <t>Energia Inj. Simulada (kWh/mês)</t>
  </si>
  <si>
    <t>Energia Reativa Sim. (kVAr/mês)</t>
  </si>
  <si>
    <t>Energia Inj. Usinas (kWh/mês)</t>
  </si>
  <si>
    <t>Energia Rea. Usinas (kVAr/mês)</t>
  </si>
  <si>
    <t>PerdasTotais (kWh/mês)</t>
  </si>
  <si>
    <t>Aumento Perdas (MWh/mês)</t>
  </si>
  <si>
    <t>Energia Inj. Usina (kWh/mês)</t>
  </si>
  <si>
    <t>P. Energia
(kWh/mês)</t>
  </si>
  <si>
    <t>Aumento/Red(-) Perdas (kWh/mês)</t>
  </si>
  <si>
    <t>novo</t>
  </si>
  <si>
    <t>IIGD210_m2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</si>
</sst>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(&quot;R$ &quot;* #,##0.00_);_(&quot;R$ &quot;* \(#,##0.00\);_(&quot;R$ &quot;* &quot;-&quot;??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  <family val="3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5" fillId="21" borderId="1" applyNumberFormat="0" applyAlignment="0" applyProtection="0"/>
    <xf numFmtId="0" fontId="6" fillId="22" borderId="2" applyNumberFormat="0" applyAlignment="0" applyProtection="0"/>
    <xf numFmtId="0" fontId="7" fillId="0" borderId="3" applyNumberFormat="0" applyFill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8" fillId="29" borderId="1" applyNumberFormat="0" applyAlignment="0" applyProtection="0"/>
    <xf numFmtId="0" fontId="9" fillId="30" borderId="0" applyNumberFormat="0" applyBorder="0" applyAlignment="0" applyProtection="0"/>
    <xf numFmtId="0" fontId="10" fillId="31" borderId="0" applyNumberFormat="0" applyBorder="0" applyAlignment="0" applyProtection="0"/>
    <xf numFmtId="0" fontId="1" fillId="0" borderId="0"/>
    <xf numFmtId="0" fontId="2" fillId="32" borderId="4" applyNumberFormat="0" applyFont="0" applyAlignment="0" applyProtection="0"/>
    <xf numFmtId="0" fontId="11" fillId="21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>
      <alignment vertical="center"/>
    </xf>
    <xf numFmtId="0" fontId="19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/>
    <xf numFmtId="0" fontId="20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37" fontId="1" fillId="0" borderId="0"/>
    <xf numFmtId="0" fontId="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38" fontId="0" fillId="0" borderId="0" xfId="0" applyNumberFormat="1"/>
    <xf numFmtId="0" fontId="18" fillId="0" borderId="0" xfId="0" applyFont="1" applyAlignment="1">
      <alignment horizontal="center"/>
    </xf>
    <xf numFmtId="165" fontId="0" fillId="0" borderId="0" xfId="43" applyNumberFormat="1" applyFont="1"/>
    <xf numFmtId="165" fontId="0" fillId="33" borderId="0" xfId="43" applyNumberFormat="1" applyFont="1" applyFill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0" fontId="0" fillId="0" borderId="0" xfId="0" applyNumberFormat="1"/>
    <xf numFmtId="0" fontId="18" fillId="0" borderId="10" xfId="0" applyFont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43" fontId="0" fillId="0" borderId="10" xfId="43" applyFont="1" applyFill="1" applyBorder="1" applyAlignment="1">
      <alignment horizontal="center"/>
    </xf>
    <xf numFmtId="43" fontId="0" fillId="0" borderId="0" xfId="43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wrapText="1"/>
    </xf>
    <xf numFmtId="0" fontId="18" fillId="3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</cellXfs>
  <cellStyles count="98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A3 297 x 420 mm" xfId="66" xr:uid="{00000000-0005-0000-0000-000012000000}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Estilo 1" xfId="46" xr:uid="{00000000-0005-0000-0000-00001E000000}"/>
    <cellStyle name="Moeda 2" xfId="74" xr:uid="{00000000-0005-0000-0000-000020000000}"/>
    <cellStyle name="Moeda 2 2" xfId="82" xr:uid="{00000000-0005-0000-0000-000021000000}"/>
    <cellStyle name="Moeda 2 2 2" xfId="96" xr:uid="{A064FB81-CBD0-4652-9FF7-0B5AAA1BA51D}"/>
    <cellStyle name="Moeda 3" xfId="72" xr:uid="{00000000-0005-0000-0000-000022000000}"/>
    <cellStyle name="Neutro" xfId="31" builtinId="28" customBuiltin="1"/>
    <cellStyle name="Normal" xfId="0" builtinId="0"/>
    <cellStyle name="Normal 12" xfId="32" xr:uid="{00000000-0005-0000-0000-000025000000}"/>
    <cellStyle name="Normal 2" xfId="47" xr:uid="{00000000-0005-0000-0000-000026000000}"/>
    <cellStyle name="Normal 2 2" xfId="55" xr:uid="{00000000-0005-0000-0000-000027000000}"/>
    <cellStyle name="Normal 2 3" xfId="64" xr:uid="{00000000-0005-0000-0000-000028000000}"/>
    <cellStyle name="Normal 3" xfId="48" xr:uid="{00000000-0005-0000-0000-000029000000}"/>
    <cellStyle name="Normal 3 2" xfId="49" xr:uid="{00000000-0005-0000-0000-00002A000000}"/>
    <cellStyle name="Normal 3 2 2" xfId="57" xr:uid="{00000000-0005-0000-0000-00002B000000}"/>
    <cellStyle name="Normal 3 3" xfId="56" xr:uid="{00000000-0005-0000-0000-00002C000000}"/>
    <cellStyle name="Normal 3 4" xfId="67" xr:uid="{00000000-0005-0000-0000-00002D000000}"/>
    <cellStyle name="Normal 4" xfId="54" xr:uid="{00000000-0005-0000-0000-00002E000000}"/>
    <cellStyle name="Normal 5" xfId="50" xr:uid="{00000000-0005-0000-0000-00002F000000}"/>
    <cellStyle name="Normal 6" xfId="45" xr:uid="{00000000-0005-0000-0000-000030000000}"/>
    <cellStyle name="Normal 7" xfId="61" xr:uid="{00000000-0005-0000-0000-000031000000}"/>
    <cellStyle name="Normal 7 2" xfId="62" xr:uid="{00000000-0005-0000-0000-000032000000}"/>
    <cellStyle name="Nota" xfId="33" builtinId="10" customBuiltin="1"/>
    <cellStyle name="Porcentagem 2" xfId="68" xr:uid="{00000000-0005-0000-0000-000035000000}"/>
    <cellStyle name="Porcentagem 3" xfId="69" xr:uid="{00000000-0005-0000-0000-000036000000}"/>
    <cellStyle name="Ruim" xfId="30" builtinId="27" customBuiltin="1"/>
    <cellStyle name="Saída" xfId="34" builtinId="21" customBuiltin="1"/>
    <cellStyle name="Separador de milhares 2" xfId="51" xr:uid="{00000000-0005-0000-0000-000038000000}"/>
    <cellStyle name="Separador de milhares 2 2" xfId="52" xr:uid="{00000000-0005-0000-0000-000039000000}"/>
    <cellStyle name="Separador de milhares 2 2 2" xfId="59" xr:uid="{00000000-0005-0000-0000-00003A000000}"/>
    <cellStyle name="Separador de milhares 2 3" xfId="58" xr:uid="{00000000-0005-0000-0000-00003B000000}"/>
    <cellStyle name="Separador de milhares 3" xfId="53" xr:uid="{00000000-0005-0000-0000-00003C000000}"/>
    <cellStyle name="Separador de milhares 3 2" xfId="60" xr:uid="{00000000-0005-0000-0000-00003D000000}"/>
    <cellStyle name="Texto de Aviso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ítulo 4" xfId="41" builtinId="19" customBuiltin="1"/>
    <cellStyle name="Total" xfId="42" builtinId="25" customBuiltin="1"/>
    <cellStyle name="Vírgula" xfId="43" builtinId="3"/>
    <cellStyle name="Vírgula 2" xfId="44" xr:uid="{00000000-0005-0000-0000-000047000000}"/>
    <cellStyle name="Vírgula 2 2" xfId="71" xr:uid="{00000000-0005-0000-0000-000048000000}"/>
    <cellStyle name="Vírgula 2 2 2" xfId="75" xr:uid="{00000000-0005-0000-0000-000049000000}"/>
    <cellStyle name="Vírgula 2 2 2 2" xfId="89" xr:uid="{3C7AB496-7AFF-4E54-99C2-1CD1EAE3FEA7}"/>
    <cellStyle name="Vírgula 2 2 3" xfId="79" xr:uid="{00000000-0005-0000-0000-00004A000000}"/>
    <cellStyle name="Vírgula 2 2 3 2" xfId="93" xr:uid="{3B1D320E-774A-4FF8-9F88-3D70CB1F16A0}"/>
    <cellStyle name="Vírgula 2 2 4" xfId="87" xr:uid="{0C188486-0454-440C-8159-551C5212A1BE}"/>
    <cellStyle name="Vírgula 2 3" xfId="65" xr:uid="{00000000-0005-0000-0000-00004B000000}"/>
    <cellStyle name="Vírgula 2 3 2" xfId="77" xr:uid="{00000000-0005-0000-0000-00004C000000}"/>
    <cellStyle name="Vírgula 2 3 2 2" xfId="91" xr:uid="{CBC27707-857B-4EE2-8A83-9437EE65CCEB}"/>
    <cellStyle name="Vírgula 2 4" xfId="76" xr:uid="{00000000-0005-0000-0000-00004D000000}"/>
    <cellStyle name="Vírgula 2 4 2" xfId="90" xr:uid="{773C54BF-F6A4-41B6-A7AD-07359012775F}"/>
    <cellStyle name="Vírgula 2 5" xfId="85" xr:uid="{04559E62-C955-4223-847F-91F9F250E57D}"/>
    <cellStyle name="Vírgula 3" xfId="63" xr:uid="{00000000-0005-0000-0000-00004E000000}"/>
    <cellStyle name="Vírgula 3 2" xfId="73" xr:uid="{00000000-0005-0000-0000-00004F000000}"/>
    <cellStyle name="Vírgula 3 2 2" xfId="88" xr:uid="{594D16A8-FC63-4660-90DC-C8D996FDF9C1}"/>
    <cellStyle name="Vírgula 3 3" xfId="70" xr:uid="{00000000-0005-0000-0000-000050000000}"/>
    <cellStyle name="Vírgula 3 3 2" xfId="86" xr:uid="{667F9AB6-F9CA-4C9D-9E7B-2B62D93BE1B1}"/>
    <cellStyle name="Vírgula 3 4" xfId="78" xr:uid="{00000000-0005-0000-0000-000051000000}"/>
    <cellStyle name="Vírgula 3 4 2" xfId="92" xr:uid="{73E2F519-3E23-4C1F-8C00-095776FFDF60}"/>
    <cellStyle name="Vírgula 4" xfId="81" xr:uid="{00000000-0005-0000-0000-000052000000}"/>
    <cellStyle name="Vírgula 4 2" xfId="95" xr:uid="{4F7415B6-F6AF-4720-B9E6-7FCCFE4A680F}"/>
    <cellStyle name="Vírgula 5" xfId="80" xr:uid="{00000000-0005-0000-0000-000053000000}"/>
    <cellStyle name="Vírgula 5 2" xfId="94" xr:uid="{412C262A-4103-4E8C-A1EE-505C6AFDF486}"/>
    <cellStyle name="Vírgula 6" xfId="83" xr:uid="{00000000-0005-0000-0000-000054000000}"/>
    <cellStyle name="Vírgula 6 2" xfId="97" xr:uid="{9684C513-4870-46B5-BA2F-9EE83F1D9936}"/>
    <cellStyle name="Vírgula 7" xfId="84" xr:uid="{78227B77-F8C5-4AFF-B708-55BA30B5BB92}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5"/>
  <sheetViews>
    <sheetView tabSelected="1" zoomScaleNormal="100" workbookViewId="0">
      <pane xSplit="16" ySplit="3" topLeftCell="Q4" activePane="bottomRight" state="frozen"/>
      <selection pane="topRight" activeCell="Q1" sqref="Q1"/>
      <selection pane="bottomLeft" activeCell="A4" sqref="A4"/>
      <selection pane="bottomRight" sqref="A1:A1048576"/>
    </sheetView>
  </sheetViews>
  <sheetFormatPr defaultRowHeight="15" x14ac:dyDescent="0.25"/>
  <cols>
    <col min="1" max="1" width="11.7109375" style="15" bestFit="1" customWidth="1"/>
    <col min="2" max="2" width="13.28515625" style="6" bestFit="1" customWidth="1"/>
    <col min="3" max="3" width="16" customWidth="1"/>
    <col min="4" max="4" width="12.42578125" customWidth="1"/>
    <col min="5" max="5" width="9.140625" customWidth="1"/>
    <col min="6" max="7" width="17.5703125" customWidth="1"/>
    <col min="8" max="8" width="16" customWidth="1"/>
    <col min="9" max="9" width="16.140625" customWidth="1"/>
    <col min="10" max="10" width="10.28515625" customWidth="1"/>
    <col min="11" max="11" width="10.42578125" customWidth="1"/>
    <col min="12" max="12" width="8.28515625" bestFit="1" customWidth="1"/>
    <col min="13" max="15" width="16.7109375" customWidth="1"/>
    <col min="16" max="16" width="12.140625" customWidth="1"/>
    <col min="17" max="17" width="16" customWidth="1"/>
    <col min="18" max="18" width="12.7109375" customWidth="1"/>
    <col min="19" max="19" width="13.85546875" bestFit="1" customWidth="1"/>
  </cols>
  <sheetData>
    <row r="1" spans="1:17" x14ac:dyDescent="0.25">
      <c r="C1" s="14" t="s">
        <v>103</v>
      </c>
      <c r="D1" s="14"/>
      <c r="E1" s="14"/>
      <c r="F1" s="14"/>
      <c r="G1" s="14"/>
      <c r="H1" s="14"/>
      <c r="I1" s="13" t="s">
        <v>104</v>
      </c>
      <c r="J1" s="13"/>
      <c r="K1" s="13"/>
      <c r="L1" s="13"/>
      <c r="M1" s="13"/>
      <c r="N1" s="13"/>
      <c r="O1" s="13"/>
      <c r="P1" s="13"/>
      <c r="Q1" s="13"/>
    </row>
    <row r="2" spans="1:17" ht="75" x14ac:dyDescent="0.25">
      <c r="A2" s="16"/>
      <c r="B2" s="5"/>
      <c r="C2" s="8" t="s">
        <v>105</v>
      </c>
      <c r="D2" s="8" t="s">
        <v>106</v>
      </c>
      <c r="E2" s="8" t="s">
        <v>94</v>
      </c>
      <c r="F2" s="8" t="s">
        <v>107</v>
      </c>
      <c r="G2" s="8" t="s">
        <v>108</v>
      </c>
      <c r="H2" s="8" t="s">
        <v>109</v>
      </c>
      <c r="I2" s="8" t="s">
        <v>64</v>
      </c>
      <c r="J2" s="8" t="s">
        <v>106</v>
      </c>
      <c r="K2" s="8" t="s">
        <v>94</v>
      </c>
      <c r="L2" s="12" t="s">
        <v>95</v>
      </c>
      <c r="M2" s="8" t="s">
        <v>107</v>
      </c>
      <c r="N2" s="8" t="s">
        <v>108</v>
      </c>
      <c r="O2" s="8" t="s">
        <v>109</v>
      </c>
      <c r="P2" s="9" t="s">
        <v>110</v>
      </c>
      <c r="Q2" s="9" t="s">
        <v>92</v>
      </c>
    </row>
    <row r="3" spans="1:17" x14ac:dyDescent="0.25">
      <c r="B3" s="2" t="s">
        <v>96</v>
      </c>
      <c r="C3" s="1">
        <f>SUM(C$5:C$62)</f>
        <v>302675596.92119998</v>
      </c>
      <c r="D3" s="1">
        <f>SUM(D$5:D$62)</f>
        <v>105105787.2959</v>
      </c>
      <c r="E3" s="10"/>
      <c r="F3" s="11"/>
      <c r="G3" s="11"/>
      <c r="H3" s="1">
        <f>SUM(H$5:H$62)</f>
        <v>17168525.389299996</v>
      </c>
      <c r="I3" s="1">
        <f>SUM(I$5:I$62)</f>
        <v>301634961.1376</v>
      </c>
      <c r="J3" s="1">
        <f>SUM(J$5:J$62)</f>
        <v>104410153.44610004</v>
      </c>
      <c r="K3" s="1"/>
      <c r="L3" s="1"/>
      <c r="M3" s="1">
        <f>SUM(M$5:M$62)</f>
        <v>11114453.637599999</v>
      </c>
      <c r="N3" s="1"/>
      <c r="O3" s="1">
        <f>SUM(O$5:O$62)</f>
        <v>16869819.633300003</v>
      </c>
      <c r="P3" s="1">
        <f>(O3-H3)/1000</f>
        <v>-298.70575599999353</v>
      </c>
      <c r="Q3" s="7">
        <f>12*P3/1000</f>
        <v>-3.5844690719999224</v>
      </c>
    </row>
    <row r="4" spans="1:17" ht="90" x14ac:dyDescent="0.25">
      <c r="A4" s="17" t="s">
        <v>63</v>
      </c>
      <c r="B4" s="8" t="s">
        <v>90</v>
      </c>
      <c r="C4" s="8" t="s">
        <v>105</v>
      </c>
      <c r="D4" s="8" t="s">
        <v>106</v>
      </c>
      <c r="E4" s="8" t="s">
        <v>94</v>
      </c>
      <c r="F4" s="8" t="s">
        <v>111</v>
      </c>
      <c r="G4" s="8" t="s">
        <v>108</v>
      </c>
      <c r="H4" s="8" t="s">
        <v>112</v>
      </c>
      <c r="I4" s="8" t="s">
        <v>105</v>
      </c>
      <c r="J4" s="8" t="s">
        <v>106</v>
      </c>
      <c r="K4" s="8" t="s">
        <v>94</v>
      </c>
      <c r="L4" s="8" t="s">
        <v>95</v>
      </c>
      <c r="M4" s="8" t="s">
        <v>111</v>
      </c>
      <c r="N4" s="8" t="s">
        <v>108</v>
      </c>
      <c r="O4" s="8" t="s">
        <v>112</v>
      </c>
      <c r="P4" s="9" t="s">
        <v>113</v>
      </c>
      <c r="Q4" s="9" t="s">
        <v>93</v>
      </c>
    </row>
    <row r="5" spans="1:17" x14ac:dyDescent="0.25">
      <c r="A5" s="15" t="s">
        <v>0</v>
      </c>
      <c r="B5" s="6" t="s">
        <v>63</v>
      </c>
      <c r="C5" s="1">
        <f>VLOOKUP($A5,openDSS_antes!$A:$R,4,0)</f>
        <v>10375625.7546</v>
      </c>
      <c r="D5" s="1">
        <f>VLOOKUP($A5,openDSS_antes!$A:$R,5,0)</f>
        <v>4013280.5134000001</v>
      </c>
      <c r="E5" s="7">
        <f>C5/SQRT(C5*C5+D5*D5)</f>
        <v>0.93266159759817968</v>
      </c>
      <c r="F5" s="1">
        <f>VLOOKUP($A5,openDSS_antes!$A:$R,10,0)</f>
        <v>0</v>
      </c>
      <c r="G5" s="1">
        <f>VLOOKUP($A5,openDSS_antes!$A:$R,11,0)</f>
        <v>0</v>
      </c>
      <c r="H5" s="1">
        <f>VLOOKUP($A5,openDSS_antes!$A:$R,6,0)</f>
        <v>448506.32079999999</v>
      </c>
      <c r="I5" s="1">
        <f>VLOOKUP($A5,openDSS_depois!$A:$R,4,0)</f>
        <v>10375875.353399999</v>
      </c>
      <c r="J5" s="1">
        <f>VLOOKUP($A5,openDSS_depois!$A:$R,5,0)</f>
        <v>4013474.6466000001</v>
      </c>
      <c r="K5" s="7">
        <f>I5/SQRT(I5*I5+J5*J5)</f>
        <v>0.932658646148814</v>
      </c>
      <c r="L5" s="1">
        <f>C5-I5</f>
        <v>-249.5987999998033</v>
      </c>
      <c r="M5" s="1">
        <f>VLOOKUP($A5,openDSS_depois!$A:$R,10,0)</f>
        <v>0</v>
      </c>
      <c r="N5" s="1">
        <f>VLOOKUP($A5,openDSS_depois!$A:$R,11,0)</f>
        <v>0</v>
      </c>
      <c r="O5" s="1">
        <f>VLOOKUP($A5,openDSS_depois!$A:$R,6,0)</f>
        <v>447039.25180000003</v>
      </c>
      <c r="P5" s="1">
        <f>O5-H5</f>
        <v>-1467.0689999999595</v>
      </c>
      <c r="Q5" s="1">
        <f>(P5/1000)*12</f>
        <v>-17.604827999999515</v>
      </c>
    </row>
    <row r="6" spans="1:17" x14ac:dyDescent="0.25">
      <c r="A6" s="15" t="s">
        <v>70</v>
      </c>
      <c r="B6" s="6" t="s">
        <v>97</v>
      </c>
      <c r="C6" s="1">
        <f>VLOOKUP($A6,openDSS_antes!$A:$R,4,0)</f>
        <v>1444919.1901</v>
      </c>
      <c r="D6" s="1">
        <f>VLOOKUP($A6,openDSS_antes!$A:$R,5,0)</f>
        <v>391783.36849999998</v>
      </c>
      <c r="E6" s="7">
        <f>C6/SQRT(C6*C6+D6*D6)</f>
        <v>0.96515030319930184</v>
      </c>
      <c r="F6" s="1">
        <f>VLOOKUP($A6,openDSS_antes!$A:$R,10,0)</f>
        <v>628588.1</v>
      </c>
      <c r="G6" s="1">
        <f>VLOOKUP($A6,openDSS_antes!$A:$R,11,0)</f>
        <v>0</v>
      </c>
      <c r="H6" s="1">
        <f>VLOOKUP($A6,openDSS_antes!$A:$R,6,0)</f>
        <v>194516.87100000001</v>
      </c>
      <c r="I6" s="1">
        <f>VLOOKUP($A6,openDSS_depois!$A:$R,4,0)</f>
        <v>1433338.7168000001</v>
      </c>
      <c r="J6" s="1">
        <f>VLOOKUP($A6,openDSS_depois!$A:$R,5,0)</f>
        <v>380007.57949999999</v>
      </c>
      <c r="K6" s="7">
        <f>I6/SQRT(I6*I6+J6*J6)</f>
        <v>0.96660599821193294</v>
      </c>
      <c r="L6" s="1">
        <f>C6-I6</f>
        <v>11580.473299999954</v>
      </c>
      <c r="M6" s="1">
        <f>VLOOKUP($A6,openDSS_depois!$A:$R,10,0)</f>
        <v>628588.1</v>
      </c>
      <c r="N6" s="1">
        <f>VLOOKUP($A6,openDSS_depois!$A:$R,11,0)</f>
        <v>0</v>
      </c>
      <c r="O6" s="1">
        <f>VLOOKUP($A6,openDSS_depois!$A:$R,6,0)</f>
        <v>176437.83739999999</v>
      </c>
      <c r="P6" s="1">
        <f>O6-H6</f>
        <v>-18079.033600000024</v>
      </c>
      <c r="Q6" s="1">
        <f>(P6/1000)*12</f>
        <v>-216.94840320000029</v>
      </c>
    </row>
    <row r="7" spans="1:17" x14ac:dyDescent="0.25">
      <c r="A7" s="15" t="s">
        <v>1</v>
      </c>
      <c r="B7" s="6" t="s">
        <v>63</v>
      </c>
      <c r="C7" s="1">
        <f>VLOOKUP($A7,openDSS_antes!$A:$R,4,0)</f>
        <v>853992.69830000005</v>
      </c>
      <c r="D7" s="1">
        <f>VLOOKUP($A7,openDSS_antes!$A:$R,5,0)</f>
        <v>288907.26329999999</v>
      </c>
      <c r="E7" s="7">
        <f>C7/SQRT(C7*C7+D7*D7)</f>
        <v>0.94726191124504289</v>
      </c>
      <c r="F7" s="1">
        <f>VLOOKUP($A7,openDSS_antes!$A:$R,10,0)</f>
        <v>0</v>
      </c>
      <c r="G7" s="1">
        <f>VLOOKUP($A7,openDSS_antes!$A:$R,11,0)</f>
        <v>0</v>
      </c>
      <c r="H7" s="1">
        <f>VLOOKUP($A7,openDSS_antes!$A:$R,6,0)</f>
        <v>59690.019800000002</v>
      </c>
      <c r="I7" s="1">
        <f>VLOOKUP($A7,openDSS_depois!$A:$R,4,0)</f>
        <v>854288.90269999998</v>
      </c>
      <c r="J7" s="1">
        <f>VLOOKUP($A7,openDSS_depois!$A:$R,5,0)</f>
        <v>289479.32819999999</v>
      </c>
      <c r="K7" s="7">
        <f>I7/SQRT(I7*I7+J7*J7)</f>
        <v>0.94710299563412492</v>
      </c>
      <c r="L7" s="1">
        <f>C7-I7</f>
        <v>-296.20439999992959</v>
      </c>
      <c r="M7" s="1">
        <f>VLOOKUP($A7,openDSS_depois!$A:$R,10,0)</f>
        <v>0</v>
      </c>
      <c r="N7" s="1">
        <f>VLOOKUP($A7,openDSS_depois!$A:$R,11,0)</f>
        <v>0</v>
      </c>
      <c r="O7" s="1">
        <f>VLOOKUP($A7,openDSS_depois!$A:$R,6,0)</f>
        <v>57953.7497</v>
      </c>
      <c r="P7" s="1">
        <f>O7-H7</f>
        <v>-1736.2701000000015</v>
      </c>
      <c r="Q7" s="1">
        <f>(P7/1000)*12</f>
        <v>-20.83524120000002</v>
      </c>
    </row>
    <row r="8" spans="1:17" ht="15.75" customHeight="1" x14ac:dyDescent="0.25">
      <c r="A8" s="15" t="s">
        <v>2</v>
      </c>
      <c r="B8" s="6" t="s">
        <v>63</v>
      </c>
      <c r="C8" s="1">
        <f>VLOOKUP($A8,openDSS_antes!$A:$R,4,0)</f>
        <v>1838467.2625</v>
      </c>
      <c r="D8" s="1">
        <f>VLOOKUP($A8,openDSS_antes!$A:$R,5,0)</f>
        <v>568394.74739999999</v>
      </c>
      <c r="E8" s="7">
        <f>C8/SQRT(C8*C8+D8*D8)</f>
        <v>0.955381932125412</v>
      </c>
      <c r="F8" s="1">
        <f>VLOOKUP($A8,openDSS_antes!$A:$R,10,0)</f>
        <v>0</v>
      </c>
      <c r="G8" s="1">
        <f>VLOOKUP($A8,openDSS_antes!$A:$R,11,0)</f>
        <v>0</v>
      </c>
      <c r="H8" s="1">
        <f>VLOOKUP($A8,openDSS_antes!$A:$R,6,0)</f>
        <v>111437.4059</v>
      </c>
      <c r="I8" s="1">
        <f>VLOOKUP($A8,openDSS_depois!$A:$R,4,0)</f>
        <v>1838705.6399000001</v>
      </c>
      <c r="J8" s="1">
        <f>VLOOKUP($A8,openDSS_depois!$A:$R,5,0)</f>
        <v>569795.06539999996</v>
      </c>
      <c r="K8" s="7">
        <f>I8/SQRT(I8*I8+J8*J8)</f>
        <v>0.95518724687378642</v>
      </c>
      <c r="L8" s="1">
        <f>C8-I8</f>
        <v>-238.37740000011399</v>
      </c>
      <c r="M8" s="1">
        <f>VLOOKUP($A8,openDSS_depois!$A:$R,10,0)</f>
        <v>0</v>
      </c>
      <c r="N8" s="1">
        <f>VLOOKUP($A8,openDSS_depois!$A:$R,11,0)</f>
        <v>0</v>
      </c>
      <c r="O8" s="1">
        <f>VLOOKUP($A8,openDSS_depois!$A:$R,6,0)</f>
        <v>104809.6315</v>
      </c>
      <c r="P8" s="1">
        <f>O8-H8</f>
        <v>-6627.7743999999948</v>
      </c>
      <c r="Q8" s="1">
        <f>(P8/1000)*12</f>
        <v>-79.533292799999941</v>
      </c>
    </row>
    <row r="9" spans="1:17" x14ac:dyDescent="0.25">
      <c r="A9" s="15" t="s">
        <v>3</v>
      </c>
      <c r="B9" s="6" t="s">
        <v>63</v>
      </c>
      <c r="C9" s="1">
        <f>VLOOKUP($A9,openDSS_antes!$A:$R,4,0)</f>
        <v>1226610.3001000001</v>
      </c>
      <c r="D9" s="1">
        <f>VLOOKUP($A9,openDSS_antes!$A:$R,5,0)</f>
        <v>206429.8995</v>
      </c>
      <c r="E9" s="7">
        <f>C9/SQRT(C9*C9+D9*D9)</f>
        <v>0.98613262071973451</v>
      </c>
      <c r="F9" s="1">
        <f>VLOOKUP($A9,openDSS_antes!$A:$R,10,0)</f>
        <v>0</v>
      </c>
      <c r="G9" s="1">
        <f>VLOOKUP($A9,openDSS_antes!$A:$R,11,0)</f>
        <v>0</v>
      </c>
      <c r="H9" s="1">
        <f>VLOOKUP($A9,openDSS_antes!$A:$R,6,0)</f>
        <v>81677.445200000002</v>
      </c>
      <c r="I9" s="1">
        <f>VLOOKUP($A9,openDSS_depois!$A:$R,4,0)</f>
        <v>1226827.7261000001</v>
      </c>
      <c r="J9" s="1">
        <f>VLOOKUP($A9,openDSS_depois!$A:$R,5,0)</f>
        <v>206771.50349999999</v>
      </c>
      <c r="K9" s="7">
        <f>I9/SQRT(I9*I9+J9*J9)</f>
        <v>0.9860924693373343</v>
      </c>
      <c r="L9" s="1">
        <f>C9-I9</f>
        <v>-217.42599999997765</v>
      </c>
      <c r="M9" s="1">
        <f>VLOOKUP($A9,openDSS_depois!$A:$R,10,0)</f>
        <v>0</v>
      </c>
      <c r="N9" s="1">
        <f>VLOOKUP($A9,openDSS_depois!$A:$R,11,0)</f>
        <v>0</v>
      </c>
      <c r="O9" s="1">
        <f>VLOOKUP($A9,openDSS_depois!$A:$R,6,0)</f>
        <v>80284.857900000003</v>
      </c>
      <c r="P9" s="1">
        <f>O9-H9</f>
        <v>-1392.5872999999992</v>
      </c>
      <c r="Q9" s="1">
        <f>(P9/1000)*12</f>
        <v>-16.711047599999993</v>
      </c>
    </row>
    <row r="10" spans="1:17" x14ac:dyDescent="0.25">
      <c r="A10" s="15" t="s">
        <v>4</v>
      </c>
      <c r="B10" s="6" t="s">
        <v>97</v>
      </c>
      <c r="C10" s="1">
        <f>VLOOKUP($A10,openDSS_antes!$A:$R,4,0)</f>
        <v>17333268.077300001</v>
      </c>
      <c r="D10" s="1">
        <f>VLOOKUP($A10,openDSS_antes!$A:$R,5,0)</f>
        <v>5519164.3417999996</v>
      </c>
      <c r="E10" s="7">
        <f>C10/SQRT(C10*C10+D10*D10)</f>
        <v>0.95286169169874158</v>
      </c>
      <c r="F10" s="1">
        <f>VLOOKUP($A10,openDSS_antes!$A:$R,10,0)</f>
        <v>0</v>
      </c>
      <c r="G10" s="1">
        <f>VLOOKUP($A10,openDSS_antes!$A:$R,11,0)</f>
        <v>0</v>
      </c>
      <c r="H10" s="1">
        <f>VLOOKUP($A10,openDSS_antes!$A:$R,6,0)</f>
        <v>950403.2879</v>
      </c>
      <c r="I10" s="1">
        <f>VLOOKUP($A10,openDSS_depois!$A:$R,4,0)</f>
        <v>17333175.9747</v>
      </c>
      <c r="J10" s="1">
        <f>VLOOKUP($A10,openDSS_depois!$A:$R,5,0)</f>
        <v>5517858.2411000002</v>
      </c>
      <c r="K10" s="7">
        <f>I10/SQRT(I10*I10+J10*J10)</f>
        <v>0.952881981694504</v>
      </c>
      <c r="L10" s="1">
        <f>C10-I10</f>
        <v>92.102600000798702</v>
      </c>
      <c r="M10" s="1">
        <f>VLOOKUP($A10,openDSS_depois!$A:$R,10,0)</f>
        <v>0</v>
      </c>
      <c r="N10" s="1">
        <f>VLOOKUP($A10,openDSS_depois!$A:$R,11,0)</f>
        <v>0</v>
      </c>
      <c r="O10" s="1">
        <f>VLOOKUP($A10,openDSS_depois!$A:$R,6,0)</f>
        <v>948105.42390000005</v>
      </c>
      <c r="P10" s="1">
        <f>O10-H10</f>
        <v>-2297.8639999999432</v>
      </c>
      <c r="Q10" s="1">
        <f>(P10/1000)*12</f>
        <v>-27.574367999999318</v>
      </c>
    </row>
    <row r="11" spans="1:17" x14ac:dyDescent="0.25">
      <c r="A11" s="15" t="s">
        <v>5</v>
      </c>
      <c r="B11" s="6" t="s">
        <v>63</v>
      </c>
      <c r="C11" s="1">
        <f>VLOOKUP($A11,openDSS_antes!$A:$R,4,0)</f>
        <v>2878608.0562999998</v>
      </c>
      <c r="D11" s="1">
        <f>VLOOKUP($A11,openDSS_antes!$A:$R,5,0)</f>
        <v>1214379.1343</v>
      </c>
      <c r="E11" s="7">
        <f>C11/SQRT(C11*C11+D11*D11)</f>
        <v>0.92136801699199633</v>
      </c>
      <c r="F11" s="1">
        <f>VLOOKUP($A11,openDSS_antes!$A:$R,10,0)</f>
        <v>0</v>
      </c>
      <c r="G11" s="1">
        <f>VLOOKUP($A11,openDSS_antes!$A:$R,11,0)</f>
        <v>0</v>
      </c>
      <c r="H11" s="1">
        <f>VLOOKUP($A11,openDSS_antes!$A:$R,6,0)</f>
        <v>106509.89320000001</v>
      </c>
      <c r="I11" s="1">
        <f>VLOOKUP($A11,openDSS_depois!$A:$R,4,0)</f>
        <v>2878964.7642999999</v>
      </c>
      <c r="J11" s="1">
        <f>VLOOKUP($A11,openDSS_depois!$A:$R,5,0)</f>
        <v>1214444.2803</v>
      </c>
      <c r="K11" s="7">
        <f>I11/SQRT(I11*I11+J11*J11)</f>
        <v>0.92137779744216908</v>
      </c>
      <c r="L11" s="1">
        <f>C11-I11</f>
        <v>-356.70800000010058</v>
      </c>
      <c r="M11" s="1">
        <f>VLOOKUP($A11,openDSS_depois!$A:$R,10,0)</f>
        <v>0</v>
      </c>
      <c r="N11" s="1">
        <f>VLOOKUP($A11,openDSS_depois!$A:$R,11,0)</f>
        <v>0</v>
      </c>
      <c r="O11" s="1">
        <f>VLOOKUP($A11,openDSS_depois!$A:$R,6,0)</f>
        <v>105161.59359999999</v>
      </c>
      <c r="P11" s="1">
        <f>O11-H11</f>
        <v>-1348.299600000013</v>
      </c>
      <c r="Q11" s="1">
        <f>(P11/1000)*12</f>
        <v>-16.179595200000154</v>
      </c>
    </row>
    <row r="12" spans="1:17" x14ac:dyDescent="0.25">
      <c r="A12" s="15" t="s">
        <v>71</v>
      </c>
      <c r="B12" s="6" t="s">
        <v>63</v>
      </c>
      <c r="C12" s="1">
        <f>VLOOKUP($A12,openDSS_antes!$A:$R,4,0)</f>
        <v>1489781.0985999999</v>
      </c>
      <c r="D12" s="1">
        <f>VLOOKUP($A12,openDSS_antes!$A:$R,5,0)</f>
        <v>752832.83349999995</v>
      </c>
      <c r="E12" s="7">
        <f>C12/SQRT(C12*C12+D12*D12)</f>
        <v>0.8925158276700087</v>
      </c>
      <c r="F12" s="1">
        <f>VLOOKUP($A12,openDSS_antes!$A:$R,10,0)</f>
        <v>744000</v>
      </c>
      <c r="G12" s="1">
        <f>VLOOKUP($A12,openDSS_antes!$A:$R,11,0)</f>
        <v>0</v>
      </c>
      <c r="H12" s="1">
        <f>VLOOKUP($A12,openDSS_antes!$A:$R,6,0)</f>
        <v>87052.838199999998</v>
      </c>
      <c r="I12" s="1">
        <f>VLOOKUP($A12,openDSS_depois!$A:$R,4,0)</f>
        <v>1490436.0052</v>
      </c>
      <c r="J12" s="1">
        <f>VLOOKUP($A12,openDSS_depois!$A:$R,5,0)</f>
        <v>753492.01599999995</v>
      </c>
      <c r="K12" s="7">
        <f>I12/SQRT(I12*I12+J12*J12)</f>
        <v>0.89243669861696484</v>
      </c>
      <c r="L12" s="1">
        <f>C12-I12</f>
        <v>-654.90660000010394</v>
      </c>
      <c r="M12" s="1">
        <f>VLOOKUP($A12,openDSS_depois!$A:$R,10,0)</f>
        <v>744000</v>
      </c>
      <c r="N12" s="1">
        <f>VLOOKUP($A12,openDSS_depois!$A:$R,11,0)</f>
        <v>0</v>
      </c>
      <c r="O12" s="1">
        <f>VLOOKUP($A12,openDSS_depois!$A:$R,6,0)</f>
        <v>84420.380099999995</v>
      </c>
      <c r="P12" s="1">
        <f>O12-H12</f>
        <v>-2632.4581000000035</v>
      </c>
      <c r="Q12" s="1">
        <f>(P12/1000)*12</f>
        <v>-31.589497200000043</v>
      </c>
    </row>
    <row r="13" spans="1:17" x14ac:dyDescent="0.25">
      <c r="A13" s="15" t="s">
        <v>6</v>
      </c>
      <c r="B13" s="6" t="s">
        <v>97</v>
      </c>
      <c r="C13" s="1">
        <f>VLOOKUP($A13,openDSS_antes!$A:$R,4,0)</f>
        <v>18304080.8792</v>
      </c>
      <c r="D13" s="1">
        <f>VLOOKUP($A13,openDSS_antes!$A:$R,5,0)</f>
        <v>8030548.5575000001</v>
      </c>
      <c r="E13" s="7">
        <f>C13/SQRT(C13*C13+D13*D13)</f>
        <v>0.91574324699307297</v>
      </c>
      <c r="F13" s="1">
        <f>VLOOKUP($A13,openDSS_antes!$A:$R,10,0)</f>
        <v>589376.25490000006</v>
      </c>
      <c r="G13" s="1">
        <f>VLOOKUP($A13,openDSS_antes!$A:$R,11,0)</f>
        <v>0</v>
      </c>
      <c r="H13" s="1">
        <f>VLOOKUP($A13,openDSS_antes!$A:$R,6,0)</f>
        <v>1004833.1114000001</v>
      </c>
      <c r="I13" s="1">
        <f>VLOOKUP($A13,openDSS_depois!$A:$R,4,0)</f>
        <v>18304681.082199998</v>
      </c>
      <c r="J13" s="1">
        <f>VLOOKUP($A13,openDSS_depois!$A:$R,5,0)</f>
        <v>8030577.6717999997</v>
      </c>
      <c r="K13" s="7">
        <f>I13/SQRT(I13*I13+J13*J13)</f>
        <v>0.91574755784923223</v>
      </c>
      <c r="L13" s="1">
        <f>C13-I13</f>
        <v>-600.20299999788404</v>
      </c>
      <c r="M13" s="1">
        <f>VLOOKUP($A13,openDSS_depois!$A:$R,10,0)</f>
        <v>589376.25490000006</v>
      </c>
      <c r="N13" s="1">
        <f>VLOOKUP($A13,openDSS_depois!$A:$R,11,0)</f>
        <v>0</v>
      </c>
      <c r="O13" s="1">
        <f>VLOOKUP($A13,openDSS_depois!$A:$R,6,0)</f>
        <v>1003256.768</v>
      </c>
      <c r="P13" s="1">
        <f>O13-H13</f>
        <v>-1576.3434000000125</v>
      </c>
      <c r="Q13" s="1">
        <f>(P13/1000)*12</f>
        <v>-18.916120800000151</v>
      </c>
    </row>
    <row r="14" spans="1:17" x14ac:dyDescent="0.25">
      <c r="A14" s="15" t="s">
        <v>102</v>
      </c>
      <c r="B14" s="6" t="s">
        <v>97</v>
      </c>
      <c r="C14" s="1">
        <f>VLOOKUP($A14,openDSS_antes!$A:$R,4,0)</f>
        <v>18304681.082199998</v>
      </c>
      <c r="D14" s="1">
        <f>VLOOKUP($A14,openDSS_antes!$A:$R,5,0)</f>
        <v>8030577.6717999997</v>
      </c>
      <c r="E14" s="7">
        <f>C14/SQRT(C14*C14+D14*D14)</f>
        <v>0.91574755784923223</v>
      </c>
      <c r="F14" s="1">
        <f>VLOOKUP($A14,openDSS_antes!$A:$R,10,0)</f>
        <v>589376.25490000006</v>
      </c>
      <c r="G14" s="1">
        <f>VLOOKUP($A14,openDSS_antes!$A:$R,11,0)</f>
        <v>0</v>
      </c>
      <c r="H14" s="1">
        <f>VLOOKUP($A14,openDSS_antes!$A:$R,6,0)</f>
        <v>1003256.768</v>
      </c>
      <c r="I14" s="1">
        <f>VLOOKUP($A14,openDSS_depois!$A:$R,4,0)</f>
        <v>18312381.214400001</v>
      </c>
      <c r="J14" s="1">
        <f>VLOOKUP($A14,openDSS_depois!$A:$R,5,0)</f>
        <v>8030048.7481000004</v>
      </c>
      <c r="K14" s="7">
        <f>I14/SQRT(I14*I14+J14*J14)</f>
        <v>0.91581943114639852</v>
      </c>
      <c r="L14" s="1">
        <f>C14-I14</f>
        <v>-7700.1322000026703</v>
      </c>
      <c r="M14" s="1">
        <f>VLOOKUP($A14,openDSS_depois!$A:$R,10,0)</f>
        <v>589376.25490000006</v>
      </c>
      <c r="N14" s="1">
        <f>VLOOKUP($A14,openDSS_depois!$A:$R,11,0)</f>
        <v>0</v>
      </c>
      <c r="O14" s="1">
        <f>VLOOKUP($A14,openDSS_depois!$A:$R,6,0)</f>
        <v>983370.42920000001</v>
      </c>
      <c r="P14" s="1">
        <f>O14-H14</f>
        <v>-19886.338800000027</v>
      </c>
      <c r="Q14" s="1">
        <f>(P14/1000)*12</f>
        <v>-238.63606560000031</v>
      </c>
    </row>
    <row r="15" spans="1:17" x14ac:dyDescent="0.25">
      <c r="A15" s="15" t="s">
        <v>7</v>
      </c>
      <c r="B15" s="6" t="s">
        <v>63</v>
      </c>
      <c r="C15" s="1">
        <f>VLOOKUP($A15,openDSS_antes!$A:$R,4,0)</f>
        <v>1987581.3829999999</v>
      </c>
      <c r="D15" s="1">
        <f>VLOOKUP($A15,openDSS_antes!$A:$R,5,0)</f>
        <v>866425.04689999996</v>
      </c>
      <c r="E15" s="7">
        <f>C15/SQRT(C15*C15+D15*D15)</f>
        <v>0.91668862945764962</v>
      </c>
      <c r="F15" s="1">
        <f>VLOOKUP($A15,openDSS_antes!$A:$R,10,0)</f>
        <v>0</v>
      </c>
      <c r="G15" s="1">
        <f>VLOOKUP($A15,openDSS_antes!$A:$R,11,0)</f>
        <v>0</v>
      </c>
      <c r="H15" s="1">
        <f>VLOOKUP($A15,openDSS_antes!$A:$R,6,0)</f>
        <v>115197.0119</v>
      </c>
      <c r="I15" s="1">
        <f>VLOOKUP($A15,openDSS_depois!$A:$R,4,0)</f>
        <v>1987974.32</v>
      </c>
      <c r="J15" s="1">
        <f>VLOOKUP($A15,openDSS_depois!$A:$R,5,0)</f>
        <v>866415.86510000005</v>
      </c>
      <c r="K15" s="7">
        <f>I15/SQRT(I15*I15+J15*J15)</f>
        <v>0.9167191114799349</v>
      </c>
      <c r="L15" s="1">
        <f>C15-I15</f>
        <v>-392.93700000015087</v>
      </c>
      <c r="M15" s="1">
        <f>VLOOKUP($A15,openDSS_depois!$A:$R,10,0)</f>
        <v>0</v>
      </c>
      <c r="N15" s="1">
        <f>VLOOKUP($A15,openDSS_depois!$A:$R,11,0)</f>
        <v>0</v>
      </c>
      <c r="O15" s="1">
        <f>VLOOKUP($A15,openDSS_depois!$A:$R,6,0)</f>
        <v>113919.9791</v>
      </c>
      <c r="P15" s="1">
        <f>O15-H15</f>
        <v>-1277.0328000000009</v>
      </c>
      <c r="Q15" s="1">
        <f>(P15/1000)*12</f>
        <v>-15.324393600000011</v>
      </c>
    </row>
    <row r="16" spans="1:17" x14ac:dyDescent="0.25">
      <c r="A16" s="15" t="s">
        <v>8</v>
      </c>
      <c r="B16" s="6" t="s">
        <v>63</v>
      </c>
      <c r="C16" s="1">
        <f>VLOOKUP($A16,openDSS_antes!$A:$R,4,0)</f>
        <v>2068126.3689999999</v>
      </c>
      <c r="D16" s="1">
        <f>VLOOKUP($A16,openDSS_antes!$A:$R,5,0)</f>
        <v>695517.98030000005</v>
      </c>
      <c r="E16" s="7">
        <f>C16/SQRT(C16*C16+D16*D16)</f>
        <v>0.94783536750456565</v>
      </c>
      <c r="F16" s="1">
        <f>VLOOKUP($A16,openDSS_antes!$A:$R,10,0)</f>
        <v>0</v>
      </c>
      <c r="G16" s="1">
        <f>VLOOKUP($A16,openDSS_antes!$A:$R,11,0)</f>
        <v>0</v>
      </c>
      <c r="H16" s="1">
        <f>VLOOKUP($A16,openDSS_antes!$A:$R,6,0)</f>
        <v>69147.066600000006</v>
      </c>
      <c r="I16" s="1">
        <f>VLOOKUP($A16,openDSS_depois!$A:$R,4,0)</f>
        <v>2068927.5404999999</v>
      </c>
      <c r="J16" s="1">
        <f>VLOOKUP($A16,openDSS_depois!$A:$R,5,0)</f>
        <v>693946.84239999996</v>
      </c>
      <c r="K16" s="7">
        <f>I16/SQRT(I16*I16+J16*J16)</f>
        <v>0.94808989709262792</v>
      </c>
      <c r="L16" s="1">
        <f>C16-I16</f>
        <v>-801.17149999993853</v>
      </c>
      <c r="M16" s="1">
        <f>VLOOKUP($A16,openDSS_depois!$A:$R,10,0)</f>
        <v>0</v>
      </c>
      <c r="N16" s="1">
        <f>VLOOKUP($A16,openDSS_depois!$A:$R,11,0)</f>
        <v>0</v>
      </c>
      <c r="O16" s="1">
        <f>VLOOKUP($A16,openDSS_depois!$A:$R,6,0)</f>
        <v>67625.516300000003</v>
      </c>
      <c r="P16" s="1">
        <f>O16-H16</f>
        <v>-1521.5503000000026</v>
      </c>
      <c r="Q16" s="1">
        <f>(P16/1000)*12</f>
        <v>-18.258603600000029</v>
      </c>
    </row>
    <row r="17" spans="1:17" x14ac:dyDescent="0.25">
      <c r="A17" s="15" t="s">
        <v>9</v>
      </c>
      <c r="B17" s="6" t="s">
        <v>63</v>
      </c>
      <c r="C17" s="1">
        <f>VLOOKUP($A17,openDSS_antes!$A:$R,4,0)</f>
        <v>1680982.0068999999</v>
      </c>
      <c r="D17" s="1">
        <f>VLOOKUP($A17,openDSS_antes!$A:$R,5,0)</f>
        <v>526243.77749999997</v>
      </c>
      <c r="E17" s="7">
        <f>C17/SQRT(C17*C17+D17*D17)</f>
        <v>0.95432842505052473</v>
      </c>
      <c r="F17" s="1">
        <f>VLOOKUP($A17,openDSS_antes!$A:$R,10,0)</f>
        <v>0</v>
      </c>
      <c r="G17" s="1">
        <f>VLOOKUP($A17,openDSS_antes!$A:$R,11,0)</f>
        <v>0</v>
      </c>
      <c r="H17" s="1">
        <f>VLOOKUP($A17,openDSS_antes!$A:$R,6,0)</f>
        <v>63822.010199999997</v>
      </c>
      <c r="I17" s="1">
        <f>VLOOKUP($A17,openDSS_depois!$A:$R,4,0)</f>
        <v>1681743.5462</v>
      </c>
      <c r="J17" s="1">
        <f>VLOOKUP($A17,openDSS_depois!$A:$R,5,0)</f>
        <v>525356.20570000005</v>
      </c>
      <c r="K17" s="7">
        <f>I17/SQRT(I17*I17+J17*J17)</f>
        <v>0.95451045671138601</v>
      </c>
      <c r="L17" s="1">
        <f>C17-I17</f>
        <v>-761.53930000006221</v>
      </c>
      <c r="M17" s="1">
        <f>VLOOKUP($A17,openDSS_depois!$A:$R,10,0)</f>
        <v>0</v>
      </c>
      <c r="N17" s="1">
        <f>VLOOKUP($A17,openDSS_depois!$A:$R,11,0)</f>
        <v>0</v>
      </c>
      <c r="O17" s="1">
        <f>VLOOKUP($A17,openDSS_depois!$A:$R,6,0)</f>
        <v>62089.659800000001</v>
      </c>
      <c r="P17" s="1">
        <f>O17-H17</f>
        <v>-1732.3503999999957</v>
      </c>
      <c r="Q17" s="1">
        <f>(P17/1000)*12</f>
        <v>-20.788204799999946</v>
      </c>
    </row>
    <row r="18" spans="1:17" x14ac:dyDescent="0.25">
      <c r="A18" s="15" t="s">
        <v>10</v>
      </c>
      <c r="B18" s="6" t="s">
        <v>63</v>
      </c>
      <c r="C18" s="1">
        <f>VLOOKUP($A18,openDSS_antes!$A:$R,4,0)</f>
        <v>3067574.4408999998</v>
      </c>
      <c r="D18" s="1">
        <f>VLOOKUP($A18,openDSS_antes!$A:$R,5,0)</f>
        <v>1270219.6488999999</v>
      </c>
      <c r="E18" s="7">
        <f>C18/SQRT(C18*C18+D18*D18)</f>
        <v>0.92392332322054105</v>
      </c>
      <c r="F18" s="1">
        <f>VLOOKUP($A18,openDSS_antes!$A:$R,10,0)</f>
        <v>0</v>
      </c>
      <c r="G18" s="1">
        <f>VLOOKUP($A18,openDSS_antes!$A:$R,11,0)</f>
        <v>0</v>
      </c>
      <c r="H18" s="1">
        <f>VLOOKUP($A18,openDSS_antes!$A:$R,6,0)</f>
        <v>145958.5068</v>
      </c>
      <c r="I18" s="1">
        <f>VLOOKUP($A18,openDSS_depois!$A:$R,4,0)</f>
        <v>3070537.4350000001</v>
      </c>
      <c r="J18" s="1">
        <f>VLOOKUP($A18,openDSS_depois!$A:$R,5,0)</f>
        <v>1268828.0014</v>
      </c>
      <c r="K18" s="7">
        <f>I18/SQRT(I18*I18+J18*J18)</f>
        <v>0.92420167169346745</v>
      </c>
      <c r="L18" s="1">
        <f>C18-I18</f>
        <v>-2962.9941000002436</v>
      </c>
      <c r="M18" s="1">
        <f>VLOOKUP($A18,openDSS_depois!$A:$R,10,0)</f>
        <v>0</v>
      </c>
      <c r="N18" s="1">
        <f>VLOOKUP($A18,openDSS_depois!$A:$R,11,0)</f>
        <v>0</v>
      </c>
      <c r="O18" s="1">
        <f>VLOOKUP($A18,openDSS_depois!$A:$R,6,0)</f>
        <v>139140.90109999999</v>
      </c>
      <c r="P18" s="1">
        <f>O18-H18</f>
        <v>-6817.6057000000146</v>
      </c>
      <c r="Q18" s="1">
        <f>(P18/1000)*12</f>
        <v>-81.811268400000174</v>
      </c>
    </row>
    <row r="19" spans="1:17" x14ac:dyDescent="0.25">
      <c r="A19" s="15" t="s">
        <v>72</v>
      </c>
      <c r="B19" s="6" t="s">
        <v>63</v>
      </c>
      <c r="C19" s="1">
        <f>VLOOKUP($A19,openDSS_antes!$A:$R,4,0)</f>
        <v>2653128.6296000001</v>
      </c>
      <c r="D19" s="1">
        <f>VLOOKUP($A19,openDSS_antes!$A:$R,5,0)</f>
        <v>1148273.9704</v>
      </c>
      <c r="E19" s="7">
        <f>C19/SQRT(C19*C19+D19*D19)</f>
        <v>0.91773411298048857</v>
      </c>
      <c r="F19" s="1">
        <f>VLOOKUP($A19,openDSS_antes!$A:$R,10,0)</f>
        <v>0</v>
      </c>
      <c r="G19" s="1">
        <f>VLOOKUP($A19,openDSS_antes!$A:$R,11,0)</f>
        <v>0</v>
      </c>
      <c r="H19" s="1">
        <f>VLOOKUP($A19,openDSS_antes!$A:$R,6,0)</f>
        <v>120218.64</v>
      </c>
      <c r="I19" s="1">
        <f>VLOOKUP($A19,openDSS_depois!$A:$R,4,0)</f>
        <v>2656195.1444999999</v>
      </c>
      <c r="J19" s="1">
        <f>VLOOKUP($A19,openDSS_depois!$A:$R,5,0)</f>
        <v>1145253.2105</v>
      </c>
      <c r="K19" s="7">
        <f>I19/SQRT(I19*I19+J19*J19)</f>
        <v>0.91828116455254516</v>
      </c>
      <c r="L19" s="1">
        <f>C19-I19</f>
        <v>-3066.5148999998346</v>
      </c>
      <c r="M19" s="1">
        <f>VLOOKUP($A19,openDSS_depois!$A:$R,10,0)</f>
        <v>0</v>
      </c>
      <c r="N19" s="1">
        <f>VLOOKUP($A19,openDSS_depois!$A:$R,11,0)</f>
        <v>0</v>
      </c>
      <c r="O19" s="1">
        <f>VLOOKUP($A19,openDSS_depois!$A:$R,6,0)</f>
        <v>115659.6443</v>
      </c>
      <c r="P19" s="1">
        <f>O19-H19</f>
        <v>-4558.9956999999995</v>
      </c>
      <c r="Q19" s="1">
        <f>(P19/1000)*12</f>
        <v>-54.707948399999992</v>
      </c>
    </row>
    <row r="20" spans="1:17" x14ac:dyDescent="0.25">
      <c r="A20" s="15" t="s">
        <v>11</v>
      </c>
      <c r="B20" s="6" t="s">
        <v>63</v>
      </c>
      <c r="C20" s="1">
        <f>VLOOKUP($A20,openDSS_antes!$A:$R,4,0)</f>
        <v>1933004.1398</v>
      </c>
      <c r="D20" s="1">
        <f>VLOOKUP($A20,openDSS_antes!$A:$R,5,0)</f>
        <v>628505.57940000005</v>
      </c>
      <c r="E20" s="7">
        <f>C20/SQRT(C20*C20+D20*D20)</f>
        <v>0.95099367854205707</v>
      </c>
      <c r="F20" s="1">
        <f>VLOOKUP($A20,openDSS_antes!$A:$R,10,0)</f>
        <v>0</v>
      </c>
      <c r="G20" s="1">
        <f>VLOOKUP($A20,openDSS_antes!$A:$R,11,0)</f>
        <v>0</v>
      </c>
      <c r="H20" s="1">
        <f>VLOOKUP($A20,openDSS_antes!$A:$R,6,0)</f>
        <v>74610.953399999999</v>
      </c>
      <c r="I20" s="1">
        <f>VLOOKUP($A20,openDSS_depois!$A:$R,4,0)</f>
        <v>1933515.5785000001</v>
      </c>
      <c r="J20" s="1">
        <f>VLOOKUP($A20,openDSS_depois!$A:$R,5,0)</f>
        <v>628306.64939999999</v>
      </c>
      <c r="K20" s="7">
        <f>I20/SQRT(I20*I20+J20*J20)</f>
        <v>0.95104648996398222</v>
      </c>
      <c r="L20" s="1">
        <f>C20-I20</f>
        <v>-511.438700000057</v>
      </c>
      <c r="M20" s="1">
        <f>VLOOKUP($A20,openDSS_depois!$A:$R,10,0)</f>
        <v>0</v>
      </c>
      <c r="N20" s="1">
        <f>VLOOKUP($A20,openDSS_depois!$A:$R,11,0)</f>
        <v>0</v>
      </c>
      <c r="O20" s="1">
        <f>VLOOKUP($A20,openDSS_depois!$A:$R,6,0)</f>
        <v>73329.809699999998</v>
      </c>
      <c r="P20" s="1">
        <f>O20-H20</f>
        <v>-1281.1437000000005</v>
      </c>
      <c r="Q20" s="1">
        <f>(P20/1000)*12</f>
        <v>-15.373724400000008</v>
      </c>
    </row>
    <row r="21" spans="1:17" x14ac:dyDescent="0.25">
      <c r="A21" s="15" t="s">
        <v>73</v>
      </c>
      <c r="B21" s="6" t="s">
        <v>63</v>
      </c>
      <c r="C21" s="1">
        <f>VLOOKUP($A21,openDSS_antes!$A:$R,4,0)</f>
        <v>849628.45649999997</v>
      </c>
      <c r="D21" s="1">
        <f>VLOOKUP($A21,openDSS_antes!$A:$R,5,0)</f>
        <v>360783.6078</v>
      </c>
      <c r="E21" s="7">
        <f>C21/SQRT(C21*C21+D21*D21)</f>
        <v>0.92045118013198002</v>
      </c>
      <c r="F21" s="1">
        <f>VLOOKUP($A21,openDSS_antes!$A:$R,10,0)</f>
        <v>0</v>
      </c>
      <c r="G21" s="1">
        <f>VLOOKUP($A21,openDSS_antes!$A:$R,11,0)</f>
        <v>0</v>
      </c>
      <c r="H21" s="1">
        <f>VLOOKUP($A21,openDSS_antes!$A:$R,6,0)</f>
        <v>31575.922600000002</v>
      </c>
      <c r="I21" s="1">
        <f>VLOOKUP($A21,openDSS_depois!$A:$R,4,0)</f>
        <v>849793.19759999996</v>
      </c>
      <c r="J21" s="1">
        <f>VLOOKUP($A21,openDSS_depois!$A:$R,5,0)</f>
        <v>362035.48920000001</v>
      </c>
      <c r="K21" s="7">
        <f>I21/SQRT(I21*I21+J21*J21)</f>
        <v>0.91999020079869553</v>
      </c>
      <c r="L21" s="1">
        <f>C21-I21</f>
        <v>-164.74109999998473</v>
      </c>
      <c r="M21" s="1">
        <f>VLOOKUP($A21,openDSS_depois!$A:$R,10,0)</f>
        <v>0</v>
      </c>
      <c r="N21" s="1">
        <f>VLOOKUP($A21,openDSS_depois!$A:$R,11,0)</f>
        <v>0</v>
      </c>
      <c r="O21" s="1">
        <f>VLOOKUP($A21,openDSS_depois!$A:$R,6,0)</f>
        <v>28656.080399999999</v>
      </c>
      <c r="P21" s="1">
        <f>O21-H21</f>
        <v>-2919.8422000000028</v>
      </c>
      <c r="Q21" s="1">
        <f>(P21/1000)*12</f>
        <v>-35.038106400000032</v>
      </c>
    </row>
    <row r="22" spans="1:17" x14ac:dyDescent="0.25">
      <c r="A22" s="15" t="s">
        <v>12</v>
      </c>
      <c r="B22" s="6" t="s">
        <v>97</v>
      </c>
      <c r="C22" s="1">
        <f>VLOOKUP($A22,openDSS_antes!$A:$R,4,0)</f>
        <v>4741477.9611</v>
      </c>
      <c r="D22" s="1">
        <f>VLOOKUP($A22,openDSS_antes!$A:$R,5,0)</f>
        <v>1182734.0192</v>
      </c>
      <c r="E22" s="7">
        <f>C22/SQRT(C22*C22+D22*D22)</f>
        <v>0.97026926333923691</v>
      </c>
      <c r="F22" s="1">
        <f>VLOOKUP($A22,openDSS_antes!$A:$R,10,0)</f>
        <v>0</v>
      </c>
      <c r="G22" s="1">
        <f>VLOOKUP($A22,openDSS_antes!$A:$R,11,0)</f>
        <v>0</v>
      </c>
      <c r="H22" s="1">
        <f>VLOOKUP($A22,openDSS_antes!$A:$R,6,0)</f>
        <v>403715.201</v>
      </c>
      <c r="I22" s="1">
        <f>VLOOKUP($A22,openDSS_depois!$A:$R,4,0)</f>
        <v>4735487.0228000004</v>
      </c>
      <c r="J22" s="1">
        <f>VLOOKUP($A22,openDSS_depois!$A:$R,5,0)</f>
        <v>1171588.7605000001</v>
      </c>
      <c r="K22" s="7">
        <f>I22/SQRT(I22*I22+J22*J22)</f>
        <v>0.97073205354063963</v>
      </c>
      <c r="L22" s="1">
        <f>C22-I22</f>
        <v>5990.9382999995723</v>
      </c>
      <c r="M22" s="1">
        <f>VLOOKUP($A22,openDSS_depois!$A:$R,10,0)</f>
        <v>0</v>
      </c>
      <c r="N22" s="1">
        <f>VLOOKUP($A22,openDSS_depois!$A:$R,11,0)</f>
        <v>0</v>
      </c>
      <c r="O22" s="1">
        <f>VLOOKUP($A22,openDSS_depois!$A:$R,6,0)</f>
        <v>397144.7451</v>
      </c>
      <c r="P22" s="1">
        <f>O22-H22</f>
        <v>-6570.4559000000008</v>
      </c>
      <c r="Q22" s="1">
        <f>(P22/1000)*12</f>
        <v>-78.845470800000015</v>
      </c>
    </row>
    <row r="23" spans="1:17" x14ac:dyDescent="0.25">
      <c r="A23" s="15" t="s">
        <v>74</v>
      </c>
      <c r="B23" s="6" t="s">
        <v>97</v>
      </c>
      <c r="C23" s="1">
        <f>VLOOKUP($A23,openDSS_antes!$A:$R,4,0)</f>
        <v>5080872.1999000004</v>
      </c>
      <c r="D23" s="1">
        <f>VLOOKUP($A23,openDSS_antes!$A:$R,5,0)</f>
        <v>1662442.6828000001</v>
      </c>
      <c r="E23" s="7">
        <f>C23/SQRT(C23*C23+D23*D23)</f>
        <v>0.95041859388562822</v>
      </c>
      <c r="F23" s="1">
        <f>VLOOKUP($A23,openDSS_antes!$A:$R,10,0)</f>
        <v>1586976.6041000001</v>
      </c>
      <c r="G23" s="1">
        <f>VLOOKUP($A23,openDSS_antes!$A:$R,11,0)</f>
        <v>0</v>
      </c>
      <c r="H23" s="1">
        <f>VLOOKUP($A23,openDSS_antes!$A:$R,6,0)</f>
        <v>596293.74309999996</v>
      </c>
      <c r="I23" s="1">
        <f>VLOOKUP($A23,openDSS_depois!$A:$R,4,0)</f>
        <v>5083294.9415999996</v>
      </c>
      <c r="J23" s="1">
        <f>VLOOKUP($A23,openDSS_depois!$A:$R,5,0)</f>
        <v>1662317.5111</v>
      </c>
      <c r="K23" s="7">
        <f>I23/SQRT(I23*I23+J23*J23)</f>
        <v>0.95046930585953293</v>
      </c>
      <c r="L23" s="1">
        <f>C23-I23</f>
        <v>-2422.7416999991983</v>
      </c>
      <c r="M23" s="1">
        <f>VLOOKUP($A23,openDSS_depois!$A:$R,10,0)</f>
        <v>1586976.6041000001</v>
      </c>
      <c r="N23" s="1">
        <f>VLOOKUP($A23,openDSS_depois!$A:$R,11,0)</f>
        <v>0</v>
      </c>
      <c r="O23" s="1">
        <f>VLOOKUP($A23,openDSS_depois!$A:$R,6,0)</f>
        <v>593342.87089999998</v>
      </c>
      <c r="P23" s="1">
        <f>O23-H23</f>
        <v>-2950.8721999999834</v>
      </c>
      <c r="Q23" s="1">
        <f>(P23/1000)*12</f>
        <v>-35.410466399999805</v>
      </c>
    </row>
    <row r="24" spans="1:17" x14ac:dyDescent="0.25">
      <c r="A24" s="15" t="s">
        <v>75</v>
      </c>
      <c r="B24" s="6" t="s">
        <v>97</v>
      </c>
      <c r="C24" s="1">
        <f>VLOOKUP($A24,openDSS_antes!$A:$R,4,0)</f>
        <v>5211217.0895999996</v>
      </c>
      <c r="D24" s="1">
        <f>VLOOKUP($A24,openDSS_antes!$A:$R,5,0)</f>
        <v>1695435.1013</v>
      </c>
      <c r="E24" s="7">
        <f>C24/SQRT(C24*C24+D24*D24)</f>
        <v>0.95093803160211787</v>
      </c>
      <c r="F24" s="1">
        <f>VLOOKUP($A24,openDSS_antes!$A:$R,10,0)</f>
        <v>0</v>
      </c>
      <c r="G24" s="1">
        <f>VLOOKUP($A24,openDSS_antes!$A:$R,11,0)</f>
        <v>0</v>
      </c>
      <c r="H24" s="1">
        <f>VLOOKUP($A24,openDSS_antes!$A:$R,6,0)</f>
        <v>236965.25640000001</v>
      </c>
      <c r="I24" s="1">
        <f>VLOOKUP($A24,openDSS_depois!$A:$R,4,0)</f>
        <v>5203269.5650000004</v>
      </c>
      <c r="J24" s="1">
        <f>VLOOKUP($A24,openDSS_depois!$A:$R,5,0)</f>
        <v>1685621.1761</v>
      </c>
      <c r="K24" s="7">
        <f>I24/SQRT(I24*I24+J24*J24)</f>
        <v>0.95132608645301064</v>
      </c>
      <c r="L24" s="1">
        <f>C24-I24</f>
        <v>7947.5245999991894</v>
      </c>
      <c r="M24" s="1">
        <f>VLOOKUP($A24,openDSS_depois!$A:$R,10,0)</f>
        <v>0</v>
      </c>
      <c r="N24" s="1">
        <f>VLOOKUP($A24,openDSS_depois!$A:$R,11,0)</f>
        <v>0</v>
      </c>
      <c r="O24" s="1">
        <f>VLOOKUP($A24,openDSS_depois!$A:$R,6,0)</f>
        <v>224710.25020000001</v>
      </c>
      <c r="P24" s="1">
        <f>O24-H24</f>
        <v>-12255.006200000003</v>
      </c>
      <c r="Q24" s="1">
        <f>(P24/1000)*12</f>
        <v>-147.06007440000005</v>
      </c>
    </row>
    <row r="25" spans="1:17" x14ac:dyDescent="0.25">
      <c r="A25" s="15" t="s">
        <v>13</v>
      </c>
      <c r="B25" s="6" t="s">
        <v>63</v>
      </c>
      <c r="C25" s="1">
        <f>VLOOKUP($A25,openDSS_antes!$A:$R,4,0)</f>
        <v>2297371.0575999999</v>
      </c>
      <c r="D25" s="1">
        <f>VLOOKUP($A25,openDSS_antes!$A:$R,5,0)</f>
        <v>921909.74690000003</v>
      </c>
      <c r="E25" s="7">
        <f>C25/SQRT(C25*C25+D25*D25)</f>
        <v>0.92806360813433697</v>
      </c>
      <c r="F25" s="1">
        <f>VLOOKUP($A25,openDSS_antes!$A:$R,10,0)</f>
        <v>0</v>
      </c>
      <c r="G25" s="1">
        <f>VLOOKUP($A25,openDSS_antes!$A:$R,11,0)</f>
        <v>0</v>
      </c>
      <c r="H25" s="1">
        <f>VLOOKUP($A25,openDSS_antes!$A:$R,6,0)</f>
        <v>91321.9853</v>
      </c>
      <c r="I25" s="1">
        <f>VLOOKUP($A25,openDSS_depois!$A:$R,4,0)</f>
        <v>2298242.9797999999</v>
      </c>
      <c r="J25" s="1">
        <f>VLOOKUP($A25,openDSS_depois!$A:$R,5,0)</f>
        <v>921946.17500000005</v>
      </c>
      <c r="K25" s="7">
        <f>I25/SQRT(I25*I25+J25*J25)</f>
        <v>0.92810735430804969</v>
      </c>
      <c r="L25" s="1">
        <f>C25-I25</f>
        <v>-871.92219999991357</v>
      </c>
      <c r="M25" s="1">
        <f>VLOOKUP($A25,openDSS_depois!$A:$R,10,0)</f>
        <v>0</v>
      </c>
      <c r="N25" s="1">
        <f>VLOOKUP($A25,openDSS_depois!$A:$R,11,0)</f>
        <v>0</v>
      </c>
      <c r="O25" s="1">
        <f>VLOOKUP($A25,openDSS_depois!$A:$R,6,0)</f>
        <v>88566.731100000005</v>
      </c>
      <c r="P25" s="1">
        <f>O25-H25</f>
        <v>-2755.2541999999958</v>
      </c>
      <c r="Q25" s="1">
        <f>(P25/1000)*12</f>
        <v>-33.063050399999945</v>
      </c>
    </row>
    <row r="26" spans="1:17" x14ac:dyDescent="0.25">
      <c r="A26" s="15" t="s">
        <v>76</v>
      </c>
      <c r="B26" s="6" t="s">
        <v>97</v>
      </c>
      <c r="C26" s="1">
        <f>VLOOKUP($A26,openDSS_antes!$A:$R,4,0)</f>
        <v>21483564.671300001</v>
      </c>
      <c r="D26" s="1">
        <f>VLOOKUP($A26,openDSS_antes!$A:$R,5,0)</f>
        <v>8855134.2990000006</v>
      </c>
      <c r="E26" s="7">
        <f>C26/SQRT(C26*C26+D26*D26)</f>
        <v>0.92454227453995663</v>
      </c>
      <c r="F26" s="1">
        <f>VLOOKUP($A26,openDSS_antes!$A:$R,10,0)</f>
        <v>0</v>
      </c>
      <c r="G26" s="1">
        <f>VLOOKUP($A26,openDSS_antes!$A:$R,11,0)</f>
        <v>0</v>
      </c>
      <c r="H26" s="1">
        <f>VLOOKUP($A26,openDSS_antes!$A:$R,6,0)</f>
        <v>393881.82980000001</v>
      </c>
      <c r="I26" s="1">
        <f>VLOOKUP($A26,openDSS_depois!$A:$R,4,0)</f>
        <v>21485613.580800001</v>
      </c>
      <c r="J26" s="1">
        <f>VLOOKUP($A26,openDSS_depois!$A:$R,5,0)</f>
        <v>8853601.8576999996</v>
      </c>
      <c r="K26" s="7">
        <f>I26/SQRT(I26*I26+J26*J26)</f>
        <v>0.9245783084315895</v>
      </c>
      <c r="L26" s="1">
        <f>C26-I26</f>
        <v>-2048.9094999991357</v>
      </c>
      <c r="M26" s="1">
        <f>VLOOKUP($A26,openDSS_depois!$A:$R,10,0)</f>
        <v>0</v>
      </c>
      <c r="N26" s="1">
        <f>VLOOKUP($A26,openDSS_depois!$A:$R,11,0)</f>
        <v>0</v>
      </c>
      <c r="O26" s="1">
        <f>VLOOKUP($A26,openDSS_depois!$A:$R,6,0)</f>
        <v>387836.03019999998</v>
      </c>
      <c r="P26" s="1">
        <f>O26-H26</f>
        <v>-6045.7996000000276</v>
      </c>
      <c r="Q26" s="1">
        <f>(P26/1000)*12</f>
        <v>-72.549595200000326</v>
      </c>
    </row>
    <row r="27" spans="1:17" x14ac:dyDescent="0.25">
      <c r="A27" s="15" t="s">
        <v>15</v>
      </c>
      <c r="B27" s="6" t="s">
        <v>63</v>
      </c>
      <c r="C27" s="1">
        <f>VLOOKUP($A27,openDSS_antes!$A:$R,4,0)</f>
        <v>728899.05260000005</v>
      </c>
      <c r="D27" s="1">
        <f>VLOOKUP($A27,openDSS_antes!$A:$R,5,0)</f>
        <v>305233.13740000001</v>
      </c>
      <c r="E27" s="7">
        <f>C27/SQRT(C27*C27+D27*D27)</f>
        <v>0.92239022503161006</v>
      </c>
      <c r="F27" s="1">
        <f>VLOOKUP($A27,openDSS_antes!$A:$R,10,0)</f>
        <v>0</v>
      </c>
      <c r="G27" s="1">
        <f>VLOOKUP($A27,openDSS_antes!$A:$R,11,0)</f>
        <v>0</v>
      </c>
      <c r="H27" s="1">
        <f>VLOOKUP($A27,openDSS_antes!$A:$R,6,0)</f>
        <v>28191.1646</v>
      </c>
      <c r="I27" s="1">
        <f>VLOOKUP($A27,openDSS_depois!$A:$R,4,0)</f>
        <v>729491.93299999996</v>
      </c>
      <c r="J27" s="1">
        <f>VLOOKUP($A27,openDSS_depois!$A:$R,5,0)</f>
        <v>305807.64750000002</v>
      </c>
      <c r="K27" s="7">
        <f>I27/SQRT(I27*I27+J27*J27)</f>
        <v>0.9222432147247549</v>
      </c>
      <c r="L27" s="1">
        <f>C27-I27</f>
        <v>-592.88039999990724</v>
      </c>
      <c r="M27" s="1">
        <f>VLOOKUP($A27,openDSS_depois!$A:$R,10,0)</f>
        <v>0</v>
      </c>
      <c r="N27" s="1">
        <f>VLOOKUP($A27,openDSS_depois!$A:$R,11,0)</f>
        <v>0</v>
      </c>
      <c r="O27" s="1">
        <f>VLOOKUP($A27,openDSS_depois!$A:$R,6,0)</f>
        <v>25420.5556</v>
      </c>
      <c r="P27" s="1">
        <f>O27-H27</f>
        <v>-2770.6090000000004</v>
      </c>
      <c r="Q27" s="1">
        <f>(P27/1000)*12</f>
        <v>-33.247308000000004</v>
      </c>
    </row>
    <row r="28" spans="1:17" x14ac:dyDescent="0.25">
      <c r="A28" s="15" t="s">
        <v>16</v>
      </c>
      <c r="B28" s="6" t="s">
        <v>63</v>
      </c>
      <c r="C28" s="1">
        <f>VLOOKUP($A28,openDSS_antes!$A:$R,4,0)</f>
        <v>665788.19420000003</v>
      </c>
      <c r="D28" s="1">
        <f>VLOOKUP($A28,openDSS_antes!$A:$R,5,0)</f>
        <v>123558.4853</v>
      </c>
      <c r="E28" s="7">
        <f>C28/SQRT(C28*C28+D28*D28)</f>
        <v>0.98321202976798316</v>
      </c>
      <c r="F28" s="1">
        <f>VLOOKUP($A28,openDSS_antes!$A:$R,10,0)</f>
        <v>0</v>
      </c>
      <c r="G28" s="1">
        <f>VLOOKUP($A28,openDSS_antes!$A:$R,11,0)</f>
        <v>0</v>
      </c>
      <c r="H28" s="1">
        <f>VLOOKUP($A28,openDSS_antes!$A:$R,6,0)</f>
        <v>87530.532099999997</v>
      </c>
      <c r="I28" s="1">
        <f>VLOOKUP($A28,openDSS_depois!$A:$R,4,0)</f>
        <v>664251.33730000001</v>
      </c>
      <c r="J28" s="1">
        <f>VLOOKUP($A28,openDSS_depois!$A:$R,5,0)</f>
        <v>122484.71309999999</v>
      </c>
      <c r="K28" s="7">
        <f>I28/SQRT(I28*I28+J28*J28)</f>
        <v>0.98342082795760855</v>
      </c>
      <c r="L28" s="1">
        <f>C28-I28</f>
        <v>1536.8569000000134</v>
      </c>
      <c r="M28" s="1">
        <f>VLOOKUP($A28,openDSS_depois!$A:$R,10,0)</f>
        <v>0</v>
      </c>
      <c r="N28" s="1">
        <f>VLOOKUP($A28,openDSS_depois!$A:$R,11,0)</f>
        <v>0</v>
      </c>
      <c r="O28" s="1">
        <f>VLOOKUP($A28,openDSS_depois!$A:$R,6,0)</f>
        <v>85079.348299999998</v>
      </c>
      <c r="P28" s="1">
        <f>O28-H28</f>
        <v>-2451.1837999999989</v>
      </c>
      <c r="Q28" s="1">
        <f>(P28/1000)*12</f>
        <v>-29.414205599999988</v>
      </c>
    </row>
    <row r="29" spans="1:17" x14ac:dyDescent="0.25">
      <c r="A29" s="15" t="s">
        <v>17</v>
      </c>
      <c r="B29" s="6" t="s">
        <v>63</v>
      </c>
      <c r="C29" s="1">
        <f>VLOOKUP($A29,openDSS_antes!$A:$R,4,0)</f>
        <v>2036053.939</v>
      </c>
      <c r="D29" s="1">
        <f>VLOOKUP($A29,openDSS_antes!$A:$R,5,0)</f>
        <v>908955.11540000001</v>
      </c>
      <c r="E29" s="7">
        <f>C29/SQRT(C29*C29+D29*D29)</f>
        <v>0.9131374710761625</v>
      </c>
      <c r="F29" s="1">
        <f>VLOOKUP($A29,openDSS_antes!$A:$R,10,0)</f>
        <v>0</v>
      </c>
      <c r="G29" s="1">
        <f>VLOOKUP($A29,openDSS_antes!$A:$R,11,0)</f>
        <v>0</v>
      </c>
      <c r="H29" s="1">
        <f>VLOOKUP($A29,openDSS_antes!$A:$R,6,0)</f>
        <v>60107.477700000003</v>
      </c>
      <c r="I29" s="1">
        <f>VLOOKUP($A29,openDSS_depois!$A:$R,4,0)</f>
        <v>2033733.4791999999</v>
      </c>
      <c r="J29" s="1">
        <f>VLOOKUP($A29,openDSS_depois!$A:$R,5,0)</f>
        <v>904923.77</v>
      </c>
      <c r="K29" s="7">
        <f>I29/SQRT(I29*I29+J29*J29)</f>
        <v>0.91363769622813218</v>
      </c>
      <c r="L29" s="1">
        <f>C29-I29</f>
        <v>2320.4598000000697</v>
      </c>
      <c r="M29" s="1">
        <f>VLOOKUP($A29,openDSS_depois!$A:$R,10,0)</f>
        <v>0</v>
      </c>
      <c r="N29" s="1">
        <f>VLOOKUP($A29,openDSS_depois!$A:$R,11,0)</f>
        <v>0</v>
      </c>
      <c r="O29" s="1">
        <f>VLOOKUP($A29,openDSS_depois!$A:$R,6,0)</f>
        <v>57309.133800000003</v>
      </c>
      <c r="P29" s="1">
        <f>O29-H29</f>
        <v>-2798.3438999999998</v>
      </c>
      <c r="Q29" s="1">
        <f>(P29/1000)*12</f>
        <v>-33.580126800000002</v>
      </c>
    </row>
    <row r="30" spans="1:17" x14ac:dyDescent="0.25">
      <c r="A30" s="15" t="s">
        <v>18</v>
      </c>
      <c r="B30" s="6" t="s">
        <v>97</v>
      </c>
      <c r="C30" s="1">
        <f>VLOOKUP($A30,openDSS_antes!$A:$R,4,0)</f>
        <v>4935434.9252000004</v>
      </c>
      <c r="D30" s="1">
        <f>VLOOKUP($A30,openDSS_antes!$A:$R,5,0)</f>
        <v>1303653.8015999999</v>
      </c>
      <c r="E30" s="7">
        <f>C30/SQRT(C30*C30+D30*D30)</f>
        <v>0.96684004673080515</v>
      </c>
      <c r="F30" s="1">
        <f>VLOOKUP($A30,openDSS_antes!$A:$R,10,0)</f>
        <v>652035.51069999998</v>
      </c>
      <c r="G30" s="1">
        <f>VLOOKUP($A30,openDSS_antes!$A:$R,11,0)</f>
        <v>0</v>
      </c>
      <c r="H30" s="1">
        <f>VLOOKUP($A30,openDSS_antes!$A:$R,6,0)</f>
        <v>636685.20420000004</v>
      </c>
      <c r="I30" s="1">
        <f>VLOOKUP($A30,openDSS_depois!$A:$R,4,0)</f>
        <v>4937519.8800999997</v>
      </c>
      <c r="J30" s="1">
        <f>VLOOKUP($A30,openDSS_depois!$A:$R,5,0)</f>
        <v>1302662.2250000001</v>
      </c>
      <c r="K30" s="7">
        <f>I30/SQRT(I30*I30+J30*J30)</f>
        <v>0.96691458067156799</v>
      </c>
      <c r="L30" s="1">
        <f>C30-I30</f>
        <v>-2084.9548999993131</v>
      </c>
      <c r="M30" s="1">
        <f>VLOOKUP($A30,openDSS_depois!$A:$R,10,0)</f>
        <v>652035.51069999998</v>
      </c>
      <c r="N30" s="1">
        <f>VLOOKUP($A30,openDSS_depois!$A:$R,11,0)</f>
        <v>0</v>
      </c>
      <c r="O30" s="1">
        <f>VLOOKUP($A30,openDSS_depois!$A:$R,6,0)</f>
        <v>634168.92339999997</v>
      </c>
      <c r="P30" s="1">
        <f>O30-H30</f>
        <v>-2516.2808000000659</v>
      </c>
      <c r="Q30" s="1">
        <f>(P30/1000)*12</f>
        <v>-30.195369600000788</v>
      </c>
    </row>
    <row r="31" spans="1:17" x14ac:dyDescent="0.25">
      <c r="A31" s="15" t="s">
        <v>77</v>
      </c>
      <c r="B31" s="6" t="s">
        <v>63</v>
      </c>
      <c r="C31" s="1">
        <f>VLOOKUP($A31,openDSS_antes!$A:$R,4,0)</f>
        <v>1675782.3483</v>
      </c>
      <c r="D31" s="1">
        <f>VLOOKUP($A31,openDSS_antes!$A:$R,5,0)</f>
        <v>805032.20449999999</v>
      </c>
      <c r="E31" s="7">
        <f>C31/SQRT(C31*C31+D31*D31)</f>
        <v>0.9013852147651088</v>
      </c>
      <c r="F31" s="1">
        <f>VLOOKUP($A31,openDSS_antes!$A:$R,10,0)</f>
        <v>130248.45570000001</v>
      </c>
      <c r="G31" s="1">
        <f>VLOOKUP($A31,openDSS_antes!$A:$R,11,0)</f>
        <v>-23929.086299999999</v>
      </c>
      <c r="H31" s="1">
        <f>VLOOKUP($A31,openDSS_antes!$A:$R,6,0)</f>
        <v>181243.14249999999</v>
      </c>
      <c r="I31" s="1">
        <f>VLOOKUP($A31,openDSS_depois!$A:$R,4,0)</f>
        <v>1670460.5819999999</v>
      </c>
      <c r="J31" s="1">
        <f>VLOOKUP($A31,openDSS_depois!$A:$R,5,0)</f>
        <v>783445.72239999997</v>
      </c>
      <c r="K31" s="7">
        <f>I31/SQRT(I31*I31+J31*J31)</f>
        <v>0.90537199219070652</v>
      </c>
      <c r="L31" s="1">
        <f>C31-I31</f>
        <v>5321.7663000000175</v>
      </c>
      <c r="M31" s="1">
        <f>VLOOKUP($A31,openDSS_depois!$A:$R,10,0)</f>
        <v>129585.94590000001</v>
      </c>
      <c r="N31" s="1">
        <f>VLOOKUP($A31,openDSS_depois!$A:$R,11,0)</f>
        <v>-28921.549299999999</v>
      </c>
      <c r="O31" s="1">
        <f>VLOOKUP($A31,openDSS_depois!$A:$R,6,0)</f>
        <v>167314.05059999999</v>
      </c>
      <c r="P31" s="1">
        <f>O31-H31</f>
        <v>-13929.091899999999</v>
      </c>
      <c r="Q31" s="1">
        <f>(P31/1000)*12</f>
        <v>-167.14910279999998</v>
      </c>
    </row>
    <row r="32" spans="1:17" x14ac:dyDescent="0.25">
      <c r="A32" s="15" t="s">
        <v>78</v>
      </c>
      <c r="B32" s="6" t="s">
        <v>63</v>
      </c>
      <c r="C32" s="1">
        <f>VLOOKUP($A32,openDSS_antes!$A:$R,4,0)</f>
        <v>2151485.7362000002</v>
      </c>
      <c r="D32" s="1">
        <f>VLOOKUP($A32,openDSS_antes!$A:$R,5,0)</f>
        <v>745442.62959999999</v>
      </c>
      <c r="E32" s="7">
        <f>C32/SQRT(C32*C32+D32*D32)</f>
        <v>0.94489133397807978</v>
      </c>
      <c r="F32" s="1">
        <f>VLOOKUP($A32,openDSS_antes!$A:$R,10,0)</f>
        <v>0</v>
      </c>
      <c r="G32" s="1">
        <f>VLOOKUP($A32,openDSS_antes!$A:$R,11,0)</f>
        <v>0</v>
      </c>
      <c r="H32" s="1">
        <f>VLOOKUP($A32,openDSS_antes!$A:$R,6,0)</f>
        <v>361654.57900000003</v>
      </c>
      <c r="I32" s="1">
        <f>VLOOKUP($A32,openDSS_depois!$A:$R,4,0)</f>
        <v>2150376.4207000001</v>
      </c>
      <c r="J32" s="1">
        <f>VLOOKUP($A32,openDSS_depois!$A:$R,5,0)</f>
        <v>742251.09829999995</v>
      </c>
      <c r="K32" s="7">
        <f>I32/SQRT(I32*I32+J32*J32)</f>
        <v>0.94527241781663729</v>
      </c>
      <c r="L32" s="1">
        <f>C32-I32</f>
        <v>1109.3155000000261</v>
      </c>
      <c r="M32" s="1">
        <f>VLOOKUP($A32,openDSS_depois!$A:$R,10,0)</f>
        <v>0</v>
      </c>
      <c r="N32" s="1">
        <f>VLOOKUP($A32,openDSS_depois!$A:$R,11,0)</f>
        <v>0</v>
      </c>
      <c r="O32" s="1">
        <f>VLOOKUP($A32,openDSS_depois!$A:$R,6,0)</f>
        <v>358470.57</v>
      </c>
      <c r="P32" s="1">
        <f>O32-H32</f>
        <v>-3184.00900000002</v>
      </c>
      <c r="Q32" s="1">
        <f>(P32/1000)*12</f>
        <v>-38.208108000000237</v>
      </c>
    </row>
    <row r="33" spans="1:17" x14ac:dyDescent="0.25">
      <c r="A33" s="15" t="s">
        <v>19</v>
      </c>
      <c r="B33" s="6" t="s">
        <v>97</v>
      </c>
      <c r="C33" s="1">
        <f>VLOOKUP($A33,openDSS_antes!$A:$R,4,0)</f>
        <v>14882234.585999999</v>
      </c>
      <c r="D33" s="1">
        <f>VLOOKUP($A33,openDSS_antes!$A:$R,5,0)</f>
        <v>5650603.7529999996</v>
      </c>
      <c r="E33" s="7">
        <f>C33/SQRT(C33*C33+D33*D33)</f>
        <v>0.9348804440351639</v>
      </c>
      <c r="F33" s="1">
        <f>VLOOKUP($A33,openDSS_antes!$A:$R,10,0)</f>
        <v>0</v>
      </c>
      <c r="G33" s="1">
        <f>VLOOKUP($A33,openDSS_antes!$A:$R,11,0)</f>
        <v>0</v>
      </c>
      <c r="H33" s="1">
        <f>VLOOKUP($A33,openDSS_antes!$A:$R,6,0)</f>
        <v>542288.42619999999</v>
      </c>
      <c r="I33" s="1">
        <f>VLOOKUP($A33,openDSS_depois!$A:$R,4,0)</f>
        <v>14090115.4712</v>
      </c>
      <c r="J33" s="1">
        <f>VLOOKUP($A33,openDSS_depois!$A:$R,5,0)</f>
        <v>5305096.6594000002</v>
      </c>
      <c r="K33" s="7">
        <f>I33/SQRT(I33*I33+J33*J33)</f>
        <v>0.9358631616576355</v>
      </c>
      <c r="L33" s="1">
        <f>C33-I33</f>
        <v>792119.1147999987</v>
      </c>
      <c r="M33" s="1">
        <f>VLOOKUP($A33,openDSS_depois!$A:$R,10,0)</f>
        <v>0</v>
      </c>
      <c r="N33" s="1">
        <f>VLOOKUP($A33,openDSS_depois!$A:$R,11,0)</f>
        <v>0</v>
      </c>
      <c r="O33" s="1">
        <f>VLOOKUP($A33,openDSS_depois!$A:$R,6,0)</f>
        <v>507811.33750000002</v>
      </c>
      <c r="P33" s="1">
        <f>O33-H33</f>
        <v>-34477.088699999964</v>
      </c>
      <c r="Q33" s="1">
        <f>(P33/1000)*12</f>
        <v>-413.7250643999995</v>
      </c>
    </row>
    <row r="34" spans="1:17" x14ac:dyDescent="0.25">
      <c r="A34" s="15" t="s">
        <v>115</v>
      </c>
      <c r="B34" s="6" t="s">
        <v>97</v>
      </c>
      <c r="C34" s="1">
        <f>VLOOKUP($A34,openDSS_antes!$A:$R,4,0)</f>
        <v>14821211.322799999</v>
      </c>
      <c r="D34" s="1">
        <f>VLOOKUP($A34,openDSS_antes!$A:$R,5,0)</f>
        <v>5643635.2657000003</v>
      </c>
      <c r="E34" s="7">
        <f>C34/SQRT(C34*C34+D34*D34)</f>
        <v>0.93454101470441864</v>
      </c>
      <c r="F34" s="1">
        <f>VLOOKUP($A34,openDSS_antes!$A:$R,10,0)</f>
        <v>0</v>
      </c>
      <c r="G34" s="1">
        <f>VLOOKUP($A34,openDSS_antes!$A:$R,11,0)</f>
        <v>0</v>
      </c>
      <c r="H34" s="1">
        <f>VLOOKUP($A34,openDSS_antes!$A:$R,6,0)</f>
        <v>513849.39199999999</v>
      </c>
      <c r="I34" s="1">
        <f>VLOOKUP($A34,openDSS_depois!$A:$R,4,0)</f>
        <v>14816942.445499999</v>
      </c>
      <c r="J34" s="1">
        <f>VLOOKUP($A34,openDSS_depois!$A:$R,5,0)</f>
        <v>5636785.3767999997</v>
      </c>
      <c r="K34" s="7">
        <f>I34/SQRT(I34*I34+J34*J34)</f>
        <v>0.93465056710018879</v>
      </c>
      <c r="L34" s="1">
        <f>C34-I34</f>
        <v>4268.8772999998182</v>
      </c>
      <c r="M34" s="1">
        <f>VLOOKUP($A34,openDSS_depois!$A:$R,10,0)</f>
        <v>0</v>
      </c>
      <c r="N34" s="1">
        <f>VLOOKUP($A34,openDSS_depois!$A:$R,11,0)</f>
        <v>0</v>
      </c>
      <c r="O34" s="1">
        <f>VLOOKUP($A34,openDSS_depois!$A:$R,6,0)</f>
        <v>509475.23220000003</v>
      </c>
      <c r="P34" s="1">
        <f>O34-H34</f>
        <v>-4374.1597999999649</v>
      </c>
      <c r="Q34" s="1">
        <f>(P34/1000)*12</f>
        <v>-52.489917599999572</v>
      </c>
    </row>
    <row r="35" spans="1:17" x14ac:dyDescent="0.25">
      <c r="A35" s="15" t="s">
        <v>68</v>
      </c>
      <c r="B35" s="6" t="s">
        <v>63</v>
      </c>
      <c r="C35" s="1">
        <f>VLOOKUP($A35,openDSS_antes!$A:$R,4,0)</f>
        <v>1329241.5152</v>
      </c>
      <c r="D35" s="1">
        <f>VLOOKUP($A35,openDSS_antes!$A:$R,5,0)</f>
        <v>483547.80190000002</v>
      </c>
      <c r="E35" s="7">
        <f>C35/SQRT(C35*C35+D35*D35)</f>
        <v>0.93975089898943875</v>
      </c>
      <c r="F35" s="1">
        <f>VLOOKUP($A35,openDSS_antes!$A:$R,10,0)</f>
        <v>0</v>
      </c>
      <c r="G35" s="1">
        <f>VLOOKUP($A35,openDSS_antes!$A:$R,11,0)</f>
        <v>0</v>
      </c>
      <c r="H35" s="1">
        <f>VLOOKUP($A35,openDSS_antes!$A:$R,6,0)</f>
        <v>82038.858500000002</v>
      </c>
      <c r="I35" s="1">
        <f>VLOOKUP($A35,openDSS_depois!$A:$R,4,0)</f>
        <v>1329400.3966999999</v>
      </c>
      <c r="J35" s="1">
        <f>VLOOKUP($A35,openDSS_depois!$A:$R,5,0)</f>
        <v>485175.67810000002</v>
      </c>
      <c r="K35" s="7">
        <f>I35/SQRT(I35*I35+J35*J35)</f>
        <v>0.93939395808177206</v>
      </c>
      <c r="L35" s="1">
        <f>C35-I35</f>
        <v>-158.88149999990128</v>
      </c>
      <c r="M35" s="1">
        <f>VLOOKUP($A35,openDSS_depois!$A:$R,10,0)</f>
        <v>0</v>
      </c>
      <c r="N35" s="1">
        <f>VLOOKUP($A35,openDSS_depois!$A:$R,11,0)</f>
        <v>0</v>
      </c>
      <c r="O35" s="1">
        <f>VLOOKUP($A35,openDSS_depois!$A:$R,6,0)</f>
        <v>81059.151199999993</v>
      </c>
      <c r="P35" s="1">
        <f>O35-H35</f>
        <v>-979.70730000000913</v>
      </c>
      <c r="Q35" s="1">
        <f>(P35/1000)*12</f>
        <v>-11.75648760000011</v>
      </c>
    </row>
    <row r="36" spans="1:17" x14ac:dyDescent="0.25">
      <c r="A36" s="15" t="s">
        <v>65</v>
      </c>
      <c r="B36" s="6" t="s">
        <v>63</v>
      </c>
      <c r="C36" s="1">
        <f>VLOOKUP($A36,openDSS_antes!$A:$R,4,0)</f>
        <v>1252063.9813000001</v>
      </c>
      <c r="D36" s="1">
        <f>VLOOKUP($A36,openDSS_antes!$A:$R,5,0)</f>
        <v>120587.7355</v>
      </c>
      <c r="E36" s="7">
        <f>C36/SQRT(C36*C36+D36*D36)</f>
        <v>0.99539409819840374</v>
      </c>
      <c r="F36" s="1">
        <f>VLOOKUP($A36,openDSS_antes!$A:$R,10,0)</f>
        <v>0</v>
      </c>
      <c r="G36" s="1">
        <f>VLOOKUP($A36,openDSS_antes!$A:$R,11,0)</f>
        <v>0</v>
      </c>
      <c r="H36" s="1">
        <f>VLOOKUP($A36,openDSS_antes!$A:$R,6,0)</f>
        <v>166999.66</v>
      </c>
      <c r="I36" s="1">
        <f>VLOOKUP($A36,openDSS_depois!$A:$R,4,0)</f>
        <v>1247944.8984999999</v>
      </c>
      <c r="J36" s="1">
        <f>VLOOKUP($A36,openDSS_depois!$A:$R,5,0)</f>
        <v>118391.7065</v>
      </c>
      <c r="K36" s="7">
        <f>I36/SQRT(I36*I36+J36*J36)</f>
        <v>0.99553005458878163</v>
      </c>
      <c r="L36" s="1">
        <f>C36-I36</f>
        <v>4119.0828000002075</v>
      </c>
      <c r="M36" s="1">
        <f>VLOOKUP($A36,openDSS_depois!$A:$R,10,0)</f>
        <v>0</v>
      </c>
      <c r="N36" s="1">
        <f>VLOOKUP($A36,openDSS_depois!$A:$R,11,0)</f>
        <v>0</v>
      </c>
      <c r="O36" s="1">
        <f>VLOOKUP($A36,openDSS_depois!$A:$R,6,0)</f>
        <v>163500.32810000001</v>
      </c>
      <c r="P36" s="1">
        <f>O36-H36</f>
        <v>-3499.3318999999901</v>
      </c>
      <c r="Q36" s="1">
        <f>(P36/1000)*12</f>
        <v>-41.991982799999882</v>
      </c>
    </row>
    <row r="37" spans="1:17" x14ac:dyDescent="0.25">
      <c r="A37" s="15" t="s">
        <v>20</v>
      </c>
      <c r="B37" s="6" t="s">
        <v>63</v>
      </c>
      <c r="C37" s="1">
        <f>VLOOKUP($A37,openDSS_antes!$A:$R,4,0)</f>
        <v>1573324.4177000001</v>
      </c>
      <c r="D37" s="1">
        <f>VLOOKUP($A37,openDSS_antes!$A:$R,5,0)</f>
        <v>168623.89170000001</v>
      </c>
      <c r="E37" s="7">
        <f>C37/SQRT(C37*C37+D37*D37)</f>
        <v>0.99430557735261016</v>
      </c>
      <c r="F37" s="1">
        <f>VLOOKUP($A37,openDSS_antes!$A:$R,10,0)</f>
        <v>0</v>
      </c>
      <c r="G37" s="1">
        <f>VLOOKUP($A37,openDSS_antes!$A:$R,11,0)</f>
        <v>0</v>
      </c>
      <c r="H37" s="1">
        <f>VLOOKUP($A37,openDSS_antes!$A:$R,6,0)</f>
        <v>169516.239</v>
      </c>
      <c r="I37" s="1">
        <f>VLOOKUP($A37,openDSS_depois!$A:$R,4,0)</f>
        <v>1574339.3705</v>
      </c>
      <c r="J37" s="1">
        <f>VLOOKUP($A37,openDSS_depois!$A:$R,5,0)</f>
        <v>168062.13</v>
      </c>
      <c r="K37" s="7">
        <f>I37/SQRT(I37*I37+J37*J37)</f>
        <v>0.99435036446311864</v>
      </c>
      <c r="L37" s="1">
        <f>C37-I37</f>
        <v>-1014.9527999998536</v>
      </c>
      <c r="M37" s="1">
        <f>VLOOKUP($A37,openDSS_depois!$A:$R,10,0)</f>
        <v>0</v>
      </c>
      <c r="N37" s="1">
        <f>VLOOKUP($A37,openDSS_depois!$A:$R,11,0)</f>
        <v>0</v>
      </c>
      <c r="O37" s="1">
        <f>VLOOKUP($A37,openDSS_depois!$A:$R,6,0)</f>
        <v>168628.29329999999</v>
      </c>
      <c r="P37" s="1">
        <f>O37-H37</f>
        <v>-887.94570000001113</v>
      </c>
      <c r="Q37" s="1">
        <f>(P37/1000)*12</f>
        <v>-10.655348400000134</v>
      </c>
    </row>
    <row r="38" spans="1:17" x14ac:dyDescent="0.25">
      <c r="A38" s="15" t="s">
        <v>21</v>
      </c>
      <c r="B38" s="6" t="s">
        <v>63</v>
      </c>
      <c r="C38" s="1">
        <f>VLOOKUP($A38,openDSS_antes!$A:$R,4,0)</f>
        <v>1822857.8703000001</v>
      </c>
      <c r="D38" s="1">
        <f>VLOOKUP($A38,openDSS_antes!$A:$R,5,0)</f>
        <v>349523.69270000001</v>
      </c>
      <c r="E38" s="7">
        <f>C38/SQRT(C38*C38+D38*D38)</f>
        <v>0.98210880523769339</v>
      </c>
      <c r="F38" s="1">
        <f>VLOOKUP($A38,openDSS_antes!$A:$R,10,0)</f>
        <v>0</v>
      </c>
      <c r="G38" s="1">
        <f>VLOOKUP($A38,openDSS_antes!$A:$R,11,0)</f>
        <v>0</v>
      </c>
      <c r="H38" s="1">
        <f>VLOOKUP($A38,openDSS_antes!$A:$R,6,0)</f>
        <v>160272.761</v>
      </c>
      <c r="I38" s="1">
        <f>VLOOKUP($A38,openDSS_depois!$A:$R,4,0)</f>
        <v>1818121.3278999999</v>
      </c>
      <c r="J38" s="1">
        <f>VLOOKUP($A38,openDSS_depois!$A:$R,5,0)</f>
        <v>343646.8702</v>
      </c>
      <c r="K38" s="7">
        <f>I38/SQRT(I38*I38+J38*J38)</f>
        <v>0.98260202013616071</v>
      </c>
      <c r="L38" s="1">
        <f>C38-I38</f>
        <v>4736.5424000001512</v>
      </c>
      <c r="M38" s="1">
        <f>VLOOKUP($A38,openDSS_depois!$A:$R,10,0)</f>
        <v>0</v>
      </c>
      <c r="N38" s="1">
        <f>VLOOKUP($A38,openDSS_depois!$A:$R,11,0)</f>
        <v>0</v>
      </c>
      <c r="O38" s="1">
        <f>VLOOKUP($A38,openDSS_depois!$A:$R,6,0)</f>
        <v>156274.5491</v>
      </c>
      <c r="P38" s="1">
        <f>O38-H38</f>
        <v>-3998.2118999999948</v>
      </c>
      <c r="Q38" s="1">
        <f>(P38/1000)*12</f>
        <v>-47.978542799999943</v>
      </c>
    </row>
    <row r="39" spans="1:17" x14ac:dyDescent="0.25">
      <c r="A39" s="15" t="s">
        <v>22</v>
      </c>
      <c r="B39" s="6" t="s">
        <v>97</v>
      </c>
      <c r="C39" s="1">
        <f>VLOOKUP($A39,openDSS_antes!$A:$R,4,0)</f>
        <v>8418123.0129000004</v>
      </c>
      <c r="D39" s="1">
        <f>VLOOKUP($A39,openDSS_antes!$A:$R,5,0)</f>
        <v>2392872.091</v>
      </c>
      <c r="E39" s="7">
        <f>C39/SQRT(C39*C39+D39*D39)</f>
        <v>0.96189449983396258</v>
      </c>
      <c r="F39" s="1">
        <f>VLOOKUP($A39,openDSS_antes!$A:$R,10,0)</f>
        <v>0</v>
      </c>
      <c r="G39" s="1">
        <f>VLOOKUP($A39,openDSS_antes!$A:$R,11,0)</f>
        <v>0</v>
      </c>
      <c r="H39" s="1">
        <f>VLOOKUP($A39,openDSS_antes!$A:$R,6,0)</f>
        <v>583042.65240000002</v>
      </c>
      <c r="I39" s="1">
        <f>VLOOKUP($A39,openDSS_depois!$A:$R,4,0)</f>
        <v>8418834.0187999997</v>
      </c>
      <c r="J39" s="1">
        <f>VLOOKUP($A39,openDSS_depois!$A:$R,5,0)</f>
        <v>2393208.4517999999</v>
      </c>
      <c r="K39" s="7">
        <f>I39/SQRT(I39*I39+J39*J39)</f>
        <v>0.96189046545627366</v>
      </c>
      <c r="L39" s="1">
        <f>C39-I39</f>
        <v>-711.0058999992907</v>
      </c>
      <c r="M39" s="1">
        <f>VLOOKUP($A39,openDSS_depois!$A:$R,10,0)</f>
        <v>0</v>
      </c>
      <c r="N39" s="1">
        <f>VLOOKUP($A39,openDSS_depois!$A:$R,11,0)</f>
        <v>0</v>
      </c>
      <c r="O39" s="1">
        <f>VLOOKUP($A39,openDSS_depois!$A:$R,6,0)</f>
        <v>578780.69299999997</v>
      </c>
      <c r="P39" s="1">
        <f>O39-H39</f>
        <v>-4261.9594000000507</v>
      </c>
      <c r="Q39" s="1">
        <f>(P39/1000)*12</f>
        <v>-51.143512800000607</v>
      </c>
    </row>
    <row r="40" spans="1:17" x14ac:dyDescent="0.25">
      <c r="A40" s="15" t="s">
        <v>66</v>
      </c>
      <c r="B40" s="6" t="s">
        <v>63</v>
      </c>
      <c r="C40" s="1">
        <f>VLOOKUP($A40,openDSS_antes!$A:$R,4,0)</f>
        <v>2881304.7140000002</v>
      </c>
      <c r="D40" s="1">
        <f>VLOOKUP($A40,openDSS_antes!$A:$R,5,0)</f>
        <v>-80368.036600000007</v>
      </c>
      <c r="E40" s="7">
        <f>C40/SQRT(C40*C40+D40*D40)</f>
        <v>0.99961121901442385</v>
      </c>
      <c r="F40" s="1">
        <f>VLOOKUP($A40,openDSS_antes!$A:$R,10,0)</f>
        <v>501641.8</v>
      </c>
      <c r="G40" s="1">
        <f>VLOOKUP($A40,openDSS_antes!$A:$R,11,0)</f>
        <v>0</v>
      </c>
      <c r="H40" s="1">
        <f>VLOOKUP($A40,openDSS_antes!$A:$R,6,0)</f>
        <v>277208.9742</v>
      </c>
      <c r="I40" s="1">
        <f>VLOOKUP($A40,openDSS_depois!$A:$R,4,0)</f>
        <v>2884435.3807000001</v>
      </c>
      <c r="J40" s="1">
        <f>VLOOKUP($A40,openDSS_depois!$A:$R,5,0)</f>
        <v>-84507.354399999997</v>
      </c>
      <c r="K40" s="7">
        <f>I40/SQRT(I40*I40+J40*J40)</f>
        <v>0.99957109815593648</v>
      </c>
      <c r="L40" s="1">
        <f>C40-I40</f>
        <v>-3130.6666999999434</v>
      </c>
      <c r="M40" s="1">
        <f>VLOOKUP($A40,openDSS_depois!$A:$R,10,0)</f>
        <v>501641.8</v>
      </c>
      <c r="N40" s="1">
        <f>VLOOKUP($A40,openDSS_depois!$A:$R,11,0)</f>
        <v>0</v>
      </c>
      <c r="O40" s="1">
        <f>VLOOKUP($A40,openDSS_depois!$A:$R,6,0)</f>
        <v>274080.47409999999</v>
      </c>
      <c r="P40" s="1">
        <f>O40-H40</f>
        <v>-3128.5001000000047</v>
      </c>
      <c r="Q40" s="1">
        <f>(P40/1000)*12</f>
        <v>-37.542001200000058</v>
      </c>
    </row>
    <row r="41" spans="1:17" x14ac:dyDescent="0.25">
      <c r="A41" s="15" t="s">
        <v>23</v>
      </c>
      <c r="B41" s="6" t="s">
        <v>97</v>
      </c>
      <c r="C41" s="1">
        <f>VLOOKUP($A41,openDSS_antes!$A:$R,4,0)</f>
        <v>23063262.140700001</v>
      </c>
      <c r="D41" s="1">
        <f>VLOOKUP($A41,openDSS_antes!$A:$R,5,0)</f>
        <v>5399205.9038000004</v>
      </c>
      <c r="E41" s="7">
        <f>C41/SQRT(C41*C41+D41*D41)</f>
        <v>0.97367486440903794</v>
      </c>
      <c r="F41" s="1">
        <f>VLOOKUP($A41,openDSS_antes!$A:$R,10,0)</f>
        <v>0</v>
      </c>
      <c r="G41" s="1">
        <f>VLOOKUP($A41,openDSS_antes!$A:$R,11,0)</f>
        <v>0</v>
      </c>
      <c r="H41" s="1">
        <f>VLOOKUP($A41,openDSS_antes!$A:$R,6,0)</f>
        <v>1046939.7829</v>
      </c>
      <c r="I41" s="1">
        <f>VLOOKUP($A41,openDSS_depois!$A:$R,4,0)</f>
        <v>23063369.614799999</v>
      </c>
      <c r="J41" s="1">
        <f>VLOOKUP($A41,openDSS_depois!$A:$R,5,0)</f>
        <v>5399453.6889000004</v>
      </c>
      <c r="K41" s="7">
        <f>I41/SQRT(I41*I41+J41*J41)</f>
        <v>0.97367277843118361</v>
      </c>
      <c r="L41" s="1">
        <f>C41-I41</f>
        <v>-107.47409999743104</v>
      </c>
      <c r="M41" s="1">
        <f>VLOOKUP($A41,openDSS_depois!$A:$R,10,0)</f>
        <v>0</v>
      </c>
      <c r="N41" s="1">
        <f>VLOOKUP($A41,openDSS_depois!$A:$R,11,0)</f>
        <v>0</v>
      </c>
      <c r="O41" s="1">
        <f>VLOOKUP($A41,openDSS_depois!$A:$R,6,0)</f>
        <v>1043760.2376</v>
      </c>
      <c r="P41" s="1">
        <f>O41-H41</f>
        <v>-3179.545299999998</v>
      </c>
      <c r="Q41" s="1">
        <f>(P41/1000)*12</f>
        <v>-38.154543599999975</v>
      </c>
    </row>
    <row r="42" spans="1:17" x14ac:dyDescent="0.25">
      <c r="A42" s="15" t="s">
        <v>24</v>
      </c>
      <c r="B42" s="6" t="s">
        <v>63</v>
      </c>
      <c r="C42" s="1">
        <f>VLOOKUP($A42,openDSS_antes!$A:$R,4,0)</f>
        <v>1237285.4210000001</v>
      </c>
      <c r="D42" s="1">
        <f>VLOOKUP($A42,openDSS_antes!$A:$R,5,0)</f>
        <v>-113819.49</v>
      </c>
      <c r="E42" s="7">
        <f>C42/SQRT(C42*C42+D42*D42)</f>
        <v>0.99579546727021295</v>
      </c>
      <c r="F42" s="1">
        <f>VLOOKUP($A42,openDSS_antes!$A:$R,10,0)</f>
        <v>0</v>
      </c>
      <c r="G42" s="1">
        <f>VLOOKUP($A42,openDSS_antes!$A:$R,11,0)</f>
        <v>0</v>
      </c>
      <c r="H42" s="1">
        <f>VLOOKUP($A42,openDSS_antes!$A:$R,6,0)</f>
        <v>142560.7365</v>
      </c>
      <c r="I42" s="1">
        <f>VLOOKUP($A42,openDSS_depois!$A:$R,4,0)</f>
        <v>1235324.5493000001</v>
      </c>
      <c r="J42" s="1">
        <f>VLOOKUP($A42,openDSS_depois!$A:$R,5,0)</f>
        <v>-115567.0754</v>
      </c>
      <c r="K42" s="7">
        <f>I42/SQRT(I42*I42+J42*J42)</f>
        <v>0.99565252816931893</v>
      </c>
      <c r="L42" s="1">
        <f>C42-I42</f>
        <v>1960.8717000000179</v>
      </c>
      <c r="M42" s="1">
        <f>VLOOKUP($A42,openDSS_depois!$A:$R,10,0)</f>
        <v>0</v>
      </c>
      <c r="N42" s="1">
        <f>VLOOKUP($A42,openDSS_depois!$A:$R,11,0)</f>
        <v>0</v>
      </c>
      <c r="O42" s="1">
        <f>VLOOKUP($A42,openDSS_depois!$A:$R,6,0)</f>
        <v>139814.9474</v>
      </c>
      <c r="P42" s="1">
        <f>O42-H42</f>
        <v>-2745.7890999999945</v>
      </c>
      <c r="Q42" s="1">
        <f>(P42/1000)*12</f>
        <v>-32.949469199999932</v>
      </c>
    </row>
    <row r="43" spans="1:17" x14ac:dyDescent="0.25">
      <c r="A43" s="15" t="s">
        <v>79</v>
      </c>
      <c r="B43" s="6" t="s">
        <v>97</v>
      </c>
      <c r="C43" s="1">
        <f>VLOOKUP($A43,openDSS_antes!$A:$R,4,0)</f>
        <v>2693991.9857999999</v>
      </c>
      <c r="D43" s="1">
        <f>VLOOKUP($A43,openDSS_antes!$A:$R,5,0)</f>
        <v>298211.53340000001</v>
      </c>
      <c r="E43" s="7">
        <f>C43/SQRT(C43*C43+D43*D43)</f>
        <v>0.99392904052123299</v>
      </c>
      <c r="F43" s="1">
        <f>VLOOKUP($A43,openDSS_antes!$A:$R,10,0)</f>
        <v>2524600.5199000002</v>
      </c>
      <c r="G43" s="1">
        <f>VLOOKUP($A43,openDSS_antes!$A:$R,11,0)</f>
        <v>0</v>
      </c>
      <c r="H43" s="1">
        <f>VLOOKUP($A43,openDSS_antes!$A:$R,6,0)</f>
        <v>430993.82390000002</v>
      </c>
      <c r="I43" s="1">
        <f>VLOOKUP($A43,openDSS_depois!$A:$R,4,0)</f>
        <v>2691546.5863999999</v>
      </c>
      <c r="J43" s="1">
        <f>VLOOKUP($A43,openDSS_depois!$A:$R,5,0)</f>
        <v>296460.76130000001</v>
      </c>
      <c r="K43" s="7">
        <f>I43/SQRT(I43*I43+J43*J43)</f>
        <v>0.99398866658640661</v>
      </c>
      <c r="L43" s="1">
        <f>C43-I43</f>
        <v>2445.3993999999948</v>
      </c>
      <c r="M43" s="1">
        <f>VLOOKUP($A43,openDSS_depois!$A:$R,10,0)</f>
        <v>2524600.5199000002</v>
      </c>
      <c r="N43" s="1">
        <f>VLOOKUP($A43,openDSS_depois!$A:$R,11,0)</f>
        <v>0</v>
      </c>
      <c r="O43" s="1">
        <f>VLOOKUP($A43,openDSS_depois!$A:$R,6,0)</f>
        <v>428328.07250000001</v>
      </c>
      <c r="P43" s="1">
        <f>O43-H43</f>
        <v>-2665.7514000000083</v>
      </c>
      <c r="Q43" s="1">
        <f>(P43/1000)*12</f>
        <v>-31.989016800000101</v>
      </c>
    </row>
    <row r="44" spans="1:17" x14ac:dyDescent="0.25">
      <c r="A44" s="15" t="s">
        <v>99</v>
      </c>
      <c r="B44" s="6" t="s">
        <v>97</v>
      </c>
      <c r="C44" s="1">
        <f>VLOOKUP($A44,openDSS_antes!$A:$R,4,0)</f>
        <v>1515946.8137999999</v>
      </c>
      <c r="D44" s="1">
        <f>VLOOKUP($A44,openDSS_antes!$A:$R,5,0)</f>
        <v>-434216.06339999998</v>
      </c>
      <c r="E44" s="7">
        <f>C44/SQRT(C44*C44+D44*D44)</f>
        <v>0.96134141547497831</v>
      </c>
      <c r="F44" s="1">
        <f>VLOOKUP($A44,openDSS_antes!$A:$R,10,0)</f>
        <v>2524600.5199000002</v>
      </c>
      <c r="G44" s="1">
        <f>VLOOKUP($A44,openDSS_antes!$A:$R,11,0)</f>
        <v>0</v>
      </c>
      <c r="H44" s="1">
        <f>VLOOKUP($A44,openDSS_antes!$A:$R,6,0)</f>
        <v>641766.64509999997</v>
      </c>
      <c r="I44" s="1">
        <f>VLOOKUP($A44,openDSS_depois!$A:$R,4,0)</f>
        <v>1521692.1154</v>
      </c>
      <c r="J44" s="1">
        <f>VLOOKUP($A44,openDSS_depois!$A:$R,5,0)</f>
        <v>-435650.75020000001</v>
      </c>
      <c r="K44" s="7">
        <f>I44/SQRT(I44*I44+J44*J44)</f>
        <v>0.96137668765951589</v>
      </c>
      <c r="L44" s="1">
        <f>C44-I44</f>
        <v>-5745.3016000001226</v>
      </c>
      <c r="M44" s="1">
        <f>VLOOKUP($A44,openDSS_depois!$A:$R,10,0)</f>
        <v>2524600.5199000002</v>
      </c>
      <c r="N44" s="1">
        <f>VLOOKUP($A44,openDSS_depois!$A:$R,11,0)</f>
        <v>0</v>
      </c>
      <c r="O44" s="1">
        <f>VLOOKUP($A44,openDSS_depois!$A:$R,6,0)</f>
        <v>619387.22279999999</v>
      </c>
      <c r="P44" s="1">
        <f>O44-H44</f>
        <v>-22379.422299999977</v>
      </c>
      <c r="Q44" s="1">
        <f>(P44/1000)*12</f>
        <v>-268.55306759999974</v>
      </c>
    </row>
    <row r="45" spans="1:17" x14ac:dyDescent="0.25">
      <c r="A45" s="15" t="s">
        <v>89</v>
      </c>
      <c r="B45" s="6" t="s">
        <v>63</v>
      </c>
      <c r="C45" s="1">
        <f>VLOOKUP($A45,openDSS_antes!$A:$R,4,0)</f>
        <v>1322605.6569999999</v>
      </c>
      <c r="D45" s="1">
        <f>VLOOKUP($A45,openDSS_antes!$A:$R,5,0)</f>
        <v>172963.3321</v>
      </c>
      <c r="E45" s="7">
        <f>C45/SQRT(C45*C45+D45*D45)</f>
        <v>0.99155713101961296</v>
      </c>
      <c r="F45" s="1">
        <f>VLOOKUP($A45,openDSS_antes!$A:$R,10,0)</f>
        <v>0</v>
      </c>
      <c r="G45" s="1">
        <f>VLOOKUP($A45,openDSS_antes!$A:$R,11,0)</f>
        <v>0</v>
      </c>
      <c r="H45" s="1">
        <f>VLOOKUP($A45,openDSS_antes!$A:$R,6,0)</f>
        <v>128352.4399</v>
      </c>
      <c r="I45" s="1">
        <f>VLOOKUP($A45,openDSS_depois!$A:$R,4,0)</f>
        <v>1322628.0067</v>
      </c>
      <c r="J45" s="1">
        <f>VLOOKUP($A45,openDSS_depois!$A:$R,5,0)</f>
        <v>172884.11540000001</v>
      </c>
      <c r="K45" s="7">
        <f>I45/SQRT(I45*I45+J45*J45)</f>
        <v>0.99156504678965529</v>
      </c>
      <c r="L45" s="1">
        <f>C45-I45</f>
        <v>-22.349700000137091</v>
      </c>
      <c r="M45" s="1">
        <f>VLOOKUP($A45,openDSS_depois!$A:$R,10,0)</f>
        <v>0</v>
      </c>
      <c r="N45" s="1">
        <f>VLOOKUP($A45,openDSS_depois!$A:$R,11,0)</f>
        <v>0</v>
      </c>
      <c r="O45" s="1">
        <f>VLOOKUP($A45,openDSS_depois!$A:$R,6,0)</f>
        <v>127284.6688</v>
      </c>
      <c r="P45" s="1">
        <f>O45-H45</f>
        <v>-1067.7710999999981</v>
      </c>
      <c r="Q45" s="1">
        <f>(P45/1000)*12</f>
        <v>-12.813253199999977</v>
      </c>
    </row>
    <row r="46" spans="1:17" x14ac:dyDescent="0.25">
      <c r="A46" s="15" t="s">
        <v>26</v>
      </c>
      <c r="B46" s="6" t="s">
        <v>97</v>
      </c>
      <c r="C46" s="1">
        <f>VLOOKUP($A46,openDSS_antes!$A:$R,4,0)</f>
        <v>10151140.291300001</v>
      </c>
      <c r="D46" s="1">
        <f>VLOOKUP($A46,openDSS_antes!$A:$R,5,0)</f>
        <v>3456989.4394999999</v>
      </c>
      <c r="E46" s="7">
        <f>C46/SQRT(C46*C46+D46*D46)</f>
        <v>0.94661342603863186</v>
      </c>
      <c r="F46" s="1">
        <f>VLOOKUP($A46,openDSS_antes!$A:$R,10,0)</f>
        <v>0</v>
      </c>
      <c r="G46" s="1">
        <f>VLOOKUP($A46,openDSS_antes!$A:$R,11,0)</f>
        <v>0</v>
      </c>
      <c r="H46" s="1">
        <f>VLOOKUP($A46,openDSS_antes!$A:$R,6,0)</f>
        <v>358741.36869999999</v>
      </c>
      <c r="I46" s="1">
        <f>VLOOKUP($A46,openDSS_depois!$A:$R,4,0)</f>
        <v>10151590.085000001</v>
      </c>
      <c r="J46" s="1">
        <f>VLOOKUP($A46,openDSS_depois!$A:$R,5,0)</f>
        <v>3458507.3535000002</v>
      </c>
      <c r="K46" s="7">
        <f>I46/SQRT(I46*I46+J46*J46)</f>
        <v>0.94657458643954095</v>
      </c>
      <c r="L46" s="1">
        <f>C46-I46</f>
        <v>-449.7937000002712</v>
      </c>
      <c r="M46" s="1">
        <f>VLOOKUP($A46,openDSS_depois!$A:$R,10,0)</f>
        <v>0</v>
      </c>
      <c r="N46" s="1">
        <f>VLOOKUP($A46,openDSS_depois!$A:$R,11,0)</f>
        <v>0</v>
      </c>
      <c r="O46" s="1">
        <f>VLOOKUP($A46,openDSS_depois!$A:$R,6,0)</f>
        <v>355787.63370000001</v>
      </c>
      <c r="P46" s="1">
        <f>O46-H46</f>
        <v>-2953.734999999986</v>
      </c>
      <c r="Q46" s="1">
        <f>(P46/1000)*12</f>
        <v>-35.444819999999837</v>
      </c>
    </row>
    <row r="47" spans="1:17" x14ac:dyDescent="0.25">
      <c r="A47" s="15" t="s">
        <v>27</v>
      </c>
      <c r="B47" s="6" t="s">
        <v>63</v>
      </c>
      <c r="C47" s="1">
        <f>VLOOKUP($A47,openDSS_antes!$A:$R,4,0)</f>
        <v>1533441.7886999999</v>
      </c>
      <c r="D47" s="1">
        <f>VLOOKUP($A47,openDSS_antes!$A:$R,5,0)</f>
        <v>430990.10930000001</v>
      </c>
      <c r="E47" s="7">
        <f>C47/SQRT(C47*C47+D47*D47)</f>
        <v>0.96269844139536376</v>
      </c>
      <c r="F47" s="1">
        <f>VLOOKUP($A47,openDSS_antes!$A:$R,10,0)</f>
        <v>0</v>
      </c>
      <c r="G47" s="1">
        <f>VLOOKUP($A47,openDSS_antes!$A:$R,11,0)</f>
        <v>0</v>
      </c>
      <c r="H47" s="1">
        <f>VLOOKUP($A47,openDSS_antes!$A:$R,6,0)</f>
        <v>43206.017999999996</v>
      </c>
      <c r="I47" s="1">
        <f>VLOOKUP($A47,openDSS_depois!$A:$R,4,0)</f>
        <v>1522125.6172</v>
      </c>
      <c r="J47" s="1">
        <f>VLOOKUP($A47,openDSS_depois!$A:$R,5,0)</f>
        <v>416036.00329999998</v>
      </c>
      <c r="K47" s="7">
        <f>I47/SQRT(I47*I47+J47*J47)</f>
        <v>0.96461714561659351</v>
      </c>
      <c r="L47" s="1">
        <f>C47-I47</f>
        <v>11316.171499999939</v>
      </c>
      <c r="M47" s="1">
        <f>VLOOKUP($A47,openDSS_depois!$A:$R,10,0)</f>
        <v>0</v>
      </c>
      <c r="N47" s="1">
        <f>VLOOKUP($A47,openDSS_depois!$A:$R,11,0)</f>
        <v>0</v>
      </c>
      <c r="O47" s="1">
        <f>VLOOKUP($A47,openDSS_depois!$A:$R,6,0)</f>
        <v>38169.218500000003</v>
      </c>
      <c r="P47" s="1">
        <f>O47-H47</f>
        <v>-5036.7994999999937</v>
      </c>
      <c r="Q47" s="1">
        <f>(P47/1000)*12</f>
        <v>-60.441593999999924</v>
      </c>
    </row>
    <row r="48" spans="1:17" x14ac:dyDescent="0.25">
      <c r="A48" s="15" t="s">
        <v>28</v>
      </c>
      <c r="B48" s="6" t="s">
        <v>97</v>
      </c>
      <c r="C48" s="1">
        <f>VLOOKUP($A48,openDSS_antes!$A:$R,4,0)</f>
        <v>7673891.2582999999</v>
      </c>
      <c r="D48" s="1">
        <f>VLOOKUP($A48,openDSS_antes!$A:$R,5,0)</f>
        <v>2653952.1431</v>
      </c>
      <c r="E48" s="7">
        <f>C48/SQRT(C48*C48+D48*D48)</f>
        <v>0.94507720558891239</v>
      </c>
      <c r="F48" s="1">
        <f>VLOOKUP($A48,openDSS_antes!$A:$R,10,0)</f>
        <v>0</v>
      </c>
      <c r="G48" s="1">
        <f>VLOOKUP($A48,openDSS_antes!$A:$R,11,0)</f>
        <v>0</v>
      </c>
      <c r="H48" s="1">
        <f>VLOOKUP($A48,openDSS_antes!$A:$R,6,0)</f>
        <v>329761.41029999999</v>
      </c>
      <c r="I48" s="1">
        <f>VLOOKUP($A48,openDSS_depois!$A:$R,4,0)</f>
        <v>7672448.1575999996</v>
      </c>
      <c r="J48" s="1">
        <f>VLOOKUP($A48,openDSS_depois!$A:$R,5,0)</f>
        <v>2653183.6631</v>
      </c>
      <c r="K48" s="7">
        <f>I48/SQRT(I48*I48+J48*J48)</f>
        <v>0.94508745551425022</v>
      </c>
      <c r="L48" s="1">
        <f>C48-I48</f>
        <v>1443.100700000301</v>
      </c>
      <c r="M48" s="1">
        <f>VLOOKUP($A48,openDSS_depois!$A:$R,10,0)</f>
        <v>0</v>
      </c>
      <c r="N48" s="1">
        <f>VLOOKUP($A48,openDSS_depois!$A:$R,11,0)</f>
        <v>0</v>
      </c>
      <c r="O48" s="1">
        <f>VLOOKUP($A48,openDSS_depois!$A:$R,6,0)</f>
        <v>329007.20069999999</v>
      </c>
      <c r="P48" s="1">
        <f>O48-H48</f>
        <v>-754.20960000000196</v>
      </c>
      <c r="Q48" s="1">
        <f>(P48/1000)*12</f>
        <v>-9.0505152000000226</v>
      </c>
    </row>
    <row r="49" spans="1:17" x14ac:dyDescent="0.25">
      <c r="A49" s="15" t="s">
        <v>29</v>
      </c>
      <c r="B49" s="6" t="s">
        <v>63</v>
      </c>
      <c r="C49" s="1">
        <f>VLOOKUP($A49,openDSS_antes!$A:$R,4,0)</f>
        <v>1460036.3263999999</v>
      </c>
      <c r="D49" s="1">
        <f>VLOOKUP($A49,openDSS_antes!$A:$R,5,0)</f>
        <v>541091.96970000002</v>
      </c>
      <c r="E49" s="7">
        <f>C49/SQRT(C49*C49+D49*D49)</f>
        <v>0.93767808898833849</v>
      </c>
      <c r="F49" s="1">
        <f>VLOOKUP($A49,openDSS_antes!$A:$R,10,0)</f>
        <v>0</v>
      </c>
      <c r="G49" s="1">
        <f>VLOOKUP($A49,openDSS_antes!$A:$R,11,0)</f>
        <v>0</v>
      </c>
      <c r="H49" s="1">
        <f>VLOOKUP($A49,openDSS_antes!$A:$R,6,0)</f>
        <v>150110.2218</v>
      </c>
      <c r="I49" s="1">
        <f>VLOOKUP($A49,openDSS_depois!$A:$R,4,0)</f>
        <v>1460957.7845999999</v>
      </c>
      <c r="J49" s="1">
        <f>VLOOKUP($A49,openDSS_depois!$A:$R,5,0)</f>
        <v>542394.00540000002</v>
      </c>
      <c r="K49" s="7">
        <f>I49/SQRT(I49*I49+J49*J49)</f>
        <v>0.93747709054381456</v>
      </c>
      <c r="L49" s="1">
        <f>C49-I49</f>
        <v>-921.45819999999367</v>
      </c>
      <c r="M49" s="1">
        <f>VLOOKUP($A49,openDSS_depois!$A:$R,10,0)</f>
        <v>0</v>
      </c>
      <c r="N49" s="1">
        <f>VLOOKUP($A49,openDSS_depois!$A:$R,11,0)</f>
        <v>0</v>
      </c>
      <c r="O49" s="1">
        <f>VLOOKUP($A49,openDSS_depois!$A:$R,6,0)</f>
        <v>143711.62760000001</v>
      </c>
      <c r="P49" s="1">
        <f>O49-H49</f>
        <v>-6398.5941999999923</v>
      </c>
      <c r="Q49" s="1">
        <f>(P49/1000)*12</f>
        <v>-76.783130399999919</v>
      </c>
    </row>
    <row r="50" spans="1:17" x14ac:dyDescent="0.25">
      <c r="A50" s="15" t="s">
        <v>30</v>
      </c>
      <c r="B50" s="6" t="s">
        <v>63</v>
      </c>
      <c r="C50" s="1">
        <f>VLOOKUP($A50,openDSS_antes!$A:$R,4,0)</f>
        <v>3402333.9575999998</v>
      </c>
      <c r="D50" s="1">
        <f>VLOOKUP($A50,openDSS_antes!$A:$R,5,0)</f>
        <v>1271125.0530000001</v>
      </c>
      <c r="E50" s="7">
        <f>C50/SQRT(C50*C50+D50*D50)</f>
        <v>0.93675845647016887</v>
      </c>
      <c r="F50" s="1">
        <f>VLOOKUP($A50,openDSS_antes!$A:$R,10,0)</f>
        <v>0</v>
      </c>
      <c r="G50" s="1">
        <f>VLOOKUP($A50,openDSS_antes!$A:$R,11,0)</f>
        <v>0</v>
      </c>
      <c r="H50" s="1">
        <f>VLOOKUP($A50,openDSS_antes!$A:$R,6,0)</f>
        <v>193948.95860000001</v>
      </c>
      <c r="I50" s="1">
        <f>VLOOKUP($A50,openDSS_depois!$A:$R,4,0)</f>
        <v>3402335.2845000001</v>
      </c>
      <c r="J50" s="1">
        <f>VLOOKUP($A50,openDSS_depois!$A:$R,5,0)</f>
        <v>1271180.246</v>
      </c>
      <c r="K50" s="7">
        <f>I50/SQRT(I50*I50+J50*J50)</f>
        <v>0.93675351918037963</v>
      </c>
      <c r="L50" s="1">
        <f>C50-I50</f>
        <v>-1.326900000218302</v>
      </c>
      <c r="M50" s="1">
        <f>VLOOKUP($A50,openDSS_depois!$A:$R,10,0)</f>
        <v>0</v>
      </c>
      <c r="N50" s="1">
        <f>VLOOKUP($A50,openDSS_depois!$A:$R,11,0)</f>
        <v>0</v>
      </c>
      <c r="O50" s="1">
        <f>VLOOKUP($A50,openDSS_depois!$A:$R,6,0)</f>
        <v>193946.9705</v>
      </c>
      <c r="P50" s="1">
        <f>O50-H50</f>
        <v>-1.9881000000168569</v>
      </c>
      <c r="Q50" s="1">
        <f>(P50/1000)*12</f>
        <v>-2.3857200000202281E-2</v>
      </c>
    </row>
    <row r="51" spans="1:17" x14ac:dyDescent="0.25">
      <c r="A51" s="15" t="s">
        <v>80</v>
      </c>
      <c r="B51" s="6" t="s">
        <v>63</v>
      </c>
      <c r="C51" s="1">
        <f>VLOOKUP($A51,openDSS_antes!$A:$R,4,0)</f>
        <v>2121904.7788999998</v>
      </c>
      <c r="D51" s="1">
        <f>VLOOKUP($A51,openDSS_antes!$A:$R,5,0)</f>
        <v>936784.32490000001</v>
      </c>
      <c r="E51" s="7">
        <f>C51/SQRT(C51*C51+D51*D51)</f>
        <v>0.91481430357957005</v>
      </c>
      <c r="F51" s="1">
        <f>VLOOKUP($A51,openDSS_antes!$A:$R,10,0)</f>
        <v>0</v>
      </c>
      <c r="G51" s="1">
        <f>VLOOKUP($A51,openDSS_antes!$A:$R,11,0)</f>
        <v>0</v>
      </c>
      <c r="H51" s="1">
        <f>VLOOKUP($A51,openDSS_antes!$A:$R,6,0)</f>
        <v>89266.636299999998</v>
      </c>
      <c r="I51" s="1">
        <f>VLOOKUP($A51,openDSS_depois!$A:$R,4,0)</f>
        <v>2122538.7892999998</v>
      </c>
      <c r="J51" s="1">
        <f>VLOOKUP($A51,openDSS_depois!$A:$R,5,0)</f>
        <v>938180.85649999999</v>
      </c>
      <c r="K51" s="7">
        <f>I51/SQRT(I51*I51+J51*J51)</f>
        <v>0.91463643589931409</v>
      </c>
      <c r="L51" s="1">
        <f>C51-I51</f>
        <v>-634.01040000002831</v>
      </c>
      <c r="M51" s="1">
        <f>VLOOKUP($A51,openDSS_depois!$A:$R,10,0)</f>
        <v>0</v>
      </c>
      <c r="N51" s="1">
        <f>VLOOKUP($A51,openDSS_depois!$A:$R,11,0)</f>
        <v>0</v>
      </c>
      <c r="O51" s="1">
        <f>VLOOKUP($A51,openDSS_depois!$A:$R,6,0)</f>
        <v>83875.334499999997</v>
      </c>
      <c r="P51" s="1">
        <f>O51-H51</f>
        <v>-5391.3018000000011</v>
      </c>
      <c r="Q51" s="1">
        <f>(P51/1000)*12</f>
        <v>-64.69562160000001</v>
      </c>
    </row>
    <row r="52" spans="1:17" x14ac:dyDescent="0.25">
      <c r="A52" s="15" t="s">
        <v>81</v>
      </c>
      <c r="B52" s="6" t="s">
        <v>97</v>
      </c>
      <c r="C52" s="1">
        <f>VLOOKUP($A52,openDSS_antes!$A:$R,4,0)</f>
        <v>9877782.3674999997</v>
      </c>
      <c r="D52" s="1">
        <f>VLOOKUP($A52,openDSS_antes!$A:$R,5,0)</f>
        <v>4342200.0077999998</v>
      </c>
      <c r="E52" s="7">
        <f>C52/SQRT(C52*C52+D52*D52)</f>
        <v>0.91545246349019749</v>
      </c>
      <c r="F52" s="1">
        <f>VLOOKUP($A52,openDSS_antes!$A:$R,10,0)</f>
        <v>322372.12729999999</v>
      </c>
      <c r="G52" s="1">
        <f>VLOOKUP($A52,openDSS_antes!$A:$R,11,0)</f>
        <v>-1025.9688000000001</v>
      </c>
      <c r="H52" s="1">
        <f>VLOOKUP($A52,openDSS_antes!$A:$R,6,0)</f>
        <v>708654.93729999999</v>
      </c>
      <c r="I52" s="1">
        <f>VLOOKUP($A52,openDSS_depois!$A:$R,4,0)</f>
        <v>9878125.3533999994</v>
      </c>
      <c r="J52" s="1">
        <f>VLOOKUP($A52,openDSS_depois!$A:$R,5,0)</f>
        <v>4347472.6780000003</v>
      </c>
      <c r="K52" s="7">
        <f>I52/SQRT(I52*I52+J52*J52)</f>
        <v>0.91527754103574288</v>
      </c>
      <c r="L52" s="1">
        <f>C52-I52</f>
        <v>-342.98589999973774</v>
      </c>
      <c r="M52" s="1">
        <f>VLOOKUP($A52,openDSS_depois!$A:$R,10,0)</f>
        <v>322372.12729999999</v>
      </c>
      <c r="N52" s="1">
        <f>VLOOKUP($A52,openDSS_depois!$A:$R,11,0)</f>
        <v>-4493.1643000000004</v>
      </c>
      <c r="O52" s="1">
        <f>VLOOKUP($A52,openDSS_depois!$A:$R,6,0)</f>
        <v>704005.40659999999</v>
      </c>
      <c r="P52" s="1">
        <f>O52-H52</f>
        <v>-4649.530700000003</v>
      </c>
      <c r="Q52" s="1">
        <f>(P52/1000)*12</f>
        <v>-55.794368400000039</v>
      </c>
    </row>
    <row r="53" spans="1:17" x14ac:dyDescent="0.25">
      <c r="A53" s="15" t="s">
        <v>82</v>
      </c>
      <c r="B53" s="6" t="s">
        <v>63</v>
      </c>
      <c r="C53" s="1">
        <f>VLOOKUP($A53,openDSS_antes!$A:$R,4,0)</f>
        <v>2561346.6118000001</v>
      </c>
      <c r="D53" s="1">
        <f>VLOOKUP($A53,openDSS_antes!$A:$R,5,0)</f>
        <v>922779.83200000005</v>
      </c>
      <c r="E53" s="7">
        <f>C53/SQRT(C53*C53+D53*D53)</f>
        <v>0.94080602177270634</v>
      </c>
      <c r="F53" s="1">
        <f>VLOOKUP($A53,openDSS_antes!$A:$R,10,0)</f>
        <v>0</v>
      </c>
      <c r="G53" s="1">
        <f>VLOOKUP($A53,openDSS_antes!$A:$R,11,0)</f>
        <v>0</v>
      </c>
      <c r="H53" s="1">
        <f>VLOOKUP($A53,openDSS_antes!$A:$R,6,0)</f>
        <v>158103.52299999999</v>
      </c>
      <c r="I53" s="1">
        <f>VLOOKUP($A53,openDSS_depois!$A:$R,4,0)</f>
        <v>2562557.6457000002</v>
      </c>
      <c r="J53" s="1">
        <f>VLOOKUP($A53,openDSS_depois!$A:$R,5,0)</f>
        <v>922562.14919999999</v>
      </c>
      <c r="K53" s="7">
        <f>I53/SQRT(I53*I53+J53*J53)</f>
        <v>0.94088256775370038</v>
      </c>
      <c r="L53" s="1">
        <f>C53-I53</f>
        <v>-1211.033900000155</v>
      </c>
      <c r="M53" s="1">
        <f>VLOOKUP($A53,openDSS_depois!$A:$R,10,0)</f>
        <v>0</v>
      </c>
      <c r="N53" s="1">
        <f>VLOOKUP($A53,openDSS_depois!$A:$R,11,0)</f>
        <v>0</v>
      </c>
      <c r="O53" s="1">
        <f>VLOOKUP($A53,openDSS_depois!$A:$R,6,0)</f>
        <v>155231.1685</v>
      </c>
      <c r="P53" s="1">
        <f>O53-H53</f>
        <v>-2872.3544999999867</v>
      </c>
      <c r="Q53" s="1">
        <f>(P53/1000)*12</f>
        <v>-34.468253999999845</v>
      </c>
    </row>
    <row r="54" spans="1:17" x14ac:dyDescent="0.25">
      <c r="A54" s="15" t="s">
        <v>83</v>
      </c>
      <c r="B54" s="6" t="s">
        <v>63</v>
      </c>
      <c r="C54" s="1">
        <f>VLOOKUP($A54,openDSS_antes!$A:$R,4,0)</f>
        <v>283022.85379999998</v>
      </c>
      <c r="D54" s="1">
        <f>VLOOKUP($A54,openDSS_antes!$A:$R,5,0)</f>
        <v>-104170.6287</v>
      </c>
      <c r="E54" s="7">
        <f>C54/SQRT(C54*C54+D54*D54)</f>
        <v>0.93845165314081236</v>
      </c>
      <c r="F54" s="1">
        <f>VLOOKUP($A54,openDSS_antes!$A:$R,10,0)</f>
        <v>321300</v>
      </c>
      <c r="G54" s="1">
        <f>VLOOKUP($A54,openDSS_antes!$A:$R,11,0)</f>
        <v>0</v>
      </c>
      <c r="H54" s="1">
        <f>VLOOKUP($A54,openDSS_antes!$A:$R,6,0)</f>
        <v>107313.6502</v>
      </c>
      <c r="I54" s="1">
        <f>VLOOKUP($A54,openDSS_depois!$A:$R,4,0)</f>
        <v>279186.31540000002</v>
      </c>
      <c r="J54" s="1">
        <f>VLOOKUP($A54,openDSS_depois!$A:$R,5,0)</f>
        <v>-105976.80379999999</v>
      </c>
      <c r="K54" s="7">
        <f>I54/SQRT(I54*I54+J54*J54)</f>
        <v>0.934910277901015</v>
      </c>
      <c r="L54" s="1">
        <f>C54-I54</f>
        <v>3836.5383999999613</v>
      </c>
      <c r="M54" s="1">
        <f>VLOOKUP($A54,openDSS_depois!$A:$R,10,0)</f>
        <v>321300</v>
      </c>
      <c r="N54" s="1">
        <f>VLOOKUP($A54,openDSS_depois!$A:$R,11,0)</f>
        <v>0</v>
      </c>
      <c r="O54" s="1">
        <f>VLOOKUP($A54,openDSS_depois!$A:$R,6,0)</f>
        <v>105026.16959999999</v>
      </c>
      <c r="P54" s="1">
        <f>O54-H54</f>
        <v>-2287.4806000000099</v>
      </c>
      <c r="Q54" s="1">
        <f>(P54/1000)*12</f>
        <v>-27.449767200000121</v>
      </c>
    </row>
    <row r="55" spans="1:17" x14ac:dyDescent="0.25">
      <c r="A55" s="15" t="s">
        <v>84</v>
      </c>
      <c r="B55" s="6" t="s">
        <v>63</v>
      </c>
      <c r="C55" s="1">
        <f>VLOOKUP($A55,openDSS_antes!$A:$R,4,0)</f>
        <v>781039.10129999998</v>
      </c>
      <c r="D55" s="1">
        <f>VLOOKUP($A55,openDSS_antes!$A:$R,5,0)</f>
        <v>243175.0576</v>
      </c>
      <c r="E55" s="7">
        <f>C55/SQRT(C55*C55+D55*D55)</f>
        <v>0.95479256368223853</v>
      </c>
      <c r="F55" s="1">
        <f>VLOOKUP($A55,openDSS_antes!$A:$R,10,0)</f>
        <v>0</v>
      </c>
      <c r="G55" s="1">
        <f>VLOOKUP($A55,openDSS_antes!$A:$R,11,0)</f>
        <v>0</v>
      </c>
      <c r="H55" s="1">
        <f>VLOOKUP($A55,openDSS_antes!$A:$R,6,0)</f>
        <v>32353.044900000001</v>
      </c>
      <c r="I55" s="1">
        <f>VLOOKUP($A55,openDSS_depois!$A:$R,4,0)</f>
        <v>781081.1446</v>
      </c>
      <c r="J55" s="1">
        <f>VLOOKUP($A55,openDSS_depois!$A:$R,5,0)</f>
        <v>244512.08439999999</v>
      </c>
      <c r="K55" s="7">
        <f>I55/SQRT(I55*I55+J55*J55)</f>
        <v>0.95433229562080901</v>
      </c>
      <c r="L55" s="1">
        <f>C55-I55</f>
        <v>-42.043300000019372</v>
      </c>
      <c r="M55" s="1">
        <f>VLOOKUP($A55,openDSS_depois!$A:$R,10,0)</f>
        <v>0</v>
      </c>
      <c r="N55" s="1">
        <f>VLOOKUP($A55,openDSS_depois!$A:$R,11,0)</f>
        <v>0</v>
      </c>
      <c r="O55" s="1">
        <f>VLOOKUP($A55,openDSS_depois!$A:$R,6,0)</f>
        <v>29759.635699999999</v>
      </c>
      <c r="P55" s="1">
        <f>O55-H55</f>
        <v>-2593.4092000000019</v>
      </c>
      <c r="Q55" s="1">
        <f>(P55/1000)*12</f>
        <v>-31.120910400000021</v>
      </c>
    </row>
    <row r="56" spans="1:17" x14ac:dyDescent="0.25">
      <c r="A56" s="15" t="s">
        <v>31</v>
      </c>
      <c r="B56" s="6" t="s">
        <v>97</v>
      </c>
      <c r="C56" s="1">
        <f>VLOOKUP($A56,openDSS_antes!$A:$R,4,0)</f>
        <v>7898393.4508999996</v>
      </c>
      <c r="D56" s="1">
        <f>VLOOKUP($A56,openDSS_antes!$A:$R,5,0)</f>
        <v>1714021.7971999999</v>
      </c>
      <c r="E56" s="7">
        <f>C56/SQRT(C56*C56+D56*D56)</f>
        <v>0.97725386999960129</v>
      </c>
      <c r="F56" s="1">
        <f>VLOOKUP($A56,openDSS_antes!$A:$R,10,0)</f>
        <v>0</v>
      </c>
      <c r="G56" s="1">
        <f>VLOOKUP($A56,openDSS_antes!$A:$R,11,0)</f>
        <v>0</v>
      </c>
      <c r="H56" s="1">
        <f>VLOOKUP($A56,openDSS_antes!$A:$R,6,0)</f>
        <v>433612.7403</v>
      </c>
      <c r="I56" s="1">
        <f>VLOOKUP($A56,openDSS_depois!$A:$R,4,0)</f>
        <v>7889123.9265000001</v>
      </c>
      <c r="J56" s="1">
        <f>VLOOKUP($A56,openDSS_depois!$A:$R,5,0)</f>
        <v>1699505.1945</v>
      </c>
      <c r="K56" s="7">
        <f>I56/SQRT(I56*I56+J56*J56)</f>
        <v>0.97757389221130775</v>
      </c>
      <c r="L56" s="1">
        <f>C56-I56</f>
        <v>9269.5243999995291</v>
      </c>
      <c r="M56" s="1">
        <f>VLOOKUP($A56,openDSS_depois!$A:$R,10,0)</f>
        <v>0</v>
      </c>
      <c r="N56" s="1">
        <f>VLOOKUP($A56,openDSS_depois!$A:$R,11,0)</f>
        <v>0</v>
      </c>
      <c r="O56" s="1">
        <f>VLOOKUP($A56,openDSS_depois!$A:$R,6,0)</f>
        <v>418279.02399999998</v>
      </c>
      <c r="P56" s="1">
        <f>O56-H56</f>
        <v>-15333.716300000029</v>
      </c>
      <c r="Q56" s="1">
        <f>(P56/1000)*12</f>
        <v>-184.00459560000036</v>
      </c>
    </row>
    <row r="57" spans="1:17" x14ac:dyDescent="0.25">
      <c r="A57" s="15" t="s">
        <v>32</v>
      </c>
      <c r="B57" s="6" t="s">
        <v>63</v>
      </c>
      <c r="C57" s="1">
        <f>VLOOKUP($A57,openDSS_antes!$A:$R,4,0)</f>
        <v>1774768.7945000001</v>
      </c>
      <c r="D57" s="1">
        <f>VLOOKUP($A57,openDSS_antes!$A:$R,5,0)</f>
        <v>561106.95189999999</v>
      </c>
      <c r="E57" s="7">
        <f>C57/SQRT(C57*C57+D57*D57)</f>
        <v>0.95348177252676125</v>
      </c>
      <c r="F57" s="1">
        <f>VLOOKUP($A57,openDSS_antes!$A:$R,10,0)</f>
        <v>0</v>
      </c>
      <c r="G57" s="1">
        <f>VLOOKUP($A57,openDSS_antes!$A:$R,11,0)</f>
        <v>0</v>
      </c>
      <c r="H57" s="1">
        <f>VLOOKUP($A57,openDSS_antes!$A:$R,6,0)</f>
        <v>76798.8649</v>
      </c>
      <c r="I57" s="1">
        <f>VLOOKUP($A57,openDSS_depois!$A:$R,4,0)</f>
        <v>1775185.3432</v>
      </c>
      <c r="J57" s="1">
        <f>VLOOKUP($A57,openDSS_depois!$A:$R,5,0)</f>
        <v>560356.85049999994</v>
      </c>
      <c r="K57" s="7">
        <f>I57/SQRT(I57*I57+J57*J57)</f>
        <v>0.9536178284220761</v>
      </c>
      <c r="L57" s="1">
        <f>C57-I57</f>
        <v>-416.54869999992661</v>
      </c>
      <c r="M57" s="1">
        <f>VLOOKUP($A57,openDSS_depois!$A:$R,10,0)</f>
        <v>0</v>
      </c>
      <c r="N57" s="1">
        <f>VLOOKUP($A57,openDSS_depois!$A:$R,11,0)</f>
        <v>0</v>
      </c>
      <c r="O57" s="1">
        <f>VLOOKUP($A57,openDSS_depois!$A:$R,6,0)</f>
        <v>75067.7837</v>
      </c>
      <c r="P57" s="1">
        <f>O57-H57</f>
        <v>-1731.0812000000005</v>
      </c>
      <c r="Q57" s="1">
        <f>(P57/1000)*12</f>
        <v>-20.772974400000006</v>
      </c>
    </row>
    <row r="58" spans="1:17" x14ac:dyDescent="0.25">
      <c r="A58" s="15" t="s">
        <v>33</v>
      </c>
      <c r="B58" s="6" t="s">
        <v>63</v>
      </c>
      <c r="C58" s="1">
        <f>VLOOKUP($A58,openDSS_antes!$A:$R,4,0)</f>
        <v>1338271.0985999999</v>
      </c>
      <c r="D58" s="1">
        <f>VLOOKUP($A58,openDSS_antes!$A:$R,5,0)</f>
        <v>154621.6188</v>
      </c>
      <c r="E58" s="7">
        <f>C58/SQRT(C58*C58+D58*D58)</f>
        <v>0.99339153591200136</v>
      </c>
      <c r="F58" s="1">
        <f>VLOOKUP($A58,openDSS_antes!$A:$R,10,0)</f>
        <v>0</v>
      </c>
      <c r="G58" s="1">
        <f>VLOOKUP($A58,openDSS_antes!$A:$R,11,0)</f>
        <v>0</v>
      </c>
      <c r="H58" s="1">
        <f>VLOOKUP($A58,openDSS_antes!$A:$R,6,0)</f>
        <v>118362.4887</v>
      </c>
      <c r="I58" s="1">
        <f>VLOOKUP($A58,openDSS_depois!$A:$R,4,0)</f>
        <v>1339124.71</v>
      </c>
      <c r="J58" s="1">
        <f>VLOOKUP($A58,openDSS_depois!$A:$R,5,0)</f>
        <v>154288.70809999999</v>
      </c>
      <c r="K58" s="7">
        <f>I58/SQRT(I58*I58+J58*J58)</f>
        <v>0.99342798619104444</v>
      </c>
      <c r="L58" s="1">
        <f>C58-I58</f>
        <v>-853.61140000005253</v>
      </c>
      <c r="M58" s="1">
        <f>VLOOKUP($A58,openDSS_depois!$A:$R,10,0)</f>
        <v>0</v>
      </c>
      <c r="N58" s="1">
        <f>VLOOKUP($A58,openDSS_depois!$A:$R,11,0)</f>
        <v>0</v>
      </c>
      <c r="O58" s="1">
        <f>VLOOKUP($A58,openDSS_depois!$A:$R,6,0)</f>
        <v>115948.4774</v>
      </c>
      <c r="P58" s="1">
        <f>O58-H58</f>
        <v>-2414.0112999999983</v>
      </c>
      <c r="Q58" s="1">
        <f>(P58/1000)*12</f>
        <v>-28.968135599999975</v>
      </c>
    </row>
    <row r="59" spans="1:17" x14ac:dyDescent="0.25">
      <c r="A59" s="15" t="s">
        <v>69</v>
      </c>
      <c r="B59" s="6" t="s">
        <v>63</v>
      </c>
      <c r="C59" s="1">
        <f>VLOOKUP($A59,openDSS_antes!$A:$R,4,0)</f>
        <v>2400921.3357000002</v>
      </c>
      <c r="D59" s="1">
        <f>VLOOKUP($A59,openDSS_antes!$A:$R,5,0)</f>
        <v>1015363.9581</v>
      </c>
      <c r="E59" s="7">
        <f>C59/SQRT(C59*C59+D59*D59)</f>
        <v>0.92102374343581739</v>
      </c>
      <c r="F59" s="1">
        <f>VLOOKUP($A59,openDSS_antes!$A:$R,10,0)</f>
        <v>0</v>
      </c>
      <c r="G59" s="1">
        <f>VLOOKUP($A59,openDSS_antes!$A:$R,11,0)</f>
        <v>0</v>
      </c>
      <c r="H59" s="1">
        <f>VLOOKUP($A59,openDSS_antes!$A:$R,6,0)</f>
        <v>127209.4145</v>
      </c>
      <c r="I59" s="1">
        <f>VLOOKUP($A59,openDSS_depois!$A:$R,4,0)</f>
        <v>2401556.3029</v>
      </c>
      <c r="J59" s="1">
        <f>VLOOKUP($A59,openDSS_depois!$A:$R,5,0)</f>
        <v>1015311.0147000001</v>
      </c>
      <c r="K59" s="7">
        <f>I59/SQRT(I59*I59+J59*J59)</f>
        <v>0.92106796896295495</v>
      </c>
      <c r="L59" s="1">
        <f>C59-I59</f>
        <v>-634.96719999983907</v>
      </c>
      <c r="M59" s="1">
        <f>VLOOKUP($A59,openDSS_depois!$A:$R,10,0)</f>
        <v>0</v>
      </c>
      <c r="N59" s="1">
        <f>VLOOKUP($A59,openDSS_depois!$A:$R,11,0)</f>
        <v>0</v>
      </c>
      <c r="O59" s="1">
        <f>VLOOKUP($A59,openDSS_depois!$A:$R,6,0)</f>
        <v>125469.16650000001</v>
      </c>
      <c r="P59" s="1">
        <f>O59-H59</f>
        <v>-1740.2479999999923</v>
      </c>
      <c r="Q59" s="1">
        <f>(P59/1000)*12</f>
        <v>-20.882975999999907</v>
      </c>
    </row>
    <row r="60" spans="1:17" x14ac:dyDescent="0.25">
      <c r="A60" s="15" t="s">
        <v>34</v>
      </c>
      <c r="B60" s="6" t="s">
        <v>97</v>
      </c>
      <c r="C60" s="1">
        <f>VLOOKUP($A60,openDSS_antes!$A:$R,4,0)</f>
        <v>7789391.0339000002</v>
      </c>
      <c r="D60" s="1">
        <f>VLOOKUP($A60,openDSS_antes!$A:$R,5,0)</f>
        <v>3229740.9345</v>
      </c>
      <c r="E60" s="7">
        <f>C60/SQRT(C60*C60+D60*D60)</f>
        <v>0.92374238912417972</v>
      </c>
      <c r="F60" s="1">
        <f>VLOOKUP($A60,openDSS_antes!$A:$R,10,0)</f>
        <v>0</v>
      </c>
      <c r="G60" s="1">
        <f>VLOOKUP($A60,openDSS_antes!$A:$R,11,0)</f>
        <v>0</v>
      </c>
      <c r="H60" s="1">
        <f>VLOOKUP($A60,openDSS_antes!$A:$R,6,0)</f>
        <v>409077.42180000001</v>
      </c>
      <c r="I60" s="1">
        <f>VLOOKUP($A60,openDSS_depois!$A:$R,4,0)</f>
        <v>7788345.4537000004</v>
      </c>
      <c r="J60" s="1">
        <f>VLOOKUP($A60,openDSS_depois!$A:$R,5,0)</f>
        <v>3073831.8772999998</v>
      </c>
      <c r="K60" s="7">
        <f>I60/SQRT(I60*I60+J60*J60)</f>
        <v>0.93017622642828901</v>
      </c>
      <c r="L60" s="1">
        <f>C60-I60</f>
        <v>1045.5801999997348</v>
      </c>
      <c r="M60" s="1">
        <f>VLOOKUP($A60,openDSS_depois!$A:$R,10,0)</f>
        <v>0</v>
      </c>
      <c r="N60" s="1">
        <f>VLOOKUP($A60,openDSS_depois!$A:$R,11,0)</f>
        <v>0</v>
      </c>
      <c r="O60" s="1">
        <f>VLOOKUP($A60,openDSS_depois!$A:$R,6,0)</f>
        <v>407481.8505</v>
      </c>
      <c r="P60" s="1">
        <f>O60-H60</f>
        <v>-1595.5713000000105</v>
      </c>
      <c r="Q60" s="1">
        <f>(P60/1000)*12</f>
        <v>-19.146855600000126</v>
      </c>
    </row>
    <row r="61" spans="1:17" x14ac:dyDescent="0.25">
      <c r="A61" s="15" t="s">
        <v>91</v>
      </c>
      <c r="B61" s="6" t="s">
        <v>97</v>
      </c>
      <c r="C61" s="1">
        <f>VLOOKUP($A61,openDSS_antes!$A:$R,4,0)</f>
        <v>12757053.375299999</v>
      </c>
      <c r="D61" s="1">
        <f>VLOOKUP($A61,openDSS_antes!$A:$R,5,0)</f>
        <v>5332575.2063999996</v>
      </c>
      <c r="E61" s="7">
        <f>C61/SQRT(C61*C61+D61*D61)</f>
        <v>0.92263630980389777</v>
      </c>
      <c r="F61" s="1">
        <f>VLOOKUP($A61,openDSS_antes!$A:$R,10,0)</f>
        <v>0</v>
      </c>
      <c r="G61" s="1">
        <f>VLOOKUP($A61,openDSS_antes!$A:$R,11,0)</f>
        <v>0</v>
      </c>
      <c r="H61" s="1">
        <f>VLOOKUP($A61,openDSS_antes!$A:$R,6,0)</f>
        <v>601975.50300000003</v>
      </c>
      <c r="I61" s="1">
        <f>VLOOKUP($A61,openDSS_depois!$A:$R,4,0)</f>
        <v>12759398.0583</v>
      </c>
      <c r="J61" s="1">
        <f>VLOOKUP($A61,openDSS_depois!$A:$R,5,0)</f>
        <v>5330268.9447999997</v>
      </c>
      <c r="K61" s="7">
        <f>I61/SQRT(I61*I61+J61*J61)</f>
        <v>0.92272085508706569</v>
      </c>
      <c r="L61" s="1">
        <f>C61-I61</f>
        <v>-2344.6830000001937</v>
      </c>
      <c r="M61" s="1">
        <f>VLOOKUP($A61,openDSS_depois!$A:$R,10,0)</f>
        <v>0</v>
      </c>
      <c r="N61" s="1">
        <f>VLOOKUP($A61,openDSS_depois!$A:$R,11,0)</f>
        <v>0</v>
      </c>
      <c r="O61" s="1">
        <f>VLOOKUP($A61,openDSS_depois!$A:$R,6,0)</f>
        <v>598196.88760000002</v>
      </c>
      <c r="P61" s="1">
        <f>O61-H61</f>
        <v>-3778.6154000000097</v>
      </c>
      <c r="Q61" s="1">
        <f>(P61/1000)*12</f>
        <v>-45.343384800000116</v>
      </c>
    </row>
    <row r="62" spans="1:17" x14ac:dyDescent="0.25">
      <c r="A62" s="15" t="s">
        <v>100</v>
      </c>
      <c r="B62" s="6" t="s">
        <v>97</v>
      </c>
      <c r="C62" s="1">
        <f>VLOOKUP($A62,openDSS_antes!$A:$R,4,0)</f>
        <v>12759398.0583</v>
      </c>
      <c r="D62" s="1">
        <f>VLOOKUP($A62,openDSS_antes!$A:$R,5,0)</f>
        <v>5330268.9447999997</v>
      </c>
      <c r="E62" s="7">
        <f>C62/SQRT(C62*C62+D62*D62)</f>
        <v>0.92272085508706569</v>
      </c>
      <c r="F62" s="1">
        <f>VLOOKUP($A62,openDSS_antes!$A:$R,10,0)</f>
        <v>0</v>
      </c>
      <c r="G62" s="1">
        <f>VLOOKUP($A62,openDSS_antes!$A:$R,11,0)</f>
        <v>0</v>
      </c>
      <c r="H62" s="1">
        <f>VLOOKUP($A62,openDSS_antes!$A:$R,6,0)</f>
        <v>598194.60679999995</v>
      </c>
      <c r="I62" s="1">
        <f>VLOOKUP($A62,openDSS_depois!$A:$R,4,0)</f>
        <v>12545483.119000001</v>
      </c>
      <c r="J62" s="1">
        <f>VLOOKUP($A62,openDSS_depois!$A:$R,5,0)</f>
        <v>5252356.3613</v>
      </c>
      <c r="K62" s="7">
        <f>I62/SQRT(I62*I62+J62*J62)</f>
        <v>0.92242111528882142</v>
      </c>
      <c r="L62" s="1">
        <f>C62-I62</f>
        <v>213914.9392999988</v>
      </c>
      <c r="M62" s="1">
        <f>VLOOKUP($A62,openDSS_depois!$A:$R,10,0)</f>
        <v>0</v>
      </c>
      <c r="N62" s="1">
        <f>VLOOKUP($A62,openDSS_depois!$A:$R,11,0)</f>
        <v>0</v>
      </c>
      <c r="O62" s="1">
        <f>VLOOKUP($A62,openDSS_depois!$A:$R,6,0)</f>
        <v>582046.14709999994</v>
      </c>
      <c r="P62" s="1">
        <f>O62-H62</f>
        <v>-16148.459700000007</v>
      </c>
      <c r="Q62" s="1">
        <f>(P62/1000)*12</f>
        <v>-193.7815164000001</v>
      </c>
    </row>
    <row r="63" spans="1:17" x14ac:dyDescent="0.25">
      <c r="A63" s="15" t="s">
        <v>35</v>
      </c>
      <c r="B63" s="6" t="s">
        <v>63</v>
      </c>
      <c r="C63" s="1">
        <f>VLOOKUP($A63,openDSS_antes!$A:$R,4,0)</f>
        <v>2317566.6595999999</v>
      </c>
      <c r="D63" s="1">
        <f>VLOOKUP($A63,openDSS_antes!$A:$R,5,0)</f>
        <v>1002051.0792</v>
      </c>
      <c r="E63" s="7">
        <f>C63/SQRT(C63*C63+D63*D63)</f>
        <v>0.91787722148236195</v>
      </c>
      <c r="F63" s="1">
        <f>VLOOKUP($A63,openDSS_antes!$A:$R,10,0)</f>
        <v>0</v>
      </c>
      <c r="G63" s="1">
        <f>VLOOKUP($A63,openDSS_antes!$A:$R,11,0)</f>
        <v>0</v>
      </c>
      <c r="H63" s="1">
        <f>VLOOKUP($A63,openDSS_antes!$A:$R,6,0)</f>
        <v>80163.653099999996</v>
      </c>
      <c r="I63" s="1">
        <f>VLOOKUP($A63,openDSS_depois!$A:$R,4,0)</f>
        <v>2317633.7061999999</v>
      </c>
      <c r="J63" s="1">
        <f>VLOOKUP($A63,openDSS_depois!$A:$R,5,0)</f>
        <v>1002472.0694</v>
      </c>
      <c r="K63" s="7">
        <f>I63/SQRT(I63*I63+J63*J63)</f>
        <v>0.91782066287465347</v>
      </c>
      <c r="L63" s="1">
        <f>C63-I63</f>
        <v>-67.04660000000149</v>
      </c>
      <c r="M63" s="1">
        <f>VLOOKUP($A63,openDSS_depois!$A:$R,10,0)</f>
        <v>0</v>
      </c>
      <c r="N63" s="1">
        <f>VLOOKUP($A63,openDSS_depois!$A:$R,11,0)</f>
        <v>0</v>
      </c>
      <c r="O63" s="1">
        <f>VLOOKUP($A63,openDSS_depois!$A:$R,6,0)</f>
        <v>79135.960800000001</v>
      </c>
      <c r="P63" s="1">
        <f>O63-H63</f>
        <v>-1027.6922999999952</v>
      </c>
      <c r="Q63" s="1">
        <f>(P63/1000)*12</f>
        <v>-12.332307599999941</v>
      </c>
    </row>
    <row r="64" spans="1:17" x14ac:dyDescent="0.25">
      <c r="A64" s="15" t="s">
        <v>67</v>
      </c>
      <c r="B64" s="6" t="s">
        <v>63</v>
      </c>
      <c r="C64" s="1">
        <f>VLOOKUP($A64,openDSS_antes!$A:$R,4,0)</f>
        <v>1948734.5682000001</v>
      </c>
      <c r="D64" s="1">
        <f>VLOOKUP($A64,openDSS_antes!$A:$R,5,0)</f>
        <v>689587.13040000002</v>
      </c>
      <c r="E64" s="7">
        <f>C64/SQRT(C64*C64+D64*D64)</f>
        <v>0.94271696379125214</v>
      </c>
      <c r="F64" s="1">
        <f>VLOOKUP($A64,openDSS_antes!$A:$R,10,0)</f>
        <v>0</v>
      </c>
      <c r="G64" s="1">
        <f>VLOOKUP($A64,openDSS_antes!$A:$R,11,0)</f>
        <v>0</v>
      </c>
      <c r="H64" s="1">
        <f>VLOOKUP($A64,openDSS_antes!$A:$R,6,0)</f>
        <v>102042.3256</v>
      </c>
      <c r="I64" s="1">
        <f>VLOOKUP($A64,openDSS_depois!$A:$R,4,0)</f>
        <v>1948616.6847999999</v>
      </c>
      <c r="J64" s="1">
        <f>VLOOKUP($A64,openDSS_depois!$A:$R,5,0)</f>
        <v>689191.45830000006</v>
      </c>
      <c r="K64" s="7">
        <f>I64/SQRT(I64*I64+J64*J64)</f>
        <v>0.94277080697495252</v>
      </c>
      <c r="L64" s="1">
        <f>C64-I64</f>
        <v>117.88340000016615</v>
      </c>
      <c r="M64" s="1">
        <f>VLOOKUP($A64,openDSS_depois!$A:$R,10,0)</f>
        <v>0</v>
      </c>
      <c r="N64" s="1">
        <f>VLOOKUP($A64,openDSS_depois!$A:$R,11,0)</f>
        <v>0</v>
      </c>
      <c r="O64" s="1">
        <f>VLOOKUP($A64,openDSS_depois!$A:$R,6,0)</f>
        <v>100470.747</v>
      </c>
      <c r="P64" s="1">
        <f>O64-H64</f>
        <v>-1571.5785999999935</v>
      </c>
      <c r="Q64" s="1">
        <f>(P64/1000)*12</f>
        <v>-18.858943199999921</v>
      </c>
    </row>
    <row r="65" spans="1:17" x14ac:dyDescent="0.25">
      <c r="A65" s="15" t="s">
        <v>85</v>
      </c>
      <c r="B65" s="6" t="s">
        <v>97</v>
      </c>
      <c r="C65" s="1">
        <f>VLOOKUP($A65,openDSS_antes!$A:$R,4,0)</f>
        <v>5797734.4200999998</v>
      </c>
      <c r="D65" s="1">
        <f>VLOOKUP($A65,openDSS_antes!$A:$R,5,0)</f>
        <v>1595076.4678</v>
      </c>
      <c r="E65" s="7">
        <f>C65/SQRT(C65*C65+D65*D65)</f>
        <v>0.96417564551875112</v>
      </c>
      <c r="F65" s="1">
        <f>VLOOKUP($A65,openDSS_antes!$A:$R,10,0)</f>
        <v>0</v>
      </c>
      <c r="G65" s="1">
        <f>VLOOKUP($A65,openDSS_antes!$A:$R,11,0)</f>
        <v>0</v>
      </c>
      <c r="H65" s="1">
        <f>VLOOKUP($A65,openDSS_antes!$A:$R,6,0)</f>
        <v>260415.29490000001</v>
      </c>
      <c r="I65" s="1">
        <f>VLOOKUP($A65,openDSS_depois!$A:$R,4,0)</f>
        <v>5799548.324</v>
      </c>
      <c r="J65" s="1">
        <f>VLOOKUP($A65,openDSS_depois!$A:$R,5,0)</f>
        <v>1594482.6002</v>
      </c>
      <c r="K65" s="7">
        <f>I65/SQRT(I65*I65+J65*J65)</f>
        <v>0.96422210394822772</v>
      </c>
      <c r="L65" s="1">
        <f>C65-I65</f>
        <v>-1813.9039000002667</v>
      </c>
      <c r="M65" s="1">
        <f>VLOOKUP($A65,openDSS_depois!$A:$R,10,0)</f>
        <v>0</v>
      </c>
      <c r="N65" s="1">
        <f>VLOOKUP($A65,openDSS_depois!$A:$R,11,0)</f>
        <v>0</v>
      </c>
      <c r="O65" s="1">
        <f>VLOOKUP($A65,openDSS_depois!$A:$R,6,0)</f>
        <v>258231.82610000001</v>
      </c>
      <c r="P65" s="1">
        <f>O65-H65</f>
        <v>-2183.4688000000024</v>
      </c>
      <c r="Q65" s="1">
        <f>(P65/1000)*12</f>
        <v>-26.201625600000028</v>
      </c>
    </row>
    <row r="66" spans="1:17" x14ac:dyDescent="0.25">
      <c r="A66" s="15" t="s">
        <v>37</v>
      </c>
      <c r="B66" s="6" t="s">
        <v>97</v>
      </c>
      <c r="C66" s="1">
        <f>VLOOKUP($A66,openDSS_antes!$A:$R,4,0)</f>
        <v>4510723.8658999996</v>
      </c>
      <c r="D66" s="1">
        <f>VLOOKUP($A66,openDSS_antes!$A:$R,5,0)</f>
        <v>1579515.7241</v>
      </c>
      <c r="E66" s="7">
        <f>C66/SQRT(C66*C66+D66*D66)</f>
        <v>0.94380860795938515</v>
      </c>
      <c r="F66" s="1">
        <f>VLOOKUP($A66,openDSS_antes!$A:$R,10,0)</f>
        <v>0</v>
      </c>
      <c r="G66" s="1">
        <f>VLOOKUP($A66,openDSS_antes!$A:$R,11,0)</f>
        <v>0</v>
      </c>
      <c r="H66" s="1">
        <f>VLOOKUP($A66,openDSS_antes!$A:$R,6,0)</f>
        <v>264033.95640000002</v>
      </c>
      <c r="I66" s="1">
        <f>VLOOKUP($A66,openDSS_depois!$A:$R,4,0)</f>
        <v>4510672.2900999999</v>
      </c>
      <c r="J66" s="1">
        <f>VLOOKUP($A66,openDSS_depois!$A:$R,5,0)</f>
        <v>1579721.8536</v>
      </c>
      <c r="K66" s="7">
        <f>I66/SQRT(I66*I66+J66*J66)</f>
        <v>0.94379397525141662</v>
      </c>
      <c r="L66" s="1">
        <f>C66-I66</f>
        <v>51.575799999758601</v>
      </c>
      <c r="M66" s="1">
        <f>VLOOKUP($A66,openDSS_depois!$A:$R,10,0)</f>
        <v>0</v>
      </c>
      <c r="N66" s="1">
        <f>VLOOKUP($A66,openDSS_depois!$A:$R,11,0)</f>
        <v>0</v>
      </c>
      <c r="O66" s="1">
        <f>VLOOKUP($A66,openDSS_depois!$A:$R,6,0)</f>
        <v>262450.07679999998</v>
      </c>
      <c r="P66" s="1">
        <f>O66-H66</f>
        <v>-1583.8796000000439</v>
      </c>
      <c r="Q66" s="1">
        <f>(P66/1000)*12</f>
        <v>-19.006555200000527</v>
      </c>
    </row>
    <row r="67" spans="1:17" x14ac:dyDescent="0.25">
      <c r="A67" s="15" t="s">
        <v>38</v>
      </c>
      <c r="B67" s="6" t="s">
        <v>63</v>
      </c>
      <c r="C67" s="1">
        <f>VLOOKUP($A67,openDSS_antes!$A:$R,4,0)</f>
        <v>1324654.2498999999</v>
      </c>
      <c r="D67" s="1">
        <f>VLOOKUP($A67,openDSS_antes!$A:$R,5,0)</f>
        <v>374037.08929999999</v>
      </c>
      <c r="E67" s="7">
        <f>C67/SQRT(C67*C67+D67*D67)</f>
        <v>0.96237054805545086</v>
      </c>
      <c r="F67" s="1">
        <f>VLOOKUP($A67,openDSS_antes!$A:$R,10,0)</f>
        <v>0</v>
      </c>
      <c r="G67" s="1">
        <f>VLOOKUP($A67,openDSS_antes!$A:$R,11,0)</f>
        <v>0</v>
      </c>
      <c r="H67" s="1">
        <f>VLOOKUP($A67,openDSS_antes!$A:$R,6,0)</f>
        <v>109914.7853</v>
      </c>
      <c r="I67" s="1">
        <f>VLOOKUP($A67,openDSS_depois!$A:$R,4,0)</f>
        <v>1324707.2490000001</v>
      </c>
      <c r="J67" s="1">
        <f>VLOOKUP($A67,openDSS_depois!$A:$R,5,0)</f>
        <v>373960.2844</v>
      </c>
      <c r="K67" s="7">
        <f>I67/SQRT(I67*I67+J67*J67)</f>
        <v>0.96238798131544723</v>
      </c>
      <c r="L67" s="1">
        <f>C67-I67</f>
        <v>-52.999100000131875</v>
      </c>
      <c r="M67" s="1">
        <f>VLOOKUP($A67,openDSS_depois!$A:$R,10,0)</f>
        <v>0</v>
      </c>
      <c r="N67" s="1">
        <f>VLOOKUP($A67,openDSS_depois!$A:$R,11,0)</f>
        <v>0</v>
      </c>
      <c r="O67" s="1">
        <f>VLOOKUP($A67,openDSS_depois!$A:$R,6,0)</f>
        <v>109724.3216</v>
      </c>
      <c r="P67" s="1">
        <f>O67-H67</f>
        <v>-190.46370000000752</v>
      </c>
      <c r="Q67" s="1">
        <f>(P67/1000)*12</f>
        <v>-2.2855644000000899</v>
      </c>
    </row>
    <row r="68" spans="1:17" x14ac:dyDescent="0.25">
      <c r="A68" s="15" t="s">
        <v>39</v>
      </c>
      <c r="B68" s="6" t="s">
        <v>63</v>
      </c>
      <c r="C68" s="1">
        <f>VLOOKUP($A68,openDSS_antes!$A:$R,4,0)</f>
        <v>2614977.1294</v>
      </c>
      <c r="D68" s="1">
        <f>VLOOKUP($A68,openDSS_antes!$A:$R,5,0)</f>
        <v>1118845.4184999999</v>
      </c>
      <c r="E68" s="7">
        <f>C68/SQRT(C68*C68+D68*D68)</f>
        <v>0.91938151816137126</v>
      </c>
      <c r="F68" s="1">
        <f>VLOOKUP($A68,openDSS_antes!$A:$R,10,0)</f>
        <v>0</v>
      </c>
      <c r="G68" s="1">
        <f>VLOOKUP($A68,openDSS_antes!$A:$R,11,0)</f>
        <v>0</v>
      </c>
      <c r="H68" s="1">
        <f>VLOOKUP($A68,openDSS_antes!$A:$R,6,0)</f>
        <v>107697.0661</v>
      </c>
      <c r="I68" s="1">
        <f>VLOOKUP($A68,openDSS_depois!$A:$R,4,0)</f>
        <v>2615540.9484999999</v>
      </c>
      <c r="J68" s="1">
        <f>VLOOKUP($A68,openDSS_depois!$A:$R,5,0)</f>
        <v>1119884.4519</v>
      </c>
      <c r="K68" s="7">
        <f>I68/SQRT(I68*I68+J68*J68)</f>
        <v>0.91928007949464008</v>
      </c>
      <c r="L68" s="1">
        <f>C68-I68</f>
        <v>-563.81909999996424</v>
      </c>
      <c r="M68" s="1">
        <f>VLOOKUP($A68,openDSS_depois!$A:$R,10,0)</f>
        <v>0</v>
      </c>
      <c r="N68" s="1">
        <f>VLOOKUP($A68,openDSS_depois!$A:$R,11,0)</f>
        <v>0</v>
      </c>
      <c r="O68" s="1">
        <f>VLOOKUP($A68,openDSS_depois!$A:$R,6,0)</f>
        <v>104107.8481</v>
      </c>
      <c r="P68" s="1">
        <f>O68-H68</f>
        <v>-3589.2179999999935</v>
      </c>
      <c r="Q68" s="1">
        <f>(P68/1000)*12</f>
        <v>-43.070615999999923</v>
      </c>
    </row>
    <row r="69" spans="1:17" x14ac:dyDescent="0.25">
      <c r="A69" s="15" t="s">
        <v>40</v>
      </c>
      <c r="B69" s="6" t="s">
        <v>63</v>
      </c>
      <c r="C69" s="1">
        <f>VLOOKUP($A69,openDSS_antes!$A:$R,4,0)</f>
        <v>1340790.6173</v>
      </c>
      <c r="D69" s="1">
        <f>VLOOKUP($A69,openDSS_antes!$A:$R,5,0)</f>
        <v>326126.5943</v>
      </c>
      <c r="E69" s="7">
        <f>C69/SQRT(C69*C69+D69*D69)</f>
        <v>0.97166954437243713</v>
      </c>
      <c r="F69" s="1">
        <f>VLOOKUP($A69,openDSS_antes!$A:$R,10,0)</f>
        <v>0</v>
      </c>
      <c r="G69" s="1">
        <f>VLOOKUP($A69,openDSS_antes!$A:$R,11,0)</f>
        <v>0</v>
      </c>
      <c r="H69" s="1">
        <f>VLOOKUP($A69,openDSS_antes!$A:$R,6,0)</f>
        <v>123566.6635</v>
      </c>
      <c r="I69" s="1">
        <f>VLOOKUP($A69,openDSS_depois!$A:$R,4,0)</f>
        <v>1341644.7021999999</v>
      </c>
      <c r="J69" s="1">
        <f>VLOOKUP($A69,openDSS_depois!$A:$R,5,0)</f>
        <v>325509.36690000002</v>
      </c>
      <c r="K69" s="7">
        <f>I69/SQRT(I69*I69+J69*J69)</f>
        <v>0.97180660869912094</v>
      </c>
      <c r="L69" s="1">
        <f>C69-I69</f>
        <v>-854.08489999989979</v>
      </c>
      <c r="M69" s="1">
        <f>VLOOKUP($A69,openDSS_depois!$A:$R,10,0)</f>
        <v>0</v>
      </c>
      <c r="N69" s="1">
        <f>VLOOKUP($A69,openDSS_depois!$A:$R,11,0)</f>
        <v>0</v>
      </c>
      <c r="O69" s="1">
        <f>VLOOKUP($A69,openDSS_depois!$A:$R,6,0)</f>
        <v>121584.3144</v>
      </c>
      <c r="P69" s="1">
        <f>O69-H69</f>
        <v>-1982.3490999999922</v>
      </c>
      <c r="Q69" s="1">
        <f>(P69/1000)*12</f>
        <v>-23.788189199999906</v>
      </c>
    </row>
    <row r="70" spans="1:17" x14ac:dyDescent="0.25">
      <c r="A70" s="15" t="s">
        <v>41</v>
      </c>
      <c r="B70" s="6" t="s">
        <v>97</v>
      </c>
      <c r="C70" s="1">
        <f>VLOOKUP($A70,openDSS_antes!$A:$R,4,0)</f>
        <v>10945889.728800001</v>
      </c>
      <c r="D70" s="1">
        <f>VLOOKUP($A70,openDSS_antes!$A:$R,5,0)</f>
        <v>2466378.1732999999</v>
      </c>
      <c r="E70" s="7">
        <f>C70/SQRT(C70*C70+D70*D70)</f>
        <v>0.97554189498379773</v>
      </c>
      <c r="F70" s="1">
        <f>VLOOKUP($A70,openDSS_antes!$A:$R,10,0)</f>
        <v>0</v>
      </c>
      <c r="G70" s="1">
        <f>VLOOKUP($A70,openDSS_antes!$A:$R,11,0)</f>
        <v>0</v>
      </c>
      <c r="H70" s="1">
        <f>VLOOKUP($A70,openDSS_antes!$A:$R,6,0)</f>
        <v>598397.81330000004</v>
      </c>
      <c r="I70" s="1">
        <f>VLOOKUP($A70,openDSS_depois!$A:$R,4,0)</f>
        <v>10942555.955800001</v>
      </c>
      <c r="J70" s="1">
        <f>VLOOKUP($A70,openDSS_depois!$A:$R,5,0)</f>
        <v>2460598.5063</v>
      </c>
      <c r="K70" s="7">
        <f>I70/SQRT(I70*I70+J70*J70)</f>
        <v>0.97563794244512569</v>
      </c>
      <c r="L70" s="1">
        <f>C70-I70</f>
        <v>3333.7730000000447</v>
      </c>
      <c r="M70" s="1">
        <f>VLOOKUP($A70,openDSS_depois!$A:$R,10,0)</f>
        <v>0</v>
      </c>
      <c r="N70" s="1">
        <f>VLOOKUP($A70,openDSS_depois!$A:$R,11,0)</f>
        <v>0</v>
      </c>
      <c r="O70" s="1">
        <f>VLOOKUP($A70,openDSS_depois!$A:$R,6,0)</f>
        <v>595703.38089999999</v>
      </c>
      <c r="P70" s="1">
        <f>O70-H70</f>
        <v>-2694.4324000000488</v>
      </c>
      <c r="Q70" s="1">
        <f>(P70/1000)*12</f>
        <v>-32.333188800000585</v>
      </c>
    </row>
    <row r="71" spans="1:17" x14ac:dyDescent="0.25">
      <c r="A71" s="15" t="s">
        <v>42</v>
      </c>
      <c r="B71" s="6" t="s">
        <v>63</v>
      </c>
      <c r="C71" s="1">
        <f>VLOOKUP($A71,openDSS_antes!$A:$R,4,0)</f>
        <v>1393303.7494999999</v>
      </c>
      <c r="D71" s="1">
        <f>VLOOKUP($A71,openDSS_antes!$A:$R,5,0)</f>
        <v>182741.5845</v>
      </c>
      <c r="E71" s="7">
        <f>C71/SQRT(C71*C71+D71*D71)</f>
        <v>0.99150831726894351</v>
      </c>
      <c r="F71" s="1">
        <f>VLOOKUP($A71,openDSS_antes!$A:$R,10,0)</f>
        <v>0</v>
      </c>
      <c r="G71" s="1">
        <f>VLOOKUP($A71,openDSS_antes!$A:$R,11,0)</f>
        <v>0</v>
      </c>
      <c r="H71" s="1">
        <f>VLOOKUP($A71,openDSS_antes!$A:$R,6,0)</f>
        <v>50655.751900000003</v>
      </c>
      <c r="I71" s="1">
        <f>VLOOKUP($A71,openDSS_depois!$A:$R,4,0)</f>
        <v>1394333.3418000001</v>
      </c>
      <c r="J71" s="1">
        <f>VLOOKUP($A71,openDSS_depois!$A:$R,5,0)</f>
        <v>182142.85159999999</v>
      </c>
      <c r="K71" s="7">
        <f>I71/SQRT(I71*I71+J71*J71)</f>
        <v>0.99157546736856517</v>
      </c>
      <c r="L71" s="1">
        <f>C71-I71</f>
        <v>-1029.5923000001349</v>
      </c>
      <c r="M71" s="1">
        <f>VLOOKUP($A71,openDSS_depois!$A:$R,10,0)</f>
        <v>0</v>
      </c>
      <c r="N71" s="1">
        <f>VLOOKUP($A71,openDSS_depois!$A:$R,11,0)</f>
        <v>0</v>
      </c>
      <c r="O71" s="1">
        <f>VLOOKUP($A71,openDSS_depois!$A:$R,6,0)</f>
        <v>48676.686000000002</v>
      </c>
      <c r="P71" s="1">
        <f>O71-H71</f>
        <v>-1979.0659000000014</v>
      </c>
      <c r="Q71" s="1">
        <f>(P71/1000)*12</f>
        <v>-23.748790800000016</v>
      </c>
    </row>
    <row r="72" spans="1:17" x14ac:dyDescent="0.25">
      <c r="A72" s="15" t="s">
        <v>43</v>
      </c>
      <c r="B72" s="6" t="s">
        <v>63</v>
      </c>
      <c r="C72" s="1">
        <f>VLOOKUP($A72,openDSS_antes!$A:$R,4,0)</f>
        <v>2190095.9769000001</v>
      </c>
      <c r="D72" s="1">
        <f>VLOOKUP($A72,openDSS_antes!$A:$R,5,0)</f>
        <v>838987.59380000003</v>
      </c>
      <c r="E72" s="7">
        <f>C72/SQRT(C72*C72+D72*D72)</f>
        <v>0.93382435945719977</v>
      </c>
      <c r="F72" s="1">
        <f>VLOOKUP($A72,openDSS_antes!$A:$R,10,0)</f>
        <v>0</v>
      </c>
      <c r="G72" s="1">
        <f>VLOOKUP($A72,openDSS_antes!$A:$R,11,0)</f>
        <v>0</v>
      </c>
      <c r="H72" s="1">
        <f>VLOOKUP($A72,openDSS_antes!$A:$R,6,0)</f>
        <v>135276.36660000001</v>
      </c>
      <c r="I72" s="1">
        <f>VLOOKUP($A72,openDSS_depois!$A:$R,4,0)</f>
        <v>2187503.5087000001</v>
      </c>
      <c r="J72" s="1">
        <f>VLOOKUP($A72,openDSS_depois!$A:$R,5,0)</f>
        <v>845420.82559999998</v>
      </c>
      <c r="K72" s="7">
        <f>I72/SQRT(I72*I72+J72*J72)</f>
        <v>0.93276243378414481</v>
      </c>
      <c r="L72" s="1">
        <f>C72-I72</f>
        <v>2592.468200000003</v>
      </c>
      <c r="M72" s="1">
        <f>VLOOKUP($A72,openDSS_depois!$A:$R,10,0)</f>
        <v>0</v>
      </c>
      <c r="N72" s="1">
        <f>VLOOKUP($A72,openDSS_depois!$A:$R,11,0)</f>
        <v>0</v>
      </c>
      <c r="O72" s="1">
        <f>VLOOKUP($A72,openDSS_depois!$A:$R,6,0)</f>
        <v>129418.52860000001</v>
      </c>
      <c r="P72" s="1">
        <f>O72-H72</f>
        <v>-5857.8380000000034</v>
      </c>
      <c r="Q72" s="1">
        <f>(P72/1000)*12</f>
        <v>-70.29405600000004</v>
      </c>
    </row>
    <row r="73" spans="1:17" x14ac:dyDescent="0.25">
      <c r="A73" s="15" t="s">
        <v>44</v>
      </c>
      <c r="B73" s="6" t="s">
        <v>63</v>
      </c>
      <c r="C73" s="1">
        <f>VLOOKUP($A73,openDSS_antes!$A:$R,4,0)</f>
        <v>2027151.7111</v>
      </c>
      <c r="D73" s="1">
        <f>VLOOKUP($A73,openDSS_antes!$A:$R,5,0)</f>
        <v>885188.40099999995</v>
      </c>
      <c r="E73" s="7">
        <f>C73/SQRT(C73*C73+D73*D73)</f>
        <v>0.91643774612083662</v>
      </c>
      <c r="F73" s="1">
        <f>VLOOKUP($A73,openDSS_antes!$A:$R,10,0)</f>
        <v>0</v>
      </c>
      <c r="G73" s="1">
        <f>VLOOKUP($A73,openDSS_antes!$A:$R,11,0)</f>
        <v>0</v>
      </c>
      <c r="H73" s="1">
        <f>VLOOKUP($A73,openDSS_antes!$A:$R,6,0)</f>
        <v>87146.060700000002</v>
      </c>
      <c r="I73" s="1">
        <f>VLOOKUP($A73,openDSS_depois!$A:$R,4,0)</f>
        <v>2027375.4798999999</v>
      </c>
      <c r="J73" s="1">
        <f>VLOOKUP($A73,openDSS_depois!$A:$R,5,0)</f>
        <v>885934.86820000003</v>
      </c>
      <c r="K73" s="7">
        <f>I73/SQRT(I73*I73+J73*J73)</f>
        <v>0.91633017703039255</v>
      </c>
      <c r="L73" s="1">
        <f>C73-I73</f>
        <v>-223.76879999996163</v>
      </c>
      <c r="M73" s="1">
        <f>VLOOKUP($A73,openDSS_depois!$A:$R,10,0)</f>
        <v>0</v>
      </c>
      <c r="N73" s="1">
        <f>VLOOKUP($A73,openDSS_depois!$A:$R,11,0)</f>
        <v>0</v>
      </c>
      <c r="O73" s="1">
        <f>VLOOKUP($A73,openDSS_depois!$A:$R,6,0)</f>
        <v>84795.682199999996</v>
      </c>
      <c r="P73" s="1">
        <f>O73-H73</f>
        <v>-2350.3785000000062</v>
      </c>
      <c r="Q73" s="1">
        <f>(P73/1000)*12</f>
        <v>-28.204542000000075</v>
      </c>
    </row>
    <row r="74" spans="1:17" x14ac:dyDescent="0.25">
      <c r="A74" s="15" t="s">
        <v>45</v>
      </c>
      <c r="B74" s="6" t="s">
        <v>63</v>
      </c>
      <c r="C74" s="1">
        <f>VLOOKUP($A74,openDSS_antes!$A:$R,4,0)</f>
        <v>2057474.0126</v>
      </c>
      <c r="D74" s="1">
        <f>VLOOKUP($A74,openDSS_antes!$A:$R,5,0)</f>
        <v>-163192.11869999999</v>
      </c>
      <c r="E74" s="7">
        <f>C74/SQRT(C74*C74+D74*D74)</f>
        <v>0.99686919241554361</v>
      </c>
      <c r="F74" s="1">
        <f>VLOOKUP($A74,openDSS_antes!$A:$R,10,0)</f>
        <v>0</v>
      </c>
      <c r="G74" s="1">
        <f>VLOOKUP($A74,openDSS_antes!$A:$R,11,0)</f>
        <v>0</v>
      </c>
      <c r="H74" s="1">
        <f>VLOOKUP($A74,openDSS_antes!$A:$R,6,0)</f>
        <v>205844.95699999999</v>
      </c>
      <c r="I74" s="1">
        <f>VLOOKUP($A74,openDSS_depois!$A:$R,4,0)</f>
        <v>2054178.7031</v>
      </c>
      <c r="J74" s="1">
        <f>VLOOKUP($A74,openDSS_depois!$A:$R,5,0)</f>
        <v>-165065.47010000001</v>
      </c>
      <c r="K74" s="7">
        <f>I74/SQRT(I74*I74+J74*J74)</f>
        <v>0.99678701261885549</v>
      </c>
      <c r="L74" s="1">
        <f>C74-I74</f>
        <v>3295.3094999999739</v>
      </c>
      <c r="M74" s="1">
        <f>VLOOKUP($A74,openDSS_depois!$A:$R,10,0)</f>
        <v>0</v>
      </c>
      <c r="N74" s="1">
        <f>VLOOKUP($A74,openDSS_depois!$A:$R,11,0)</f>
        <v>0</v>
      </c>
      <c r="O74" s="1">
        <f>VLOOKUP($A74,openDSS_depois!$A:$R,6,0)</f>
        <v>202582.1059</v>
      </c>
      <c r="P74" s="1">
        <f>O74-H74</f>
        <v>-3262.8510999999999</v>
      </c>
      <c r="Q74" s="1">
        <f>(P74/1000)*12</f>
        <v>-39.154213200000001</v>
      </c>
    </row>
    <row r="75" spans="1:17" x14ac:dyDescent="0.25">
      <c r="A75" s="15" t="s">
        <v>46</v>
      </c>
      <c r="B75" s="6" t="s">
        <v>97</v>
      </c>
      <c r="C75" s="1">
        <f>VLOOKUP($A75,openDSS_antes!$A:$R,4,0)</f>
        <v>16969548.600699998</v>
      </c>
      <c r="D75" s="1">
        <f>VLOOKUP($A75,openDSS_antes!$A:$R,5,0)</f>
        <v>6004700.3293000003</v>
      </c>
      <c r="E75" s="7">
        <f>C75/SQRT(C75*C75+D75*D75)</f>
        <v>0.94272068625900818</v>
      </c>
      <c r="F75" s="1">
        <f>VLOOKUP($A75,openDSS_antes!$A:$R,10,0)</f>
        <v>915604.89650000003</v>
      </c>
      <c r="G75" s="1">
        <f>VLOOKUP($A75,openDSS_antes!$A:$R,11,0)</f>
        <v>0</v>
      </c>
      <c r="H75" s="1">
        <f>VLOOKUP($A75,openDSS_antes!$A:$R,6,0)</f>
        <v>815368.64950000006</v>
      </c>
      <c r="I75" s="1">
        <f>VLOOKUP($A75,openDSS_depois!$A:$R,4,0)</f>
        <v>16971367.4725</v>
      </c>
      <c r="J75" s="1">
        <f>VLOOKUP($A75,openDSS_depois!$A:$R,5,0)</f>
        <v>6008478.1500000004</v>
      </c>
      <c r="K75" s="7">
        <f>I75/SQRT(I75*I75+J75*J75)</f>
        <v>0.94266592708201591</v>
      </c>
      <c r="L75" s="1">
        <f>C75-I75</f>
        <v>-1818.8718000017107</v>
      </c>
      <c r="M75" s="1">
        <f>VLOOKUP($A75,openDSS_depois!$A:$R,10,0)</f>
        <v>915604.89650000003</v>
      </c>
      <c r="N75" s="1">
        <f>VLOOKUP($A75,openDSS_depois!$A:$R,11,0)</f>
        <v>0</v>
      </c>
      <c r="O75" s="1">
        <f>VLOOKUP($A75,openDSS_depois!$A:$R,6,0)</f>
        <v>797174.0612</v>
      </c>
      <c r="P75" s="1">
        <f>O75-H75</f>
        <v>-18194.588300000061</v>
      </c>
      <c r="Q75" s="1">
        <f>(P75/1000)*12</f>
        <v>-218.3350596000007</v>
      </c>
    </row>
    <row r="76" spans="1:17" x14ac:dyDescent="0.25">
      <c r="A76" s="15" t="s">
        <v>47</v>
      </c>
      <c r="B76" s="6" t="s">
        <v>63</v>
      </c>
      <c r="C76" s="1">
        <f>VLOOKUP($A76,openDSS_antes!$A:$R,4,0)</f>
        <v>1834098.4379</v>
      </c>
      <c r="D76" s="1">
        <f>VLOOKUP($A76,openDSS_antes!$A:$R,5,0)</f>
        <v>570977.82479999994</v>
      </c>
      <c r="E76" s="7">
        <f>C76/SQRT(C76*C76+D76*D76)</f>
        <v>0.95480220889421397</v>
      </c>
      <c r="F76" s="1">
        <f>VLOOKUP($A76,openDSS_antes!$A:$R,10,0)</f>
        <v>0</v>
      </c>
      <c r="G76" s="1">
        <f>VLOOKUP($A76,openDSS_antes!$A:$R,11,0)</f>
        <v>0</v>
      </c>
      <c r="H76" s="1">
        <f>VLOOKUP($A76,openDSS_antes!$A:$R,6,0)</f>
        <v>86683.547999999995</v>
      </c>
      <c r="I76" s="1">
        <f>VLOOKUP($A76,openDSS_depois!$A:$R,4,0)</f>
        <v>1834576.0401999999</v>
      </c>
      <c r="J76" s="1">
        <f>VLOOKUP($A76,openDSS_depois!$A:$R,5,0)</f>
        <v>570760.73300000001</v>
      </c>
      <c r="K76" s="7">
        <f>I76/SQRT(I76*I76+J76*J76)</f>
        <v>0.95485622376705104</v>
      </c>
      <c r="L76" s="1">
        <f>C76-I76</f>
        <v>-477.60229999991134</v>
      </c>
      <c r="M76" s="1">
        <f>VLOOKUP($A76,openDSS_depois!$A:$R,10,0)</f>
        <v>0</v>
      </c>
      <c r="N76" s="1">
        <f>VLOOKUP($A76,openDSS_depois!$A:$R,11,0)</f>
        <v>0</v>
      </c>
      <c r="O76" s="1">
        <f>VLOOKUP($A76,openDSS_depois!$A:$R,6,0)</f>
        <v>84861.885500000004</v>
      </c>
      <c r="P76" s="1">
        <f>O76-H76</f>
        <v>-1821.6624999999913</v>
      </c>
      <c r="Q76" s="1">
        <f>(P76/1000)*12</f>
        <v>-21.859949999999895</v>
      </c>
    </row>
    <row r="77" spans="1:17" x14ac:dyDescent="0.25">
      <c r="A77" s="15" t="s">
        <v>48</v>
      </c>
      <c r="B77" s="6" t="s">
        <v>63</v>
      </c>
      <c r="C77" s="1">
        <f>VLOOKUP($A77,openDSS_antes!$A:$R,4,0)</f>
        <v>1170089.7038</v>
      </c>
      <c r="D77" s="1">
        <f>VLOOKUP($A77,openDSS_antes!$A:$R,5,0)</f>
        <v>22736.763299999999</v>
      </c>
      <c r="E77" s="7">
        <f>C77/SQRT(C77*C77+D77*D77)</f>
        <v>0.99981125910820845</v>
      </c>
      <c r="F77" s="1">
        <f>VLOOKUP($A77,openDSS_antes!$A:$R,10,0)</f>
        <v>0</v>
      </c>
      <c r="G77" s="1">
        <f>VLOOKUP($A77,openDSS_antes!$A:$R,11,0)</f>
        <v>0</v>
      </c>
      <c r="H77" s="1">
        <f>VLOOKUP($A77,openDSS_antes!$A:$R,6,0)</f>
        <v>155039.94349999999</v>
      </c>
      <c r="I77" s="1">
        <f>VLOOKUP($A77,openDSS_depois!$A:$R,4,0)</f>
        <v>1162503.6166000001</v>
      </c>
      <c r="J77" s="1">
        <f>VLOOKUP($A77,openDSS_depois!$A:$R,5,0)</f>
        <v>16162.423199999999</v>
      </c>
      <c r="K77" s="7">
        <f>I77/SQRT(I77*I77+J77*J77)</f>
        <v>0.99990336568504357</v>
      </c>
      <c r="L77" s="1">
        <f>C77-I77</f>
        <v>7586.0871999999508</v>
      </c>
      <c r="M77" s="1">
        <f>VLOOKUP($A77,openDSS_depois!$A:$R,10,0)</f>
        <v>0</v>
      </c>
      <c r="N77" s="1">
        <f>VLOOKUP($A77,openDSS_depois!$A:$R,11,0)</f>
        <v>0</v>
      </c>
      <c r="O77" s="1">
        <f>VLOOKUP($A77,openDSS_depois!$A:$R,6,0)</f>
        <v>149725.35250000001</v>
      </c>
      <c r="P77" s="1">
        <f>O77-H77</f>
        <v>-5314.5909999999858</v>
      </c>
      <c r="Q77" s="1">
        <f>(P77/1000)*12</f>
        <v>-63.77509199999983</v>
      </c>
    </row>
    <row r="78" spans="1:17" x14ac:dyDescent="0.25">
      <c r="A78" s="15" t="s">
        <v>49</v>
      </c>
      <c r="B78" s="6" t="s">
        <v>63</v>
      </c>
      <c r="C78" s="1">
        <f>VLOOKUP($A78,openDSS_antes!$A:$R,4,0)</f>
        <v>1638604.9620000001</v>
      </c>
      <c r="D78" s="1">
        <f>VLOOKUP($A78,openDSS_antes!$A:$R,5,0)</f>
        <v>493116.61540000001</v>
      </c>
      <c r="E78" s="7">
        <f>C78/SQRT(C78*C78+D78*D78)</f>
        <v>0.95757902122395333</v>
      </c>
      <c r="F78" s="1">
        <f>VLOOKUP($A78,openDSS_antes!$A:$R,10,0)</f>
        <v>0</v>
      </c>
      <c r="G78" s="1">
        <f>VLOOKUP($A78,openDSS_antes!$A:$R,11,0)</f>
        <v>0</v>
      </c>
      <c r="H78" s="1">
        <f>VLOOKUP($A78,openDSS_antes!$A:$R,6,0)</f>
        <v>129972.79180000001</v>
      </c>
      <c r="I78" s="1">
        <f>VLOOKUP($A78,openDSS_depois!$A:$R,4,0)</f>
        <v>1636852.6776000001</v>
      </c>
      <c r="J78" s="1">
        <f>VLOOKUP($A78,openDSS_depois!$A:$R,5,0)</f>
        <v>490243.86829999997</v>
      </c>
      <c r="K78" s="7">
        <f>I78/SQRT(I78*I78+J78*J78)</f>
        <v>0.9579569693512362</v>
      </c>
      <c r="L78" s="1">
        <f>C78-I78</f>
        <v>1752.2844000000041</v>
      </c>
      <c r="M78" s="1">
        <f>VLOOKUP($A78,openDSS_depois!$A:$R,10,0)</f>
        <v>0</v>
      </c>
      <c r="N78" s="1">
        <f>VLOOKUP($A78,openDSS_depois!$A:$R,11,0)</f>
        <v>0</v>
      </c>
      <c r="O78" s="1">
        <f>VLOOKUP($A78,openDSS_depois!$A:$R,6,0)</f>
        <v>124467.9368</v>
      </c>
      <c r="P78" s="1">
        <f>O78-H78</f>
        <v>-5504.8550000000105</v>
      </c>
      <c r="Q78" s="1">
        <f>(P78/1000)*12</f>
        <v>-66.058260000000132</v>
      </c>
    </row>
    <row r="79" spans="1:17" x14ac:dyDescent="0.25">
      <c r="A79" s="15" t="s">
        <v>50</v>
      </c>
      <c r="B79" s="6" t="s">
        <v>63</v>
      </c>
      <c r="C79" s="1">
        <f>VLOOKUP($A79,openDSS_antes!$A:$R,4,0)</f>
        <v>4251670.4661999997</v>
      </c>
      <c r="D79" s="1">
        <f>VLOOKUP($A79,openDSS_antes!$A:$R,5,0)</f>
        <v>1791422.5789999999</v>
      </c>
      <c r="E79" s="7">
        <f>C79/SQRT(C79*C79+D79*D79)</f>
        <v>0.92153879343223277</v>
      </c>
      <c r="F79" s="1">
        <f>VLOOKUP($A79,openDSS_antes!$A:$R,10,0)</f>
        <v>0</v>
      </c>
      <c r="G79" s="1">
        <f>VLOOKUP($A79,openDSS_antes!$A:$R,11,0)</f>
        <v>0</v>
      </c>
      <c r="H79" s="1">
        <f>VLOOKUP($A79,openDSS_antes!$A:$R,6,0)</f>
        <v>207572.2543</v>
      </c>
      <c r="I79" s="1">
        <f>VLOOKUP($A79,openDSS_depois!$A:$R,4,0)</f>
        <v>4253436.3058000002</v>
      </c>
      <c r="J79" s="1">
        <f>VLOOKUP($A79,openDSS_depois!$A:$R,5,0)</f>
        <v>1791155.3703999999</v>
      </c>
      <c r="K79" s="7">
        <f>I79/SQRT(I79*I79+J79*J79)</f>
        <v>0.9216171770550563</v>
      </c>
      <c r="L79" s="1">
        <f>C79-I79</f>
        <v>-1765.8396000005305</v>
      </c>
      <c r="M79" s="1">
        <f>VLOOKUP($A79,openDSS_depois!$A:$R,10,0)</f>
        <v>0</v>
      </c>
      <c r="N79" s="1">
        <f>VLOOKUP($A79,openDSS_depois!$A:$R,11,0)</f>
        <v>0</v>
      </c>
      <c r="O79" s="1">
        <f>VLOOKUP($A79,openDSS_depois!$A:$R,6,0)</f>
        <v>203430.9705</v>
      </c>
      <c r="P79" s="1">
        <f>O79-H79</f>
        <v>-4141.2838000000047</v>
      </c>
      <c r="Q79" s="1">
        <f>(P79/1000)*12</f>
        <v>-49.695405600000058</v>
      </c>
    </row>
    <row r="80" spans="1:17" x14ac:dyDescent="0.25">
      <c r="A80" s="15" t="s">
        <v>51</v>
      </c>
      <c r="B80" s="6" t="s">
        <v>63</v>
      </c>
      <c r="C80" s="1">
        <f>VLOOKUP($A80,openDSS_antes!$A:$R,4,0)</f>
        <v>1844722.372</v>
      </c>
      <c r="D80" s="1">
        <f>VLOOKUP($A80,openDSS_antes!$A:$R,5,0)</f>
        <v>716454.3639</v>
      </c>
      <c r="E80" s="7">
        <f>C80/SQRT(C80*C80+D80*D80)</f>
        <v>0.93216463711703268</v>
      </c>
      <c r="F80" s="1">
        <f>VLOOKUP($A80,openDSS_antes!$A:$R,10,0)</f>
        <v>0</v>
      </c>
      <c r="G80" s="1">
        <f>VLOOKUP($A80,openDSS_antes!$A:$R,11,0)</f>
        <v>0</v>
      </c>
      <c r="H80" s="1">
        <f>VLOOKUP($A80,openDSS_antes!$A:$R,6,0)</f>
        <v>80943.752999999997</v>
      </c>
      <c r="I80" s="1">
        <f>VLOOKUP($A80,openDSS_depois!$A:$R,4,0)</f>
        <v>1847973.7063</v>
      </c>
      <c r="J80" s="1">
        <f>VLOOKUP($A80,openDSS_depois!$A:$R,5,0)</f>
        <v>716242.66529999999</v>
      </c>
      <c r="K80" s="7">
        <f>I80/SQRT(I80*I80+J80*J80)</f>
        <v>0.93241547879286746</v>
      </c>
      <c r="L80" s="1">
        <f>C80-I80</f>
        <v>-3251.3342999999877</v>
      </c>
      <c r="M80" s="1">
        <f>VLOOKUP($A80,openDSS_depois!$A:$R,10,0)</f>
        <v>0</v>
      </c>
      <c r="N80" s="1">
        <f>VLOOKUP($A80,openDSS_depois!$A:$R,11,0)</f>
        <v>0</v>
      </c>
      <c r="O80" s="1">
        <f>VLOOKUP($A80,openDSS_depois!$A:$R,6,0)</f>
        <v>70671.387499999997</v>
      </c>
      <c r="P80" s="1">
        <f>O80-H80</f>
        <v>-10272.3655</v>
      </c>
      <c r="Q80" s="1">
        <f>(P80/1000)*12</f>
        <v>-123.26838599999999</v>
      </c>
    </row>
    <row r="81" spans="1:17" x14ac:dyDescent="0.25">
      <c r="A81" s="15" t="s">
        <v>52</v>
      </c>
      <c r="B81" s="6" t="s">
        <v>63</v>
      </c>
      <c r="C81" s="1">
        <f>VLOOKUP($A81,openDSS_antes!$A:$R,4,0)</f>
        <v>1507849.2206999999</v>
      </c>
      <c r="D81" s="1">
        <f>VLOOKUP($A81,openDSS_antes!$A:$R,5,0)</f>
        <v>310534.89889999997</v>
      </c>
      <c r="E81" s="7">
        <f>C81/SQRT(C81*C81+D81*D81)</f>
        <v>0.9794448080190471</v>
      </c>
      <c r="F81" s="1">
        <f>VLOOKUP($A81,openDSS_antes!$A:$R,10,0)</f>
        <v>0</v>
      </c>
      <c r="G81" s="1">
        <f>VLOOKUP($A81,openDSS_antes!$A:$R,11,0)</f>
        <v>0</v>
      </c>
      <c r="H81" s="1">
        <f>VLOOKUP($A81,openDSS_antes!$A:$R,6,0)</f>
        <v>129086.23269999999</v>
      </c>
      <c r="I81" s="1">
        <f>VLOOKUP($A81,openDSS_depois!$A:$R,4,0)</f>
        <v>1499421.3517</v>
      </c>
      <c r="J81" s="1">
        <f>VLOOKUP($A81,openDSS_depois!$A:$R,5,0)</f>
        <v>308911.011</v>
      </c>
      <c r="K81" s="7">
        <f>I81/SQRT(I81*I81+J81*J81)</f>
        <v>0.97943037828251722</v>
      </c>
      <c r="L81" s="1">
        <f>C81-I81</f>
        <v>8427.8689999999478</v>
      </c>
      <c r="M81" s="1">
        <f>VLOOKUP($A81,openDSS_depois!$A:$R,10,0)</f>
        <v>0</v>
      </c>
      <c r="N81" s="1">
        <f>VLOOKUP($A81,openDSS_depois!$A:$R,11,0)</f>
        <v>0</v>
      </c>
      <c r="O81" s="1">
        <f>VLOOKUP($A81,openDSS_depois!$A:$R,6,0)</f>
        <v>120338.4969</v>
      </c>
      <c r="P81" s="1">
        <f>O81-H81</f>
        <v>-8747.7357999999949</v>
      </c>
      <c r="Q81" s="1">
        <f>(P81/1000)*12</f>
        <v>-104.97282959999995</v>
      </c>
    </row>
    <row r="82" spans="1:17" x14ac:dyDescent="0.25">
      <c r="A82" s="15" t="s">
        <v>53</v>
      </c>
      <c r="B82" s="6" t="s">
        <v>97</v>
      </c>
      <c r="C82" s="1">
        <f>VLOOKUP($A82,openDSS_antes!$A:$R,4,0)</f>
        <v>7045731.3596000001</v>
      </c>
      <c r="D82" s="1">
        <f>VLOOKUP($A82,openDSS_antes!$A:$R,5,0)</f>
        <v>2479003.6217</v>
      </c>
      <c r="E82" s="7">
        <f>C82/SQRT(C82*C82+D82*D82)</f>
        <v>0.94331448692468489</v>
      </c>
      <c r="F82" s="1">
        <f>VLOOKUP($A82,openDSS_antes!$A:$R,10,0)</f>
        <v>0</v>
      </c>
      <c r="G82" s="1">
        <f>VLOOKUP($A82,openDSS_antes!$A:$R,11,0)</f>
        <v>0</v>
      </c>
      <c r="H82" s="1">
        <f>VLOOKUP($A82,openDSS_antes!$A:$R,6,0)</f>
        <v>316891.93800000002</v>
      </c>
      <c r="I82" s="1">
        <f>VLOOKUP($A82,openDSS_depois!$A:$R,4,0)</f>
        <v>7045068.0399000002</v>
      </c>
      <c r="J82" s="1">
        <f>VLOOKUP($A82,openDSS_depois!$A:$R,5,0)</f>
        <v>2477833.2922</v>
      </c>
      <c r="K82" s="7">
        <f>I82/SQRT(I82*I82+J82*J82)</f>
        <v>0.94335375992161619</v>
      </c>
      <c r="L82" s="1">
        <f>C82-I82</f>
        <v>663.31969999987632</v>
      </c>
      <c r="M82" s="1">
        <f>VLOOKUP($A82,openDSS_depois!$A:$R,10,0)</f>
        <v>0</v>
      </c>
      <c r="N82" s="1">
        <f>VLOOKUP($A82,openDSS_depois!$A:$R,11,0)</f>
        <v>0</v>
      </c>
      <c r="O82" s="1">
        <f>VLOOKUP($A82,openDSS_depois!$A:$R,6,0)</f>
        <v>316258.5822</v>
      </c>
      <c r="P82" s="1">
        <f>O82-H82</f>
        <v>-633.35580000001937</v>
      </c>
      <c r="Q82" s="1">
        <f>(P82/1000)*12</f>
        <v>-7.6002696000002317</v>
      </c>
    </row>
    <row r="83" spans="1:17" x14ac:dyDescent="0.25">
      <c r="A83" s="15" t="s">
        <v>54</v>
      </c>
      <c r="B83" s="6" t="s">
        <v>63</v>
      </c>
      <c r="C83" s="1">
        <f>VLOOKUP($A83,openDSS_antes!$A:$R,4,0)</f>
        <v>3726724.7766999998</v>
      </c>
      <c r="D83" s="1">
        <f>VLOOKUP($A83,openDSS_antes!$A:$R,5,0)</f>
        <v>954952.24490000005</v>
      </c>
      <c r="E83" s="7">
        <f>C83/SQRT(C83*C83+D83*D83)</f>
        <v>0.96870251603070689</v>
      </c>
      <c r="F83" s="1">
        <f>VLOOKUP($A83,openDSS_antes!$A:$R,10,0)</f>
        <v>0</v>
      </c>
      <c r="G83" s="1">
        <f>VLOOKUP($A83,openDSS_antes!$A:$R,11,0)</f>
        <v>0</v>
      </c>
      <c r="H83" s="1">
        <f>VLOOKUP($A83,openDSS_antes!$A:$R,6,0)</f>
        <v>211116.658</v>
      </c>
      <c r="I83" s="1">
        <f>VLOOKUP($A83,openDSS_depois!$A:$R,4,0)</f>
        <v>3727651.6033000001</v>
      </c>
      <c r="J83" s="1">
        <f>VLOOKUP($A83,openDSS_depois!$A:$R,5,0)</f>
        <v>954260.18420000002</v>
      </c>
      <c r="K83" s="7">
        <f>I83/SQRT(I83*I83+J83*J83)</f>
        <v>0.96876057816184302</v>
      </c>
      <c r="L83" s="1">
        <f>C83-I83</f>
        <v>-926.82660000026226</v>
      </c>
      <c r="M83" s="1">
        <f>VLOOKUP($A83,openDSS_depois!$A:$R,10,0)</f>
        <v>0</v>
      </c>
      <c r="N83" s="1">
        <f>VLOOKUP($A83,openDSS_depois!$A:$R,11,0)</f>
        <v>0</v>
      </c>
      <c r="O83" s="1">
        <f>VLOOKUP($A83,openDSS_depois!$A:$R,6,0)</f>
        <v>209123.82980000001</v>
      </c>
      <c r="P83" s="1">
        <f>O83-H83</f>
        <v>-1992.828199999989</v>
      </c>
      <c r="Q83" s="1">
        <f>(P83/1000)*12</f>
        <v>-23.913938399999868</v>
      </c>
    </row>
    <row r="84" spans="1:17" x14ac:dyDescent="0.25">
      <c r="A84" s="15" t="s">
        <v>86</v>
      </c>
      <c r="B84" s="6" t="s">
        <v>63</v>
      </c>
      <c r="C84" s="1">
        <f>VLOOKUP($A84,openDSS_antes!$A:$R,4,0)</f>
        <v>1269546.8933999999</v>
      </c>
      <c r="D84" s="1">
        <f>VLOOKUP($A84,openDSS_antes!$A:$R,5,0)</f>
        <v>-33819.642599999999</v>
      </c>
      <c r="E84" s="7">
        <f>C84/SQRT(C84*C84+D84*D84)</f>
        <v>0.99964536673791016</v>
      </c>
      <c r="F84" s="1">
        <f>VLOOKUP($A84,openDSS_antes!$A:$R,10,0)</f>
        <v>298969.53610000003</v>
      </c>
      <c r="G84" s="1">
        <f>VLOOKUP($A84,openDSS_antes!$A:$R,11,0)</f>
        <v>0</v>
      </c>
      <c r="H84" s="1">
        <f>VLOOKUP($A84,openDSS_antes!$A:$R,6,0)</f>
        <v>169202.62700000001</v>
      </c>
      <c r="I84" s="1">
        <f>VLOOKUP($A84,openDSS_depois!$A:$R,4,0)</f>
        <v>1267932.6554</v>
      </c>
      <c r="J84" s="1">
        <f>VLOOKUP($A84,openDSS_depois!$A:$R,5,0)</f>
        <v>-34757.373599999999</v>
      </c>
      <c r="K84" s="7">
        <f>I84/SQRT(I84*I84+J84*J84)</f>
        <v>0.99962448537613102</v>
      </c>
      <c r="L84" s="1">
        <f>C84-I84</f>
        <v>1614.2379999998957</v>
      </c>
      <c r="M84" s="1">
        <f>VLOOKUP($A84,openDSS_depois!$A:$R,10,0)</f>
        <v>298969.53610000003</v>
      </c>
      <c r="N84" s="1">
        <f>VLOOKUP($A84,openDSS_depois!$A:$R,11,0)</f>
        <v>0</v>
      </c>
      <c r="O84" s="1">
        <f>VLOOKUP($A84,openDSS_depois!$A:$R,6,0)</f>
        <v>167527.55840000001</v>
      </c>
      <c r="P84" s="1">
        <f>O84-H84</f>
        <v>-1675.0685999999987</v>
      </c>
      <c r="Q84" s="1">
        <f>(P84/1000)*12</f>
        <v>-20.100823199999986</v>
      </c>
    </row>
    <row r="85" spans="1:17" x14ac:dyDescent="0.25">
      <c r="A85" s="15" t="s">
        <v>87</v>
      </c>
      <c r="B85" s="6" t="s">
        <v>97</v>
      </c>
      <c r="C85" s="1">
        <f>VLOOKUP($A85,openDSS_antes!$A:$R,4,0)</f>
        <v>9255055.3094999995</v>
      </c>
      <c r="D85" s="1">
        <f>VLOOKUP($A85,openDSS_antes!$A:$R,5,0)</f>
        <v>3261558.3327000001</v>
      </c>
      <c r="E85" s="7">
        <f>C85/SQRT(C85*C85+D85*D85)</f>
        <v>0.94314796011839663</v>
      </c>
      <c r="F85" s="1">
        <f>VLOOKUP($A85,openDSS_antes!$A:$R,10,0)</f>
        <v>811015.63540000003</v>
      </c>
      <c r="G85" s="1">
        <f>VLOOKUP($A85,openDSS_antes!$A:$R,11,0)</f>
        <v>0</v>
      </c>
      <c r="H85" s="1">
        <f>VLOOKUP($A85,openDSS_antes!$A:$R,6,0)</f>
        <v>589996.51599999995</v>
      </c>
      <c r="I85" s="1">
        <f>VLOOKUP($A85,openDSS_depois!$A:$R,4,0)</f>
        <v>9255421.8772999998</v>
      </c>
      <c r="J85" s="1">
        <f>VLOOKUP($A85,openDSS_depois!$A:$R,5,0)</f>
        <v>3264647.071</v>
      </c>
      <c r="K85" s="7">
        <f>I85/SQRT(I85*I85+J85*J85)</f>
        <v>0.94305339134838873</v>
      </c>
      <c r="L85" s="1">
        <f>C85-I85</f>
        <v>-366.56780000030994</v>
      </c>
      <c r="M85" s="1">
        <f>VLOOKUP($A85,openDSS_depois!$A:$R,10,0)</f>
        <v>811015.63540000003</v>
      </c>
      <c r="N85" s="1">
        <f>VLOOKUP($A85,openDSS_depois!$A:$R,11,0)</f>
        <v>0</v>
      </c>
      <c r="O85" s="1">
        <f>VLOOKUP($A85,openDSS_depois!$A:$R,6,0)</f>
        <v>580252.79799999995</v>
      </c>
      <c r="P85" s="1">
        <f>O85-H85</f>
        <v>-9743.7179999999935</v>
      </c>
      <c r="Q85" s="1">
        <f>(P85/1000)*12</f>
        <v>-116.92461599999993</v>
      </c>
    </row>
    <row r="86" spans="1:17" x14ac:dyDescent="0.25">
      <c r="A86" s="15" t="s">
        <v>55</v>
      </c>
      <c r="B86" s="6" t="s">
        <v>63</v>
      </c>
      <c r="C86" s="1">
        <f>VLOOKUP($A86,openDSS_antes!$A:$R,4,0)</f>
        <v>2175906.696</v>
      </c>
      <c r="D86" s="1">
        <f>VLOOKUP($A86,openDSS_antes!$A:$R,5,0)</f>
        <v>497159.54330000002</v>
      </c>
      <c r="E86" s="7">
        <f>C86/SQRT(C86*C86+D86*D86)</f>
        <v>0.97487704890012972</v>
      </c>
      <c r="F86" s="1">
        <f>VLOOKUP($A86,openDSS_antes!$A:$R,10,0)</f>
        <v>0</v>
      </c>
      <c r="G86" s="1">
        <f>VLOOKUP($A86,openDSS_antes!$A:$R,11,0)</f>
        <v>0</v>
      </c>
      <c r="H86" s="1">
        <f>VLOOKUP($A86,openDSS_antes!$A:$R,6,0)</f>
        <v>289304.86420000001</v>
      </c>
      <c r="I86" s="1">
        <f>VLOOKUP($A86,openDSS_depois!$A:$R,4,0)</f>
        <v>2147909.0628</v>
      </c>
      <c r="J86" s="1">
        <f>VLOOKUP($A86,openDSS_depois!$A:$R,5,0)</f>
        <v>477995.85129999998</v>
      </c>
      <c r="K86" s="7">
        <f>I86/SQRT(I86*I86+J86*J86)</f>
        <v>0.97612131197378926</v>
      </c>
      <c r="L86" s="1">
        <f>C86-I86</f>
        <v>27997.63320000004</v>
      </c>
      <c r="M86" s="1">
        <f>VLOOKUP($A86,openDSS_depois!$A:$R,10,0)</f>
        <v>0</v>
      </c>
      <c r="N86" s="1">
        <f>VLOOKUP($A86,openDSS_depois!$A:$R,11,0)</f>
        <v>0</v>
      </c>
      <c r="O86" s="1">
        <f>VLOOKUP($A86,openDSS_depois!$A:$R,6,0)</f>
        <v>259638.90470000001</v>
      </c>
      <c r="P86" s="1">
        <f>O86-H86</f>
        <v>-29665.959499999997</v>
      </c>
      <c r="Q86" s="1">
        <f>(P86/1000)*12</f>
        <v>-355.99151399999994</v>
      </c>
    </row>
    <row r="87" spans="1:17" x14ac:dyDescent="0.25">
      <c r="A87" s="15" t="s">
        <v>56</v>
      </c>
      <c r="B87" s="6" t="s">
        <v>63</v>
      </c>
      <c r="C87" s="1">
        <f>VLOOKUP($A87,openDSS_antes!$A:$R,4,0)</f>
        <v>1862838.1155000001</v>
      </c>
      <c r="D87" s="1">
        <f>VLOOKUP($A87,openDSS_antes!$A:$R,5,0)</f>
        <v>799407.39399999997</v>
      </c>
      <c r="E87" s="7">
        <f>C87/SQRT(C87*C87+D87*D87)</f>
        <v>0.91895770434941682</v>
      </c>
      <c r="F87" s="1">
        <f>VLOOKUP($A87,openDSS_antes!$A:$R,10,0)</f>
        <v>0</v>
      </c>
      <c r="G87" s="1">
        <f>VLOOKUP($A87,openDSS_antes!$A:$R,11,0)</f>
        <v>0</v>
      </c>
      <c r="H87" s="1">
        <f>VLOOKUP($A87,openDSS_antes!$A:$R,6,0)</f>
        <v>69587.020600000003</v>
      </c>
      <c r="I87" s="1">
        <f>VLOOKUP($A87,openDSS_depois!$A:$R,4,0)</f>
        <v>1861153.2256</v>
      </c>
      <c r="J87" s="1">
        <f>VLOOKUP($A87,openDSS_depois!$A:$R,5,0)</f>
        <v>798225.21440000006</v>
      </c>
      <c r="K87" s="7">
        <f>I87/SQRT(I87*I87+J87*J87)</f>
        <v>0.91903984763610402</v>
      </c>
      <c r="L87" s="1">
        <f>C87-I87</f>
        <v>1684.8899000000674</v>
      </c>
      <c r="M87" s="1">
        <f>VLOOKUP($A87,openDSS_depois!$A:$R,10,0)</f>
        <v>0</v>
      </c>
      <c r="N87" s="1">
        <f>VLOOKUP($A87,openDSS_depois!$A:$R,11,0)</f>
        <v>0</v>
      </c>
      <c r="O87" s="1">
        <f>VLOOKUP($A87,openDSS_depois!$A:$R,6,0)</f>
        <v>69006.123800000001</v>
      </c>
      <c r="P87" s="1">
        <f>O87-H87</f>
        <v>-580.89680000000226</v>
      </c>
      <c r="Q87" s="1">
        <f>(P87/1000)*12</f>
        <v>-6.9707616000000261</v>
      </c>
    </row>
    <row r="88" spans="1:17" x14ac:dyDescent="0.25">
      <c r="A88" s="15" t="s">
        <v>57</v>
      </c>
      <c r="B88" s="6" t="s">
        <v>63</v>
      </c>
      <c r="C88" s="1">
        <f>VLOOKUP($A88,openDSS_antes!$A:$R,4,0)</f>
        <v>1754464.0382000001</v>
      </c>
      <c r="D88" s="1">
        <f>VLOOKUP($A88,openDSS_antes!$A:$R,5,0)</f>
        <v>747713.26859999995</v>
      </c>
      <c r="E88" s="7">
        <f>C88/SQRT(C88*C88+D88*D88)</f>
        <v>0.91994048893357439</v>
      </c>
      <c r="F88" s="1">
        <f>VLOOKUP($A88,openDSS_antes!$A:$R,10,0)</f>
        <v>0</v>
      </c>
      <c r="G88" s="1">
        <f>VLOOKUP($A88,openDSS_antes!$A:$R,11,0)</f>
        <v>0</v>
      </c>
      <c r="H88" s="1">
        <f>VLOOKUP($A88,openDSS_antes!$A:$R,6,0)</f>
        <v>189969.36540000001</v>
      </c>
      <c r="I88" s="1">
        <f>VLOOKUP($A88,openDSS_depois!$A:$R,4,0)</f>
        <v>1754947.7185</v>
      </c>
      <c r="J88" s="1">
        <f>VLOOKUP($A88,openDSS_depois!$A:$R,5,0)</f>
        <v>748018.01249999995</v>
      </c>
      <c r="K88" s="7">
        <f>I88/SQRT(I88*I88+J88*J88)</f>
        <v>0.91992184477170835</v>
      </c>
      <c r="L88" s="1">
        <f>C88-I88</f>
        <v>-483.68029999989085</v>
      </c>
      <c r="M88" s="1">
        <f>VLOOKUP($A88,openDSS_depois!$A:$R,10,0)</f>
        <v>0</v>
      </c>
      <c r="N88" s="1">
        <f>VLOOKUP($A88,openDSS_depois!$A:$R,11,0)</f>
        <v>0</v>
      </c>
      <c r="O88" s="1">
        <f>VLOOKUP($A88,openDSS_depois!$A:$R,6,0)</f>
        <v>188607.9339</v>
      </c>
      <c r="P88" s="1">
        <f>O88-H88</f>
        <v>-1361.4315000000061</v>
      </c>
      <c r="Q88" s="1">
        <f>(P88/1000)*12</f>
        <v>-16.337178000000073</v>
      </c>
    </row>
    <row r="89" spans="1:17" x14ac:dyDescent="0.25">
      <c r="A89" s="15" t="s">
        <v>58</v>
      </c>
      <c r="B89" s="6" t="s">
        <v>97</v>
      </c>
      <c r="C89" s="1">
        <f>VLOOKUP($A89,openDSS_antes!$A:$R,4,0)</f>
        <v>15295188.0232</v>
      </c>
      <c r="D89" s="1">
        <f>VLOOKUP($A89,openDSS_antes!$A:$R,5,0)</f>
        <v>5855231.2077000001</v>
      </c>
      <c r="E89" s="7">
        <f>C89/SQRT(C89*C89+D89*D89)</f>
        <v>0.93390773274202132</v>
      </c>
      <c r="F89" s="1">
        <f>VLOOKUP($A89,openDSS_antes!$A:$R,10,0)</f>
        <v>0</v>
      </c>
      <c r="G89" s="1">
        <f>VLOOKUP($A89,openDSS_antes!$A:$R,11,0)</f>
        <v>0</v>
      </c>
      <c r="H89" s="1">
        <f>VLOOKUP($A89,openDSS_antes!$A:$R,6,0)</f>
        <v>949574.8615</v>
      </c>
      <c r="I89" s="1">
        <f>VLOOKUP($A89,openDSS_depois!$A:$R,4,0)</f>
        <v>15293274.869000001</v>
      </c>
      <c r="J89" s="1">
        <f>VLOOKUP($A89,openDSS_depois!$A:$R,5,0)</f>
        <v>5852572.6846000003</v>
      </c>
      <c r="K89" s="7">
        <f>I89/SQRT(I89*I89+J89*J89)</f>
        <v>0.93394700122317043</v>
      </c>
      <c r="L89" s="1">
        <f>C89-I89</f>
        <v>1913.1541999988258</v>
      </c>
      <c r="M89" s="1">
        <f>VLOOKUP($A89,openDSS_depois!$A:$R,10,0)</f>
        <v>0</v>
      </c>
      <c r="N89" s="1">
        <f>VLOOKUP($A89,openDSS_depois!$A:$R,11,0)</f>
        <v>0</v>
      </c>
      <c r="O89" s="1">
        <f>VLOOKUP($A89,openDSS_depois!$A:$R,6,0)</f>
        <v>947125.18629999994</v>
      </c>
      <c r="P89" s="1">
        <f>O89-H89</f>
        <v>-2449.6752000000561</v>
      </c>
      <c r="Q89" s="1">
        <f>(P89/1000)*12</f>
        <v>-29.396102400000672</v>
      </c>
    </row>
    <row r="90" spans="1:17" x14ac:dyDescent="0.25">
      <c r="A90" s="15" t="s">
        <v>101</v>
      </c>
      <c r="B90" s="6" t="s">
        <v>97</v>
      </c>
      <c r="C90" s="1">
        <f>VLOOKUP($A90,openDSS_antes!$A:$R,4,0)</f>
        <v>15293274.869000001</v>
      </c>
      <c r="D90" s="1">
        <f>VLOOKUP($A90,openDSS_antes!$A:$R,5,0)</f>
        <v>5852572.6846000003</v>
      </c>
      <c r="E90" s="7">
        <f>C90/SQRT(C90*C90+D90*D90)</f>
        <v>0.93394700122317043</v>
      </c>
      <c r="F90" s="1">
        <f>VLOOKUP($A90,openDSS_antes!$A:$R,10,0)</f>
        <v>0</v>
      </c>
      <c r="G90" s="1">
        <f>VLOOKUP($A90,openDSS_antes!$A:$R,11,0)</f>
        <v>0</v>
      </c>
      <c r="H90" s="1">
        <f>VLOOKUP($A90,openDSS_antes!$A:$R,6,0)</f>
        <v>947125.18629999994</v>
      </c>
      <c r="I90" s="1">
        <f>VLOOKUP($A90,openDSS_depois!$A:$R,4,0)</f>
        <v>15288904.356000001</v>
      </c>
      <c r="J90" s="1">
        <f>VLOOKUP($A90,openDSS_depois!$A:$R,5,0)</f>
        <v>5846521.7708999999</v>
      </c>
      <c r="K90" s="7">
        <f>I90/SQRT(I90*I90+J90*J90)</f>
        <v>0.93403625947136726</v>
      </c>
      <c r="L90" s="1">
        <f>C90-I90</f>
        <v>4370.5130000002682</v>
      </c>
      <c r="M90" s="1">
        <f>VLOOKUP($A90,openDSS_depois!$A:$R,10,0)</f>
        <v>0</v>
      </c>
      <c r="N90" s="1">
        <f>VLOOKUP($A90,openDSS_depois!$A:$R,11,0)</f>
        <v>0</v>
      </c>
      <c r="O90" s="1">
        <f>VLOOKUP($A90,openDSS_depois!$A:$R,6,0)</f>
        <v>940773.91799999995</v>
      </c>
      <c r="P90" s="1">
        <f>O90-H90</f>
        <v>-6351.2682999999961</v>
      </c>
      <c r="Q90" s="1">
        <f>(P90/1000)*12</f>
        <v>-76.215219599999955</v>
      </c>
    </row>
    <row r="91" spans="1:17" x14ac:dyDescent="0.25">
      <c r="A91" s="15" t="s">
        <v>88</v>
      </c>
      <c r="B91" s="6" t="s">
        <v>63</v>
      </c>
      <c r="C91" s="1">
        <f>VLOOKUP($A91,openDSS_antes!$A:$R,4,0)</f>
        <v>1292795.0575999999</v>
      </c>
      <c r="D91" s="1">
        <f>VLOOKUP($A91,openDSS_antes!$A:$R,5,0)</f>
        <v>-243958.93770000001</v>
      </c>
      <c r="E91" s="7">
        <f>C91/SQRT(C91*C91+D91*D91)</f>
        <v>0.98265675906165595</v>
      </c>
      <c r="F91" s="1">
        <f>VLOOKUP($A91,openDSS_antes!$A:$R,10,0)</f>
        <v>0</v>
      </c>
      <c r="G91" s="1">
        <f>VLOOKUP($A91,openDSS_antes!$A:$R,11,0)</f>
        <v>0</v>
      </c>
      <c r="H91" s="1">
        <f>VLOOKUP($A91,openDSS_antes!$A:$R,6,0)</f>
        <v>44542.476600000002</v>
      </c>
      <c r="I91" s="1">
        <f>VLOOKUP($A91,openDSS_depois!$A:$R,4,0)</f>
        <v>1292531.2538999999</v>
      </c>
      <c r="J91" s="1">
        <f>VLOOKUP($A91,openDSS_depois!$A:$R,5,0)</f>
        <v>-246125.09760000001</v>
      </c>
      <c r="K91" s="7">
        <f>I91/SQRT(I91*I91+J91*J91)</f>
        <v>0.98234852986858845</v>
      </c>
      <c r="L91" s="1">
        <f>C91-I91</f>
        <v>263.80370000004768</v>
      </c>
      <c r="M91" s="1">
        <f>VLOOKUP($A91,openDSS_depois!$A:$R,10,0)</f>
        <v>0</v>
      </c>
      <c r="N91" s="1">
        <f>VLOOKUP($A91,openDSS_depois!$A:$R,11,0)</f>
        <v>0</v>
      </c>
      <c r="O91" s="1">
        <f>VLOOKUP($A91,openDSS_depois!$A:$R,6,0)</f>
        <v>43981.0893</v>
      </c>
      <c r="P91" s="1">
        <f>O91-H91</f>
        <v>-561.38730000000214</v>
      </c>
      <c r="Q91" s="1">
        <f>(P91/1000)*12</f>
        <v>-6.7366476000000262</v>
      </c>
    </row>
    <row r="92" spans="1:17" x14ac:dyDescent="0.25">
      <c r="A92" s="15" t="s">
        <v>59</v>
      </c>
      <c r="B92" s="6" t="s">
        <v>63</v>
      </c>
      <c r="C92" s="1">
        <f>VLOOKUP($A92,openDSS_antes!$A:$R,4,0)</f>
        <v>651720.99620000005</v>
      </c>
      <c r="D92" s="1">
        <f>VLOOKUP($A92,openDSS_antes!$A:$R,5,0)</f>
        <v>179206.76629999999</v>
      </c>
      <c r="E92" s="7">
        <f>C92/SQRT(C92*C92+D92*D92)</f>
        <v>0.96421163660763398</v>
      </c>
      <c r="F92" s="1">
        <f>VLOOKUP($A92,openDSS_antes!$A:$R,10,0)</f>
        <v>0</v>
      </c>
      <c r="G92" s="1">
        <f>VLOOKUP($A92,openDSS_antes!$A:$R,11,0)</f>
        <v>0</v>
      </c>
      <c r="H92" s="1">
        <f>VLOOKUP($A92,openDSS_antes!$A:$R,6,0)</f>
        <v>78194.054399999994</v>
      </c>
      <c r="I92" s="1">
        <f>VLOOKUP($A92,openDSS_depois!$A:$R,4,0)</f>
        <v>651626.05909999995</v>
      </c>
      <c r="J92" s="1">
        <f>VLOOKUP($A92,openDSS_depois!$A:$R,5,0)</f>
        <v>179081.2665</v>
      </c>
      <c r="K92" s="7">
        <f>I92/SQRT(I92*I92+J92*J92)</f>
        <v>0.96424922715413164</v>
      </c>
      <c r="L92" s="1">
        <f>C92-I92</f>
        <v>94.937100000097416</v>
      </c>
      <c r="M92" s="1">
        <f>VLOOKUP($A92,openDSS_depois!$A:$R,10,0)</f>
        <v>0</v>
      </c>
      <c r="N92" s="1">
        <f>VLOOKUP($A92,openDSS_depois!$A:$R,11,0)</f>
        <v>0</v>
      </c>
      <c r="O92" s="1">
        <f>VLOOKUP($A92,openDSS_depois!$A:$R,6,0)</f>
        <v>76186.179499999998</v>
      </c>
      <c r="P92" s="1">
        <f>O92-H92</f>
        <v>-2007.8748999999953</v>
      </c>
      <c r="Q92" s="1">
        <f>(P92/1000)*12</f>
        <v>-24.09449879999994</v>
      </c>
    </row>
    <row r="93" spans="1:17" x14ac:dyDescent="0.25">
      <c r="A93" s="15" t="s">
        <v>60</v>
      </c>
      <c r="B93" s="6" t="s">
        <v>97</v>
      </c>
      <c r="C93" s="1">
        <f>VLOOKUP($A93,openDSS_antes!$A:$R,4,0)</f>
        <v>9717245.2342000008</v>
      </c>
      <c r="D93" s="1">
        <f>VLOOKUP($A93,openDSS_antes!$A:$R,5,0)</f>
        <v>2955257.0114000002</v>
      </c>
      <c r="E93" s="7">
        <f>C93/SQRT(C93*C93+D93*D93)</f>
        <v>0.95673324790508818</v>
      </c>
      <c r="F93" s="1">
        <f>VLOOKUP($A93,openDSS_antes!$A:$R,10,0)</f>
        <v>0</v>
      </c>
      <c r="G93" s="1">
        <f>VLOOKUP($A93,openDSS_antes!$A:$R,11,0)</f>
        <v>0</v>
      </c>
      <c r="H93" s="1">
        <f>VLOOKUP($A93,openDSS_antes!$A:$R,6,0)</f>
        <v>659502.14379999996</v>
      </c>
      <c r="I93" s="1">
        <f>VLOOKUP($A93,openDSS_depois!$A:$R,4,0)</f>
        <v>9718182.4449000005</v>
      </c>
      <c r="J93" s="1">
        <f>VLOOKUP($A93,openDSS_depois!$A:$R,5,0)</f>
        <v>2954227.9201000002</v>
      </c>
      <c r="K93" s="7">
        <f>I93/SQRT(I93*I93+J93*J93)</f>
        <v>0.95676925621909847</v>
      </c>
      <c r="L93" s="1">
        <f>C93-I93</f>
        <v>-937.21069999970496</v>
      </c>
      <c r="M93" s="1">
        <f>VLOOKUP($A93,openDSS_depois!$A:$R,10,0)</f>
        <v>0</v>
      </c>
      <c r="N93" s="1">
        <f>VLOOKUP($A93,openDSS_depois!$A:$R,11,0)</f>
        <v>0</v>
      </c>
      <c r="O93" s="1">
        <f>VLOOKUP($A93,openDSS_depois!$A:$R,6,0)</f>
        <v>657833.7132</v>
      </c>
      <c r="P93" s="1">
        <f>O93-H93</f>
        <v>-1668.4305999999633</v>
      </c>
      <c r="Q93" s="1">
        <f>(P93/1000)*12</f>
        <v>-20.02116719999956</v>
      </c>
    </row>
    <row r="94" spans="1:17" x14ac:dyDescent="0.25">
      <c r="A94" s="15" t="s">
        <v>61</v>
      </c>
      <c r="B94" s="6" t="s">
        <v>63</v>
      </c>
      <c r="C94" s="1">
        <f>VLOOKUP($A94,openDSS_antes!$A:$R,4,0)</f>
        <v>2311882.2644000002</v>
      </c>
      <c r="D94" s="1">
        <f>VLOOKUP($A94,openDSS_antes!$A:$R,5,0)</f>
        <v>757616.65509999997</v>
      </c>
      <c r="E94" s="7">
        <f>C94/SQRT(C94*C94+D94*D94)</f>
        <v>0.95027547079528218</v>
      </c>
      <c r="F94" s="1">
        <f>VLOOKUP($A94,openDSS_antes!$A:$R,10,0)</f>
        <v>0</v>
      </c>
      <c r="G94" s="1">
        <f>VLOOKUP($A94,openDSS_antes!$A:$R,11,0)</f>
        <v>0</v>
      </c>
      <c r="H94" s="1">
        <f>VLOOKUP($A94,openDSS_antes!$A:$R,6,0)</f>
        <v>108102.5649</v>
      </c>
      <c r="I94" s="1">
        <f>VLOOKUP($A94,openDSS_depois!$A:$R,4,0)</f>
        <v>2312727.7642999999</v>
      </c>
      <c r="J94" s="1">
        <f>VLOOKUP($A94,openDSS_depois!$A:$R,5,0)</f>
        <v>756902.09589999996</v>
      </c>
      <c r="K94" s="7">
        <f>I94/SQRT(I94*I94+J94*J94)</f>
        <v>0.9503959904138467</v>
      </c>
      <c r="L94" s="1">
        <f>C94-I94</f>
        <v>-845.49989999970421</v>
      </c>
      <c r="M94" s="1">
        <f>VLOOKUP($A94,openDSS_depois!$A:$R,10,0)</f>
        <v>0</v>
      </c>
      <c r="N94" s="1">
        <f>VLOOKUP($A94,openDSS_depois!$A:$R,11,0)</f>
        <v>0</v>
      </c>
      <c r="O94" s="1">
        <f>VLOOKUP($A94,openDSS_depois!$A:$R,6,0)</f>
        <v>105657.024</v>
      </c>
      <c r="P94" s="1">
        <f>O94-H94</f>
        <v>-2445.5408999999927</v>
      </c>
      <c r="Q94" s="1">
        <f>(P94/1000)*12</f>
        <v>-29.346490799999913</v>
      </c>
    </row>
    <row r="95" spans="1:17" x14ac:dyDescent="0.25">
      <c r="A95" s="15" t="s">
        <v>62</v>
      </c>
      <c r="B95" s="6" t="s">
        <v>63</v>
      </c>
      <c r="C95" s="1">
        <f>VLOOKUP($A95,openDSS_antes!$A:$R,4,0)</f>
        <v>1327290.7863</v>
      </c>
      <c r="D95" s="1">
        <f>VLOOKUP($A95,openDSS_antes!$A:$R,5,0)</f>
        <v>130039.0658</v>
      </c>
      <c r="E95" s="7">
        <f>C95/SQRT(C95*C95+D95*D95)</f>
        <v>0.99523489275911647</v>
      </c>
      <c r="F95" s="1">
        <f>VLOOKUP($A95,openDSS_antes!$A:$R,10,0)</f>
        <v>0</v>
      </c>
      <c r="G95" s="1">
        <f>VLOOKUP($A95,openDSS_antes!$A:$R,11,0)</f>
        <v>0</v>
      </c>
      <c r="H95" s="1">
        <f>VLOOKUP($A95,openDSS_antes!$A:$R,6,0)</f>
        <v>44269.108699999997</v>
      </c>
      <c r="I95" s="1">
        <f>VLOOKUP($A95,openDSS_depois!$A:$R,4,0)</f>
        <v>1327347.0815000001</v>
      </c>
      <c r="J95" s="1">
        <f>VLOOKUP($A95,openDSS_depois!$A:$R,5,0)</f>
        <v>130653.14599999999</v>
      </c>
      <c r="K95" s="7">
        <f>I95/SQRT(I95*I95+J95*J95)</f>
        <v>0.9951905121977227</v>
      </c>
      <c r="L95" s="1">
        <f>C95-I95</f>
        <v>-56.295200000051409</v>
      </c>
      <c r="M95" s="1">
        <f>VLOOKUP($A95,openDSS_depois!$A:$R,10,0)</f>
        <v>0</v>
      </c>
      <c r="N95" s="1">
        <f>VLOOKUP($A95,openDSS_depois!$A:$R,11,0)</f>
        <v>0</v>
      </c>
      <c r="O95" s="1">
        <f>VLOOKUP($A95,openDSS_depois!$A:$R,6,0)</f>
        <v>42855.605100000001</v>
      </c>
      <c r="P95" s="1">
        <f>O95-H95</f>
        <v>-1413.5035999999964</v>
      </c>
      <c r="Q95" s="1">
        <f>(P95/1000)*12</f>
        <v>-16.962043199999954</v>
      </c>
    </row>
  </sheetData>
  <autoFilter ref="A4:Q4" xr:uid="{00000000-0001-0000-0000-000000000000}">
    <sortState xmlns:xlrd2="http://schemas.microsoft.com/office/spreadsheetml/2017/richdata2" ref="A5:Q96">
      <sortCondition ref="A4"/>
    </sortState>
  </autoFilter>
  <mergeCells count="2">
    <mergeCell ref="I1:Q1"/>
    <mergeCell ref="C1:H1"/>
  </mergeCells>
  <conditionalFormatting sqref="A85:A86 A88:A1048576 A63:A80 A1:A4">
    <cfRule type="duplicateValues" dxfId="59" priority="629"/>
  </conditionalFormatting>
  <conditionalFormatting sqref="A85:A86 A88:A1048576 A63:A80">
    <cfRule type="duplicateValues" dxfId="58" priority="87"/>
  </conditionalFormatting>
  <conditionalFormatting sqref="A85:A86 A88:A1048576 A1:A80">
    <cfRule type="duplicateValues" dxfId="57" priority="26"/>
  </conditionalFormatting>
  <conditionalFormatting sqref="A80:A84">
    <cfRule type="duplicateValues" dxfId="56" priority="22"/>
  </conditionalFormatting>
  <conditionalFormatting sqref="A80:A84">
    <cfRule type="duplicateValues" dxfId="55" priority="23"/>
    <cfRule type="duplicateValues" dxfId="54" priority="24"/>
    <cfRule type="duplicateValues" dxfId="53" priority="25"/>
  </conditionalFormatting>
  <conditionalFormatting sqref="A87">
    <cfRule type="duplicateValues" dxfId="52" priority="14"/>
  </conditionalFormatting>
  <conditionalFormatting sqref="A87">
    <cfRule type="duplicateValues" dxfId="51" priority="15"/>
    <cfRule type="duplicateValues" dxfId="50" priority="16"/>
    <cfRule type="duplicateValues" dxfId="49" priority="17"/>
  </conditionalFormatting>
  <conditionalFormatting sqref="A1:A1048576">
    <cfRule type="duplicateValues" dxfId="48" priority="7"/>
  </conditionalFormatting>
  <conditionalFormatting sqref="A85">
    <cfRule type="duplicateValues" dxfId="47" priority="3"/>
  </conditionalFormatting>
  <conditionalFormatting sqref="A85">
    <cfRule type="duplicateValues" dxfId="46" priority="4"/>
    <cfRule type="duplicateValues" dxfId="45" priority="5"/>
    <cfRule type="duplicateValues" dxfId="44" priority="6"/>
  </conditionalFormatting>
  <conditionalFormatting sqref="A5:A62">
    <cfRule type="duplicateValues" dxfId="43" priority="1419"/>
  </conditionalFormatting>
  <conditionalFormatting sqref="A5:A62">
    <cfRule type="duplicateValues" dxfId="42" priority="1421"/>
    <cfRule type="duplicateValues" dxfId="41" priority="1422"/>
    <cfRule type="duplicateValues" dxfId="40" priority="1423"/>
  </conditionalFormatting>
  <conditionalFormatting sqref="A5:A89">
    <cfRule type="duplicateValues" dxfId="39" priority="1427"/>
  </conditionalFormatting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95"/>
  <sheetViews>
    <sheetView topLeftCell="A73" workbookViewId="0">
      <selection activeCell="A94" sqref="A94:XFD94"/>
    </sheetView>
  </sheetViews>
  <sheetFormatPr defaultRowHeight="15" x14ac:dyDescent="0.25"/>
  <cols>
    <col min="1" max="2" width="11.7109375" bestFit="1" customWidth="1"/>
    <col min="3" max="3" width="9.28515625" bestFit="1" customWidth="1"/>
    <col min="4" max="4" width="9.5703125" bestFit="1" customWidth="1"/>
    <col min="5" max="5" width="13.28515625" style="3" bestFit="1" customWidth="1"/>
    <col min="6" max="6" width="14.28515625" style="4" bestFit="1" customWidth="1"/>
    <col min="7" max="7" width="9.28515625" customWidth="1"/>
    <col min="8" max="8" width="9.5703125" customWidth="1"/>
    <col min="9" max="13" width="9.28515625" customWidth="1"/>
    <col min="14" max="14" width="11.140625" customWidth="1"/>
    <col min="15" max="16" width="9.28515625" customWidth="1"/>
    <col min="17" max="18" width="9.28515625" bestFit="1" customWidth="1"/>
  </cols>
  <sheetData>
    <row r="1" spans="1:19" x14ac:dyDescent="0.25">
      <c r="A1" t="s">
        <v>36</v>
      </c>
      <c r="B1">
        <v>561.16150000000005</v>
      </c>
      <c r="C1">
        <v>91.048100000000005</v>
      </c>
      <c r="D1">
        <v>-32172.456399999999</v>
      </c>
      <c r="E1" s="3">
        <v>-623787.80099999998</v>
      </c>
      <c r="F1" s="4">
        <v>60139.9395</v>
      </c>
      <c r="G1">
        <v>41396.983399999997</v>
      </c>
      <c r="H1">
        <v>18714.275399999999</v>
      </c>
      <c r="I1">
        <v>28.680599999999998</v>
      </c>
      <c r="J1">
        <v>927577.29169999994</v>
      </c>
      <c r="K1">
        <v>0</v>
      </c>
      <c r="L1">
        <v>41164.961199999998</v>
      </c>
      <c r="M1">
        <v>291262.13419999997</v>
      </c>
      <c r="N1">
        <v>26657.564699999999</v>
      </c>
      <c r="O1">
        <v>0</v>
      </c>
      <c r="P1">
        <v>0</v>
      </c>
      <c r="Q1">
        <v>12</v>
      </c>
      <c r="R1">
        <v>1</v>
      </c>
    </row>
    <row r="2" spans="1:19" x14ac:dyDescent="0.25">
      <c r="A2" t="s">
        <v>34</v>
      </c>
      <c r="B2">
        <v>16471.872100000001</v>
      </c>
      <c r="C2">
        <v>2381.2356</v>
      </c>
      <c r="D2">
        <v>7789391.0339000002</v>
      </c>
      <c r="E2" s="3">
        <v>3229740.9345</v>
      </c>
      <c r="F2" s="4">
        <v>409077.42180000001</v>
      </c>
      <c r="G2">
        <v>182153.71840000001</v>
      </c>
      <c r="H2">
        <v>122708.3683</v>
      </c>
      <c r="I2">
        <v>104215.3352</v>
      </c>
      <c r="J2">
        <v>0</v>
      </c>
      <c r="K2">
        <v>0</v>
      </c>
      <c r="L2">
        <v>131681.69829999999</v>
      </c>
      <c r="M2">
        <v>605826.77729999996</v>
      </c>
      <c r="N2">
        <v>6784249.1437999997</v>
      </c>
      <c r="O2">
        <v>0</v>
      </c>
      <c r="P2">
        <v>0</v>
      </c>
      <c r="Q2">
        <v>12</v>
      </c>
      <c r="R2">
        <v>1</v>
      </c>
      <c r="S2" t="s">
        <v>114</v>
      </c>
    </row>
    <row r="3" spans="1:19" x14ac:dyDescent="0.25">
      <c r="A3" t="s">
        <v>14</v>
      </c>
      <c r="B3">
        <v>41207.902399999999</v>
      </c>
      <c r="C3">
        <v>1361.8357000000001</v>
      </c>
      <c r="D3">
        <v>22876248.9267</v>
      </c>
      <c r="E3" s="3">
        <v>9249630.9202999994</v>
      </c>
      <c r="F3" s="4">
        <v>592611.97140000004</v>
      </c>
      <c r="G3">
        <v>248543.11850000001</v>
      </c>
      <c r="H3">
        <v>221025.3028</v>
      </c>
      <c r="I3">
        <v>123043.55009999999</v>
      </c>
      <c r="J3">
        <v>0</v>
      </c>
      <c r="K3">
        <v>0</v>
      </c>
      <c r="L3">
        <v>188972.7978</v>
      </c>
      <c r="M3">
        <v>11261087.686100001</v>
      </c>
      <c r="N3">
        <v>11022552.154100001</v>
      </c>
      <c r="O3">
        <v>0</v>
      </c>
      <c r="P3">
        <v>0</v>
      </c>
      <c r="Q3">
        <v>12</v>
      </c>
      <c r="R3">
        <v>1</v>
      </c>
    </row>
    <row r="4" spans="1:19" x14ac:dyDescent="0.25">
      <c r="A4" t="s">
        <v>25</v>
      </c>
      <c r="B4">
        <v>7422.8915999999999</v>
      </c>
      <c r="C4">
        <v>364.26100000000002</v>
      </c>
      <c r="D4">
        <v>4288260.8338000001</v>
      </c>
      <c r="E4" s="3">
        <v>1223491.3267000001</v>
      </c>
      <c r="F4" s="4">
        <v>207579.64670000001</v>
      </c>
      <c r="G4">
        <v>110378.461</v>
      </c>
      <c r="H4">
        <v>68634.7454</v>
      </c>
      <c r="I4">
        <v>28566.440299999998</v>
      </c>
      <c r="J4">
        <v>0</v>
      </c>
      <c r="K4">
        <v>0</v>
      </c>
      <c r="L4">
        <v>97592.301800000001</v>
      </c>
      <c r="M4">
        <v>1497938.6021</v>
      </c>
      <c r="N4">
        <v>2582741.8591</v>
      </c>
      <c r="O4">
        <v>0</v>
      </c>
      <c r="P4">
        <v>0</v>
      </c>
      <c r="Q4">
        <v>12</v>
      </c>
      <c r="R4">
        <v>1</v>
      </c>
    </row>
    <row r="5" spans="1:19" x14ac:dyDescent="0.25">
      <c r="A5" t="s">
        <v>0</v>
      </c>
      <c r="B5">
        <v>17784.057000000001</v>
      </c>
      <c r="C5">
        <v>846.6703</v>
      </c>
      <c r="D5">
        <v>10375625.7546</v>
      </c>
      <c r="E5" s="3">
        <v>4013280.5134000001</v>
      </c>
      <c r="F5" s="4">
        <v>448506.32079999999</v>
      </c>
      <c r="G5">
        <v>148129.4258</v>
      </c>
      <c r="H5">
        <v>269430.4376</v>
      </c>
      <c r="I5">
        <v>30946.457399999999</v>
      </c>
      <c r="J5">
        <v>0</v>
      </c>
      <c r="K5">
        <v>0</v>
      </c>
      <c r="L5">
        <v>125431.7647</v>
      </c>
      <c r="M5">
        <v>6208789.2577</v>
      </c>
      <c r="N5">
        <v>3718326.1348000001</v>
      </c>
      <c r="O5">
        <v>0</v>
      </c>
      <c r="P5">
        <v>0</v>
      </c>
      <c r="Q5">
        <v>12</v>
      </c>
      <c r="R5">
        <v>1</v>
      </c>
      <c r="S5" t="s">
        <v>114</v>
      </c>
    </row>
    <row r="6" spans="1:19" x14ac:dyDescent="0.25">
      <c r="A6" t="s">
        <v>1</v>
      </c>
      <c r="B6">
        <v>1551.9623999999999</v>
      </c>
      <c r="C6">
        <v>102.3861</v>
      </c>
      <c r="D6">
        <v>853992.69830000005</v>
      </c>
      <c r="E6" s="3">
        <v>288907.26329999999</v>
      </c>
      <c r="F6" s="4">
        <v>59690.019800000002</v>
      </c>
      <c r="G6">
        <v>39582.627099999998</v>
      </c>
      <c r="H6">
        <v>14776.806200000001</v>
      </c>
      <c r="I6">
        <v>5330.5865000000003</v>
      </c>
      <c r="J6">
        <v>0</v>
      </c>
      <c r="K6">
        <v>0</v>
      </c>
      <c r="L6">
        <v>36066.8629</v>
      </c>
      <c r="M6">
        <v>118050.12729999999</v>
      </c>
      <c r="N6">
        <v>676252.44030000002</v>
      </c>
      <c r="O6">
        <v>0</v>
      </c>
      <c r="P6">
        <v>0</v>
      </c>
      <c r="Q6">
        <v>12</v>
      </c>
      <c r="R6">
        <v>1</v>
      </c>
      <c r="S6" t="s">
        <v>114</v>
      </c>
    </row>
    <row r="7" spans="1:19" x14ac:dyDescent="0.25">
      <c r="A7" t="s">
        <v>2</v>
      </c>
      <c r="B7">
        <v>3875.2082999999998</v>
      </c>
      <c r="C7">
        <v>251.96350000000001</v>
      </c>
      <c r="D7">
        <v>1838467.2625</v>
      </c>
      <c r="E7" s="3">
        <v>568394.74739999999</v>
      </c>
      <c r="F7" s="4">
        <v>111437.4059</v>
      </c>
      <c r="G7">
        <v>61522.813000000002</v>
      </c>
      <c r="H7">
        <v>31417.496299999999</v>
      </c>
      <c r="I7">
        <v>18497.096600000001</v>
      </c>
      <c r="J7">
        <v>0</v>
      </c>
      <c r="K7">
        <v>0</v>
      </c>
      <c r="L7">
        <v>52673.171799999996</v>
      </c>
      <c r="M7">
        <v>108782.51549999999</v>
      </c>
      <c r="N7">
        <v>1618247.2919000001</v>
      </c>
      <c r="O7">
        <v>0</v>
      </c>
      <c r="P7">
        <v>0</v>
      </c>
      <c r="Q7">
        <v>12</v>
      </c>
      <c r="R7">
        <v>1</v>
      </c>
      <c r="S7" t="s">
        <v>114</v>
      </c>
    </row>
    <row r="8" spans="1:19" x14ac:dyDescent="0.25">
      <c r="A8" t="s">
        <v>3</v>
      </c>
      <c r="B8">
        <v>2126.4703</v>
      </c>
      <c r="C8">
        <v>147.8656</v>
      </c>
      <c r="D8">
        <v>1226610.3001000001</v>
      </c>
      <c r="E8" s="3">
        <v>206429.8995</v>
      </c>
      <c r="F8" s="4">
        <v>81677.445200000002</v>
      </c>
      <c r="G8">
        <v>49814.409500000002</v>
      </c>
      <c r="H8">
        <v>23612.3838</v>
      </c>
      <c r="I8">
        <v>8250.6519000000008</v>
      </c>
      <c r="J8">
        <v>0</v>
      </c>
      <c r="K8">
        <v>0</v>
      </c>
      <c r="L8">
        <v>45145.334799999997</v>
      </c>
      <c r="M8">
        <v>157624.84650000001</v>
      </c>
      <c r="N8">
        <v>987307.61730000004</v>
      </c>
      <c r="O8">
        <v>0</v>
      </c>
      <c r="P8">
        <v>0</v>
      </c>
      <c r="Q8">
        <v>12</v>
      </c>
      <c r="R8">
        <v>1</v>
      </c>
      <c r="S8" t="s">
        <v>114</v>
      </c>
    </row>
    <row r="9" spans="1:19" x14ac:dyDescent="0.25">
      <c r="A9" t="s">
        <v>5</v>
      </c>
      <c r="B9">
        <v>5139.0419000000002</v>
      </c>
      <c r="C9">
        <v>210.2431</v>
      </c>
      <c r="D9">
        <v>2878608.0562999998</v>
      </c>
      <c r="E9" s="3">
        <v>1214379.1343</v>
      </c>
      <c r="F9" s="4">
        <v>106509.89320000001</v>
      </c>
      <c r="G9">
        <v>55817.420599999998</v>
      </c>
      <c r="H9">
        <v>29418.888299999999</v>
      </c>
      <c r="I9">
        <v>21273.584200000001</v>
      </c>
      <c r="J9">
        <v>0</v>
      </c>
      <c r="K9">
        <v>0</v>
      </c>
      <c r="L9">
        <v>47466.2549</v>
      </c>
      <c r="M9">
        <v>638229.4192</v>
      </c>
      <c r="N9">
        <v>2133868.2689</v>
      </c>
      <c r="O9">
        <v>0</v>
      </c>
      <c r="P9">
        <v>0</v>
      </c>
      <c r="Q9">
        <v>12</v>
      </c>
      <c r="R9">
        <v>1</v>
      </c>
      <c r="S9" t="s">
        <v>114</v>
      </c>
    </row>
    <row r="10" spans="1:19" x14ac:dyDescent="0.25">
      <c r="A10" t="s">
        <v>71</v>
      </c>
      <c r="B10">
        <v>3868.1352000000002</v>
      </c>
      <c r="C10">
        <v>256.86369999999999</v>
      </c>
      <c r="D10">
        <v>1489781.0985999999</v>
      </c>
      <c r="E10" s="3">
        <v>752832.83349999995</v>
      </c>
      <c r="F10" s="4">
        <v>87052.838199999998</v>
      </c>
      <c r="G10">
        <v>44893.088499999998</v>
      </c>
      <c r="H10">
        <v>24186.178400000001</v>
      </c>
      <c r="I10">
        <v>17973.571199999998</v>
      </c>
      <c r="J10">
        <v>744000</v>
      </c>
      <c r="K10">
        <v>0</v>
      </c>
      <c r="L10">
        <v>37027.671399999999</v>
      </c>
      <c r="M10">
        <v>665756.37549999997</v>
      </c>
      <c r="N10">
        <v>1548880.0018</v>
      </c>
      <c r="O10">
        <v>0</v>
      </c>
      <c r="P10">
        <v>0</v>
      </c>
      <c r="Q10">
        <v>12</v>
      </c>
      <c r="R10">
        <v>1</v>
      </c>
      <c r="S10" t="s">
        <v>114</v>
      </c>
    </row>
    <row r="11" spans="1:19" x14ac:dyDescent="0.25">
      <c r="A11" t="s">
        <v>7</v>
      </c>
      <c r="B11">
        <v>4631.88</v>
      </c>
      <c r="C11">
        <v>379.93490000000003</v>
      </c>
      <c r="D11">
        <v>1987581.3829999999</v>
      </c>
      <c r="E11" s="3">
        <v>866425.04689999996</v>
      </c>
      <c r="F11" s="4">
        <v>115197.0119</v>
      </c>
      <c r="G11">
        <v>41899.683499999999</v>
      </c>
      <c r="H11">
        <v>49396.219899999996</v>
      </c>
      <c r="I11">
        <v>23901.1086</v>
      </c>
      <c r="J11">
        <v>0</v>
      </c>
      <c r="K11">
        <v>0</v>
      </c>
      <c r="L11">
        <v>29964.844499999999</v>
      </c>
      <c r="M11">
        <v>489271.2463</v>
      </c>
      <c r="N11">
        <v>1383105.0245999999</v>
      </c>
      <c r="O11">
        <v>0</v>
      </c>
      <c r="P11">
        <v>0</v>
      </c>
      <c r="Q11">
        <v>12</v>
      </c>
      <c r="R11">
        <v>1</v>
      </c>
      <c r="S11" t="s">
        <v>114</v>
      </c>
    </row>
    <row r="12" spans="1:19" x14ac:dyDescent="0.25">
      <c r="A12" t="s">
        <v>8</v>
      </c>
      <c r="B12">
        <v>4006.4566</v>
      </c>
      <c r="C12">
        <v>144.31559999999999</v>
      </c>
      <c r="D12">
        <v>2068126.3689999999</v>
      </c>
      <c r="E12" s="3">
        <v>695517.98030000005</v>
      </c>
      <c r="F12" s="4">
        <v>69147.066600000006</v>
      </c>
      <c r="G12">
        <v>38556.296699999999</v>
      </c>
      <c r="H12">
        <v>12955.0506</v>
      </c>
      <c r="I12">
        <v>17635.719300000001</v>
      </c>
      <c r="J12">
        <v>0</v>
      </c>
      <c r="K12">
        <v>0</v>
      </c>
      <c r="L12">
        <v>31842.1711</v>
      </c>
      <c r="M12">
        <v>240391.01250000001</v>
      </c>
      <c r="N12">
        <v>1758587.3733999999</v>
      </c>
      <c r="O12">
        <v>0</v>
      </c>
      <c r="P12">
        <v>0</v>
      </c>
      <c r="Q12">
        <v>12</v>
      </c>
      <c r="R12">
        <v>1</v>
      </c>
      <c r="S12" t="s">
        <v>114</v>
      </c>
    </row>
    <row r="13" spans="1:19" x14ac:dyDescent="0.25">
      <c r="A13" t="s">
        <v>9</v>
      </c>
      <c r="B13">
        <v>3373.9160999999999</v>
      </c>
      <c r="C13">
        <v>138.2567</v>
      </c>
      <c r="D13">
        <v>1680982.0068999999</v>
      </c>
      <c r="E13" s="3">
        <v>526243.77749999997</v>
      </c>
      <c r="F13" s="4">
        <v>63822.010199999997</v>
      </c>
      <c r="G13">
        <v>34683.334600000002</v>
      </c>
      <c r="H13">
        <v>13586.920599999999</v>
      </c>
      <c r="I13">
        <v>15551.754999999999</v>
      </c>
      <c r="J13">
        <v>0</v>
      </c>
      <c r="K13">
        <v>0</v>
      </c>
      <c r="L13">
        <v>27822.3148</v>
      </c>
      <c r="M13">
        <v>24098.5124</v>
      </c>
      <c r="N13">
        <v>1593061.6347000001</v>
      </c>
      <c r="O13">
        <v>0</v>
      </c>
      <c r="P13">
        <v>0</v>
      </c>
      <c r="Q13">
        <v>12</v>
      </c>
      <c r="R13">
        <v>1</v>
      </c>
      <c r="S13" t="s">
        <v>114</v>
      </c>
    </row>
    <row r="14" spans="1:19" x14ac:dyDescent="0.25">
      <c r="A14" t="s">
        <v>10</v>
      </c>
      <c r="B14">
        <v>8006.2725</v>
      </c>
      <c r="C14">
        <v>589.89679999999998</v>
      </c>
      <c r="D14">
        <v>3067574.4408999998</v>
      </c>
      <c r="E14" s="3">
        <v>1270219.6488999999</v>
      </c>
      <c r="F14" s="4">
        <v>145958.5068</v>
      </c>
      <c r="G14">
        <v>51951.676800000001</v>
      </c>
      <c r="H14">
        <v>48184.051700000004</v>
      </c>
      <c r="I14">
        <v>45822.778200000001</v>
      </c>
      <c r="J14">
        <v>0</v>
      </c>
      <c r="K14">
        <v>0</v>
      </c>
      <c r="L14">
        <v>38350.092499999999</v>
      </c>
      <c r="M14">
        <v>844083.65989999997</v>
      </c>
      <c r="N14">
        <v>2076782.493</v>
      </c>
      <c r="O14">
        <v>0</v>
      </c>
      <c r="P14">
        <v>0</v>
      </c>
      <c r="Q14">
        <v>12</v>
      </c>
      <c r="R14">
        <v>1</v>
      </c>
      <c r="S14" t="s">
        <v>114</v>
      </c>
    </row>
    <row r="15" spans="1:19" x14ac:dyDescent="0.25">
      <c r="A15" t="s">
        <v>72</v>
      </c>
      <c r="B15">
        <v>5038.0572000000002</v>
      </c>
      <c r="C15">
        <v>264.40910000000002</v>
      </c>
      <c r="D15">
        <v>2653128.6296000001</v>
      </c>
      <c r="E15" s="3">
        <v>1148273.9704</v>
      </c>
      <c r="F15" s="4">
        <v>120218.64</v>
      </c>
      <c r="G15">
        <v>51467.166299999997</v>
      </c>
      <c r="H15">
        <v>29937.411100000001</v>
      </c>
      <c r="I15">
        <v>38814.062599999997</v>
      </c>
      <c r="J15">
        <v>0</v>
      </c>
      <c r="K15">
        <v>0</v>
      </c>
      <c r="L15">
        <v>39415.535100000001</v>
      </c>
      <c r="M15">
        <v>318381.89899999998</v>
      </c>
      <c r="N15">
        <v>2214528.4889000002</v>
      </c>
      <c r="O15">
        <v>0</v>
      </c>
      <c r="P15">
        <v>0</v>
      </c>
      <c r="Q15">
        <v>12</v>
      </c>
      <c r="R15">
        <v>1</v>
      </c>
      <c r="S15" t="s">
        <v>114</v>
      </c>
    </row>
    <row r="16" spans="1:19" x14ac:dyDescent="0.25">
      <c r="A16" t="s">
        <v>11</v>
      </c>
      <c r="B16">
        <v>3723.3827000000001</v>
      </c>
      <c r="C16">
        <v>146.3801</v>
      </c>
      <c r="D16">
        <v>1933004.1398</v>
      </c>
      <c r="E16" s="3">
        <v>628505.57940000005</v>
      </c>
      <c r="F16" s="4">
        <v>74610.953399999999</v>
      </c>
      <c r="G16">
        <v>40622.724199999997</v>
      </c>
      <c r="H16">
        <v>12016.1813</v>
      </c>
      <c r="I16">
        <v>21972.047999999999</v>
      </c>
      <c r="J16">
        <v>0</v>
      </c>
      <c r="K16">
        <v>0</v>
      </c>
      <c r="L16">
        <v>34129.864699999998</v>
      </c>
      <c r="M16">
        <v>95400.207899999994</v>
      </c>
      <c r="N16">
        <v>1762992.8774000001</v>
      </c>
      <c r="O16">
        <v>0</v>
      </c>
      <c r="P16">
        <v>0</v>
      </c>
      <c r="Q16">
        <v>12</v>
      </c>
      <c r="R16">
        <v>1</v>
      </c>
      <c r="S16" t="s">
        <v>114</v>
      </c>
    </row>
    <row r="17" spans="1:19" x14ac:dyDescent="0.25">
      <c r="A17" t="s">
        <v>73</v>
      </c>
      <c r="B17">
        <v>1712.7411999999999</v>
      </c>
      <c r="C17">
        <v>76.102199999999996</v>
      </c>
      <c r="D17">
        <v>849628.45649999997</v>
      </c>
      <c r="E17" s="3">
        <v>360783.6078</v>
      </c>
      <c r="F17" s="4">
        <v>31575.922600000002</v>
      </c>
      <c r="G17">
        <v>13878.087600000001</v>
      </c>
      <c r="H17">
        <v>7977.8645999999999</v>
      </c>
      <c r="I17">
        <v>9719.9704000000002</v>
      </c>
      <c r="J17">
        <v>0</v>
      </c>
      <c r="K17">
        <v>0</v>
      </c>
      <c r="L17">
        <v>9351.3412000000008</v>
      </c>
      <c r="M17">
        <v>197388.66899999999</v>
      </c>
      <c r="N17">
        <v>620663.62450000003</v>
      </c>
      <c r="O17">
        <v>0</v>
      </c>
      <c r="P17">
        <v>0</v>
      </c>
      <c r="Q17">
        <v>12</v>
      </c>
      <c r="R17">
        <v>1</v>
      </c>
      <c r="S17" t="s">
        <v>114</v>
      </c>
    </row>
    <row r="18" spans="1:19" x14ac:dyDescent="0.25">
      <c r="A18" t="s">
        <v>13</v>
      </c>
      <c r="B18">
        <v>4376.9784</v>
      </c>
      <c r="C18">
        <v>303.017</v>
      </c>
      <c r="D18">
        <v>2297371.0575999999</v>
      </c>
      <c r="E18" s="3">
        <v>921909.74690000003</v>
      </c>
      <c r="F18" s="4">
        <v>91321.9853</v>
      </c>
      <c r="G18">
        <v>42729.0746</v>
      </c>
      <c r="H18">
        <v>26974.244500000001</v>
      </c>
      <c r="I18">
        <v>21618.6662</v>
      </c>
      <c r="J18">
        <v>0</v>
      </c>
      <c r="K18">
        <v>0</v>
      </c>
      <c r="L18">
        <v>34852.490400000002</v>
      </c>
      <c r="M18">
        <v>356152.60710000002</v>
      </c>
      <c r="N18">
        <v>-5563240.5937000001</v>
      </c>
      <c r="O18">
        <v>0</v>
      </c>
      <c r="P18">
        <v>0</v>
      </c>
      <c r="Q18">
        <v>12</v>
      </c>
      <c r="R18">
        <v>1</v>
      </c>
      <c r="S18" t="s">
        <v>114</v>
      </c>
    </row>
    <row r="19" spans="1:19" x14ac:dyDescent="0.25">
      <c r="A19" t="s">
        <v>15</v>
      </c>
      <c r="B19">
        <v>1495.7760000000001</v>
      </c>
      <c r="C19">
        <v>61.3461</v>
      </c>
      <c r="D19">
        <v>728899.05260000005</v>
      </c>
      <c r="E19" s="3">
        <v>305233.13740000001</v>
      </c>
      <c r="F19" s="4">
        <v>28191.1646</v>
      </c>
      <c r="G19">
        <v>17955.281800000001</v>
      </c>
      <c r="H19">
        <v>4618.1102000000001</v>
      </c>
      <c r="I19">
        <v>5617.7726000000002</v>
      </c>
      <c r="J19">
        <v>0</v>
      </c>
      <c r="K19">
        <v>0</v>
      </c>
      <c r="L19">
        <v>14923.2138</v>
      </c>
      <c r="M19">
        <v>77977.976699999999</v>
      </c>
      <c r="N19">
        <v>622729.79</v>
      </c>
      <c r="O19">
        <v>0</v>
      </c>
      <c r="P19">
        <v>0</v>
      </c>
      <c r="Q19">
        <v>12</v>
      </c>
      <c r="R19">
        <v>1</v>
      </c>
      <c r="S19" t="s">
        <v>114</v>
      </c>
    </row>
    <row r="20" spans="1:19" x14ac:dyDescent="0.25">
      <c r="A20" t="s">
        <v>16</v>
      </c>
      <c r="B20">
        <v>1379.2262000000001</v>
      </c>
      <c r="C20">
        <v>194.14599999999999</v>
      </c>
      <c r="D20">
        <v>665788.19420000003</v>
      </c>
      <c r="E20" s="3">
        <v>123558.4853</v>
      </c>
      <c r="F20" s="4">
        <v>87530.532099999997</v>
      </c>
      <c r="G20">
        <v>47103.164299999997</v>
      </c>
      <c r="H20">
        <v>36737.098599999998</v>
      </c>
      <c r="I20">
        <v>3690.2692999999999</v>
      </c>
      <c r="J20">
        <v>0</v>
      </c>
      <c r="K20">
        <v>0</v>
      </c>
      <c r="L20">
        <v>44768.826999999997</v>
      </c>
      <c r="M20">
        <v>3318.4856</v>
      </c>
      <c r="N20">
        <v>574939.43290000001</v>
      </c>
      <c r="O20">
        <v>0</v>
      </c>
      <c r="P20">
        <v>0</v>
      </c>
      <c r="Q20">
        <v>12</v>
      </c>
      <c r="R20">
        <v>1</v>
      </c>
      <c r="S20" t="s">
        <v>114</v>
      </c>
    </row>
    <row r="21" spans="1:19" x14ac:dyDescent="0.25">
      <c r="A21" t="s">
        <v>17</v>
      </c>
      <c r="B21">
        <v>3451.9879999999998</v>
      </c>
      <c r="C21">
        <v>121.2441</v>
      </c>
      <c r="D21">
        <v>2036053.939</v>
      </c>
      <c r="E21" s="3">
        <v>908955.11540000001</v>
      </c>
      <c r="F21" s="4">
        <v>60107.477700000003</v>
      </c>
      <c r="G21">
        <v>22165.8776</v>
      </c>
      <c r="H21">
        <v>30590.963100000001</v>
      </c>
      <c r="I21">
        <v>7350.6369999999997</v>
      </c>
      <c r="J21">
        <v>0</v>
      </c>
      <c r="K21">
        <v>0</v>
      </c>
      <c r="L21">
        <v>17279.9172</v>
      </c>
      <c r="M21">
        <v>1105481.6154</v>
      </c>
      <c r="N21">
        <v>870462.62919999997</v>
      </c>
      <c r="O21">
        <v>0</v>
      </c>
      <c r="P21">
        <v>0</v>
      </c>
      <c r="Q21">
        <v>12</v>
      </c>
      <c r="R21">
        <v>1</v>
      </c>
      <c r="S21" t="s">
        <v>114</v>
      </c>
    </row>
    <row r="22" spans="1:19" x14ac:dyDescent="0.25">
      <c r="A22" t="s">
        <v>77</v>
      </c>
      <c r="B22">
        <v>4635.3155999999999</v>
      </c>
      <c r="C22">
        <v>818.95280000000002</v>
      </c>
      <c r="D22">
        <v>1675782.3483</v>
      </c>
      <c r="E22" s="3">
        <v>805032.20449999999</v>
      </c>
      <c r="F22" s="4">
        <v>181243.14249999999</v>
      </c>
      <c r="G22">
        <v>45304.054199999999</v>
      </c>
      <c r="H22">
        <v>118701.4678</v>
      </c>
      <c r="I22">
        <v>17237.620500000001</v>
      </c>
      <c r="J22">
        <v>130248.45570000001</v>
      </c>
      <c r="K22">
        <v>-23929.086299999999</v>
      </c>
      <c r="L22">
        <v>37970.263800000001</v>
      </c>
      <c r="M22">
        <v>429818.13160000002</v>
      </c>
      <c r="N22">
        <v>1194973.8998</v>
      </c>
      <c r="O22">
        <v>0</v>
      </c>
      <c r="P22">
        <v>0</v>
      </c>
      <c r="Q22">
        <v>12</v>
      </c>
      <c r="R22">
        <v>1</v>
      </c>
      <c r="S22" t="s">
        <v>114</v>
      </c>
    </row>
    <row r="23" spans="1:19" x14ac:dyDescent="0.25">
      <c r="A23" t="s">
        <v>68</v>
      </c>
      <c r="B23">
        <v>2784.2453</v>
      </c>
      <c r="C23">
        <v>187.87430000000001</v>
      </c>
      <c r="D23">
        <v>1329241.5152</v>
      </c>
      <c r="E23" s="3">
        <v>483547.80190000002</v>
      </c>
      <c r="F23" s="4">
        <v>82038.858500000002</v>
      </c>
      <c r="G23">
        <v>45090.410199999998</v>
      </c>
      <c r="H23">
        <v>24233.6538</v>
      </c>
      <c r="I23">
        <v>12714.7945</v>
      </c>
      <c r="J23">
        <v>0</v>
      </c>
      <c r="K23">
        <v>0</v>
      </c>
      <c r="L23">
        <v>39723.851199999997</v>
      </c>
      <c r="M23">
        <v>140485.60750000001</v>
      </c>
      <c r="N23">
        <v>1106715.8954</v>
      </c>
      <c r="O23">
        <v>0</v>
      </c>
      <c r="P23">
        <v>0</v>
      </c>
      <c r="Q23">
        <v>12</v>
      </c>
      <c r="R23">
        <v>1</v>
      </c>
      <c r="S23" t="s">
        <v>114</v>
      </c>
    </row>
    <row r="24" spans="1:19" x14ac:dyDescent="0.25">
      <c r="A24" t="s">
        <v>65</v>
      </c>
      <c r="B24">
        <v>2456.9117999999999</v>
      </c>
      <c r="C24">
        <v>381.30779999999999</v>
      </c>
      <c r="D24">
        <v>1252063.9813000001</v>
      </c>
      <c r="E24" s="3">
        <v>120587.7355</v>
      </c>
      <c r="F24" s="4">
        <v>166999.66</v>
      </c>
      <c r="G24">
        <v>78467.214600000007</v>
      </c>
      <c r="H24">
        <v>80986.732099999994</v>
      </c>
      <c r="I24">
        <v>7545.7133000000003</v>
      </c>
      <c r="J24">
        <v>0</v>
      </c>
      <c r="K24">
        <v>0</v>
      </c>
      <c r="L24">
        <v>72914.670499999993</v>
      </c>
      <c r="M24">
        <v>65452.773200000003</v>
      </c>
      <c r="N24">
        <v>1019612.4329</v>
      </c>
      <c r="O24">
        <v>0</v>
      </c>
      <c r="P24">
        <v>0</v>
      </c>
      <c r="Q24">
        <v>12</v>
      </c>
      <c r="R24">
        <v>1</v>
      </c>
      <c r="S24" t="s">
        <v>114</v>
      </c>
    </row>
    <row r="25" spans="1:19" x14ac:dyDescent="0.25">
      <c r="A25" t="s">
        <v>20</v>
      </c>
      <c r="B25">
        <v>3183.2966999999999</v>
      </c>
      <c r="C25">
        <v>372.90219999999999</v>
      </c>
      <c r="D25">
        <v>1573324.4177000001</v>
      </c>
      <c r="E25" s="3">
        <v>168623.89170000001</v>
      </c>
      <c r="F25" s="4">
        <v>169516.239</v>
      </c>
      <c r="G25">
        <v>87679.442200000005</v>
      </c>
      <c r="H25">
        <v>73123.360100000005</v>
      </c>
      <c r="I25">
        <v>8713.4367000000002</v>
      </c>
      <c r="J25">
        <v>0</v>
      </c>
      <c r="K25">
        <v>0</v>
      </c>
      <c r="L25">
        <v>81663.175799999997</v>
      </c>
      <c r="M25">
        <v>65672.293600000005</v>
      </c>
      <c r="N25">
        <v>1338133.9663</v>
      </c>
      <c r="O25">
        <v>0</v>
      </c>
      <c r="P25">
        <v>0</v>
      </c>
      <c r="Q25">
        <v>12</v>
      </c>
      <c r="R25">
        <v>1</v>
      </c>
      <c r="S25" t="s">
        <v>114</v>
      </c>
    </row>
    <row r="26" spans="1:19" x14ac:dyDescent="0.25">
      <c r="A26" t="s">
        <v>21</v>
      </c>
      <c r="B26">
        <v>3303.3323999999998</v>
      </c>
      <c r="C26">
        <v>352.15280000000001</v>
      </c>
      <c r="D26">
        <v>1822857.8703000001</v>
      </c>
      <c r="E26" s="3">
        <v>349523.69270000001</v>
      </c>
      <c r="F26" s="4">
        <v>160272.761</v>
      </c>
      <c r="G26">
        <v>63950.029900000001</v>
      </c>
      <c r="H26">
        <v>88018.426200000002</v>
      </c>
      <c r="I26">
        <v>8304.3048999999992</v>
      </c>
      <c r="J26">
        <v>0</v>
      </c>
      <c r="K26">
        <v>0</v>
      </c>
      <c r="L26">
        <v>58047.8802</v>
      </c>
      <c r="M26">
        <v>473313.92379999999</v>
      </c>
      <c r="N26">
        <v>1189269.7282</v>
      </c>
      <c r="O26">
        <v>0</v>
      </c>
      <c r="P26">
        <v>0</v>
      </c>
      <c r="Q26">
        <v>12</v>
      </c>
      <c r="R26">
        <v>1</v>
      </c>
      <c r="S26" t="s">
        <v>114</v>
      </c>
    </row>
    <row r="27" spans="1:19" x14ac:dyDescent="0.25">
      <c r="A27" t="s">
        <v>66</v>
      </c>
      <c r="B27">
        <v>9528.4917999999998</v>
      </c>
      <c r="C27">
        <v>828.28650000000005</v>
      </c>
      <c r="D27">
        <v>2881304.7140000002</v>
      </c>
      <c r="E27" s="3">
        <v>-80368.036600000007</v>
      </c>
      <c r="F27" s="4">
        <v>277208.9742</v>
      </c>
      <c r="G27">
        <v>134791.32279999999</v>
      </c>
      <c r="H27">
        <v>109770.24890000001</v>
      </c>
      <c r="I27">
        <v>32647.402600000001</v>
      </c>
      <c r="J27">
        <v>501641.8</v>
      </c>
      <c r="K27">
        <v>0</v>
      </c>
      <c r="L27">
        <v>118801.921</v>
      </c>
      <c r="M27">
        <v>1357685.0423999999</v>
      </c>
      <c r="N27">
        <v>2531967.8234999999</v>
      </c>
      <c r="O27">
        <v>0</v>
      </c>
      <c r="P27">
        <v>0</v>
      </c>
      <c r="Q27">
        <v>12</v>
      </c>
      <c r="R27">
        <v>1</v>
      </c>
      <c r="S27" t="s">
        <v>114</v>
      </c>
    </row>
    <row r="28" spans="1:19" x14ac:dyDescent="0.25">
      <c r="A28" t="s">
        <v>24</v>
      </c>
      <c r="B28">
        <v>2042.2985000000001</v>
      </c>
      <c r="C28">
        <v>230.6251</v>
      </c>
      <c r="D28">
        <v>1237285.4210000001</v>
      </c>
      <c r="E28" s="3">
        <v>-113819.49</v>
      </c>
      <c r="F28" s="4">
        <v>142560.7365</v>
      </c>
      <c r="G28">
        <v>61260.551599999999</v>
      </c>
      <c r="H28">
        <v>69164.906199999998</v>
      </c>
      <c r="I28">
        <v>12135.278700000001</v>
      </c>
      <c r="J28">
        <v>0</v>
      </c>
      <c r="K28">
        <v>0</v>
      </c>
      <c r="L28">
        <v>55294.6126</v>
      </c>
      <c r="M28">
        <v>134361.1611</v>
      </c>
      <c r="N28">
        <v>960363.27049999998</v>
      </c>
      <c r="O28">
        <v>0</v>
      </c>
      <c r="P28">
        <v>0</v>
      </c>
      <c r="Q28">
        <v>12</v>
      </c>
      <c r="R28">
        <v>1</v>
      </c>
      <c r="S28" t="s">
        <v>114</v>
      </c>
    </row>
    <row r="29" spans="1:19" x14ac:dyDescent="0.25">
      <c r="A29" t="s">
        <v>89</v>
      </c>
      <c r="B29">
        <v>2901.1844999999998</v>
      </c>
      <c r="C29">
        <v>294.90289999999999</v>
      </c>
      <c r="D29">
        <v>1322605.6569999999</v>
      </c>
      <c r="E29" s="3">
        <v>172963.3321</v>
      </c>
      <c r="F29" s="4">
        <v>128352.4399</v>
      </c>
      <c r="G29">
        <v>68322.575500000006</v>
      </c>
      <c r="H29">
        <v>49153.784800000001</v>
      </c>
      <c r="I29">
        <v>10876.079599999999</v>
      </c>
      <c r="J29">
        <v>0</v>
      </c>
      <c r="K29">
        <v>0</v>
      </c>
      <c r="L29">
        <v>62945.834199999998</v>
      </c>
      <c r="M29">
        <v>214814.3743</v>
      </c>
      <c r="N29">
        <v>979437.59069999994</v>
      </c>
      <c r="O29">
        <v>0</v>
      </c>
      <c r="P29">
        <v>0</v>
      </c>
      <c r="Q29">
        <v>12</v>
      </c>
      <c r="R29">
        <v>1</v>
      </c>
      <c r="S29" t="s">
        <v>114</v>
      </c>
    </row>
    <row r="30" spans="1:19" x14ac:dyDescent="0.25">
      <c r="A30" t="s">
        <v>27</v>
      </c>
      <c r="B30">
        <v>3023.6990000000001</v>
      </c>
      <c r="C30">
        <v>103.5857</v>
      </c>
      <c r="D30">
        <v>1533441.7886999999</v>
      </c>
      <c r="E30" s="3">
        <v>430990.10930000001</v>
      </c>
      <c r="F30" s="4">
        <v>43206.017999999996</v>
      </c>
      <c r="G30">
        <v>11335.4002</v>
      </c>
      <c r="H30">
        <v>30710.665400000002</v>
      </c>
      <c r="I30">
        <v>1159.9523999999999</v>
      </c>
      <c r="J30">
        <v>0</v>
      </c>
      <c r="K30">
        <v>0</v>
      </c>
      <c r="L30">
        <v>10443.4071</v>
      </c>
      <c r="M30">
        <v>1364577.443</v>
      </c>
      <c r="N30">
        <v>125656.03539999999</v>
      </c>
      <c r="O30">
        <v>0</v>
      </c>
      <c r="P30">
        <v>0</v>
      </c>
      <c r="Q30">
        <v>12</v>
      </c>
      <c r="R30">
        <v>1</v>
      </c>
      <c r="S30" t="s">
        <v>114</v>
      </c>
    </row>
    <row r="31" spans="1:19" x14ac:dyDescent="0.25">
      <c r="A31" t="s">
        <v>29</v>
      </c>
      <c r="B31">
        <v>2955.3384000000001</v>
      </c>
      <c r="C31">
        <v>332.38799999999998</v>
      </c>
      <c r="D31">
        <v>1460036.3263999999</v>
      </c>
      <c r="E31" s="3">
        <v>541091.96970000002</v>
      </c>
      <c r="F31" s="4">
        <v>150110.2218</v>
      </c>
      <c r="G31">
        <v>78267.867100000003</v>
      </c>
      <c r="H31">
        <v>53915.473299999998</v>
      </c>
      <c r="I31">
        <v>17926.881399999998</v>
      </c>
      <c r="J31">
        <v>0</v>
      </c>
      <c r="K31">
        <v>0</v>
      </c>
      <c r="L31">
        <v>71756.401599999997</v>
      </c>
      <c r="M31">
        <v>105064.1574</v>
      </c>
      <c r="N31">
        <v>1204859.2361000001</v>
      </c>
      <c r="O31">
        <v>0</v>
      </c>
      <c r="P31">
        <v>0</v>
      </c>
      <c r="Q31">
        <v>12</v>
      </c>
      <c r="R31">
        <v>1</v>
      </c>
      <c r="S31" t="s">
        <v>114</v>
      </c>
    </row>
    <row r="32" spans="1:19" x14ac:dyDescent="0.25">
      <c r="A32" t="s">
        <v>80</v>
      </c>
      <c r="B32">
        <v>4027.9704000000002</v>
      </c>
      <c r="C32">
        <v>193.8526</v>
      </c>
      <c r="D32">
        <v>2121904.7788999998</v>
      </c>
      <c r="E32" s="3">
        <v>936784.32490000001</v>
      </c>
      <c r="F32" s="4">
        <v>89266.636299999998</v>
      </c>
      <c r="G32">
        <v>41054.384700000002</v>
      </c>
      <c r="H32">
        <v>23998.285599999999</v>
      </c>
      <c r="I32">
        <v>24213.966</v>
      </c>
      <c r="J32">
        <v>0</v>
      </c>
      <c r="K32">
        <v>0</v>
      </c>
      <c r="L32">
        <v>31028.938699999999</v>
      </c>
      <c r="M32">
        <v>291342.20679999999</v>
      </c>
      <c r="N32">
        <v>1741295.7731999999</v>
      </c>
      <c r="O32">
        <v>0</v>
      </c>
      <c r="P32">
        <v>0</v>
      </c>
      <c r="Q32">
        <v>12</v>
      </c>
      <c r="R32">
        <v>1</v>
      </c>
      <c r="S32" t="s">
        <v>114</v>
      </c>
    </row>
    <row r="33" spans="1:19" x14ac:dyDescent="0.25">
      <c r="A33" t="s">
        <v>82</v>
      </c>
      <c r="B33">
        <v>4528.9994999999999</v>
      </c>
      <c r="C33">
        <v>345.5093</v>
      </c>
      <c r="D33">
        <v>2561346.6118000001</v>
      </c>
      <c r="E33" s="3">
        <v>922779.83200000005</v>
      </c>
      <c r="F33" s="4">
        <v>158103.52299999999</v>
      </c>
      <c r="G33">
        <v>50388.879099999998</v>
      </c>
      <c r="H33">
        <v>71545.029599999994</v>
      </c>
      <c r="I33">
        <v>36169.614300000001</v>
      </c>
      <c r="J33">
        <v>0</v>
      </c>
      <c r="K33">
        <v>0</v>
      </c>
      <c r="L33">
        <v>39407.040200000003</v>
      </c>
      <c r="M33">
        <v>684114.79359999998</v>
      </c>
      <c r="N33">
        <v>1719122.2396</v>
      </c>
      <c r="O33">
        <v>0</v>
      </c>
      <c r="P33">
        <v>0</v>
      </c>
      <c r="Q33">
        <v>12</v>
      </c>
      <c r="R33">
        <v>1</v>
      </c>
      <c r="S33" t="s">
        <v>114</v>
      </c>
    </row>
    <row r="34" spans="1:19" x14ac:dyDescent="0.25">
      <c r="A34" t="s">
        <v>83</v>
      </c>
      <c r="B34">
        <v>1343.0377000000001</v>
      </c>
      <c r="C34">
        <v>220.44280000000001</v>
      </c>
      <c r="D34">
        <v>283022.85379999998</v>
      </c>
      <c r="E34" s="3">
        <v>-104170.6287</v>
      </c>
      <c r="F34" s="4">
        <v>107313.6502</v>
      </c>
      <c r="G34">
        <v>74352.543300000005</v>
      </c>
      <c r="H34">
        <v>29815.902099999999</v>
      </c>
      <c r="I34">
        <v>3145.2048</v>
      </c>
      <c r="J34">
        <v>321300</v>
      </c>
      <c r="K34">
        <v>0</v>
      </c>
      <c r="L34">
        <v>71941.337899999999</v>
      </c>
      <c r="M34">
        <v>2836.5295000000001</v>
      </c>
      <c r="N34">
        <v>494172.32329999999</v>
      </c>
      <c r="O34">
        <v>0</v>
      </c>
      <c r="P34">
        <v>0</v>
      </c>
      <c r="Q34">
        <v>12</v>
      </c>
      <c r="R34">
        <v>1</v>
      </c>
      <c r="S34" t="s">
        <v>114</v>
      </c>
    </row>
    <row r="35" spans="1:19" x14ac:dyDescent="0.25">
      <c r="A35" t="s">
        <v>84</v>
      </c>
      <c r="B35">
        <v>1591.3887</v>
      </c>
      <c r="C35">
        <v>90.373500000000007</v>
      </c>
      <c r="D35">
        <v>781039.10129999998</v>
      </c>
      <c r="E35" s="3">
        <v>243175.0576</v>
      </c>
      <c r="F35" s="4">
        <v>32353.044900000001</v>
      </c>
      <c r="G35">
        <v>15441.088900000001</v>
      </c>
      <c r="H35">
        <v>7144.5753999999997</v>
      </c>
      <c r="I35">
        <v>9767.3806000000004</v>
      </c>
      <c r="J35">
        <v>0</v>
      </c>
      <c r="K35">
        <v>0</v>
      </c>
      <c r="L35">
        <v>11710.8433</v>
      </c>
      <c r="M35">
        <v>157623.39430000001</v>
      </c>
      <c r="N35">
        <v>591062.62450000003</v>
      </c>
      <c r="O35">
        <v>0</v>
      </c>
      <c r="P35">
        <v>0</v>
      </c>
      <c r="Q35">
        <v>12</v>
      </c>
      <c r="R35">
        <v>1</v>
      </c>
      <c r="S35" t="s">
        <v>114</v>
      </c>
    </row>
    <row r="36" spans="1:19" x14ac:dyDescent="0.25">
      <c r="A36" t="s">
        <v>32</v>
      </c>
      <c r="B36">
        <v>3640.1941000000002</v>
      </c>
      <c r="C36">
        <v>185.5284</v>
      </c>
      <c r="D36">
        <v>1774768.7945000001</v>
      </c>
      <c r="E36" s="3">
        <v>561106.95189999999</v>
      </c>
      <c r="F36" s="4">
        <v>76798.8649</v>
      </c>
      <c r="G36">
        <v>33664.280100000004</v>
      </c>
      <c r="H36">
        <v>23980.2785</v>
      </c>
      <c r="I36">
        <v>19154.3063</v>
      </c>
      <c r="J36">
        <v>0</v>
      </c>
      <c r="K36">
        <v>0</v>
      </c>
      <c r="L36">
        <v>25557.352500000001</v>
      </c>
      <c r="M36">
        <v>146538.98740000001</v>
      </c>
      <c r="N36">
        <v>1551430.8303</v>
      </c>
      <c r="O36">
        <v>0</v>
      </c>
      <c r="P36">
        <v>0</v>
      </c>
      <c r="Q36">
        <v>12</v>
      </c>
      <c r="R36">
        <v>1</v>
      </c>
      <c r="S36" t="s">
        <v>114</v>
      </c>
    </row>
    <row r="37" spans="1:19" x14ac:dyDescent="0.25">
      <c r="A37" t="s">
        <v>33</v>
      </c>
      <c r="B37">
        <v>2686.5684999999999</v>
      </c>
      <c r="C37">
        <v>285.81389999999999</v>
      </c>
      <c r="D37">
        <v>1338271.0985999999</v>
      </c>
      <c r="E37" s="3">
        <v>154621.6188</v>
      </c>
      <c r="F37" s="4">
        <v>118362.4887</v>
      </c>
      <c r="G37">
        <v>43927.356800000001</v>
      </c>
      <c r="H37">
        <v>65719.511499999993</v>
      </c>
      <c r="I37">
        <v>8715.6203999999998</v>
      </c>
      <c r="J37">
        <v>0</v>
      </c>
      <c r="K37">
        <v>0</v>
      </c>
      <c r="L37">
        <v>38993.016000000003</v>
      </c>
      <c r="M37">
        <v>151836.63560000001</v>
      </c>
      <c r="N37">
        <v>1068071.8376</v>
      </c>
      <c r="O37">
        <v>0</v>
      </c>
      <c r="P37">
        <v>0</v>
      </c>
      <c r="Q37">
        <v>12</v>
      </c>
      <c r="R37">
        <v>1</v>
      </c>
      <c r="S37" t="s">
        <v>114</v>
      </c>
    </row>
    <row r="38" spans="1:19" x14ac:dyDescent="0.25">
      <c r="A38" t="s">
        <v>69</v>
      </c>
      <c r="B38">
        <v>4313.2668000000003</v>
      </c>
      <c r="C38">
        <v>255.34100000000001</v>
      </c>
      <c r="D38">
        <v>2400921.3357000002</v>
      </c>
      <c r="E38" s="3">
        <v>1015363.9581</v>
      </c>
      <c r="F38" s="4">
        <v>127209.4145</v>
      </c>
      <c r="G38">
        <v>39534.6227</v>
      </c>
      <c r="H38">
        <v>9928.2224000000006</v>
      </c>
      <c r="I38">
        <v>77746.569399999993</v>
      </c>
      <c r="J38">
        <v>0</v>
      </c>
      <c r="K38">
        <v>0</v>
      </c>
      <c r="L38">
        <v>31965.340700000001</v>
      </c>
      <c r="M38">
        <v>763660.96259999997</v>
      </c>
      <c r="N38">
        <v>1510051.3056000001</v>
      </c>
      <c r="O38">
        <v>0</v>
      </c>
      <c r="P38">
        <v>0</v>
      </c>
      <c r="Q38">
        <v>12</v>
      </c>
      <c r="R38">
        <v>1</v>
      </c>
      <c r="S38" t="s">
        <v>114</v>
      </c>
    </row>
    <row r="39" spans="1:19" x14ac:dyDescent="0.25">
      <c r="A39" t="s">
        <v>35</v>
      </c>
      <c r="B39">
        <v>4032.3530999999998</v>
      </c>
      <c r="C39">
        <v>150.80269999999999</v>
      </c>
      <c r="D39">
        <v>2317566.6595999999</v>
      </c>
      <c r="E39" s="3">
        <v>1002051.0792</v>
      </c>
      <c r="F39" s="4">
        <v>80163.653099999996</v>
      </c>
      <c r="G39">
        <v>38074.2785</v>
      </c>
      <c r="H39">
        <v>20625.284</v>
      </c>
      <c r="I39">
        <v>21464.090700000001</v>
      </c>
      <c r="J39">
        <v>0</v>
      </c>
      <c r="K39">
        <v>0</v>
      </c>
      <c r="L39">
        <v>29112.6253</v>
      </c>
      <c r="M39">
        <v>588432.16159999999</v>
      </c>
      <c r="N39">
        <v>1648970.6092999999</v>
      </c>
      <c r="O39">
        <v>0</v>
      </c>
      <c r="P39">
        <v>0</v>
      </c>
      <c r="Q39">
        <v>12</v>
      </c>
      <c r="R39">
        <v>1</v>
      </c>
      <c r="S39" t="s">
        <v>114</v>
      </c>
    </row>
    <row r="40" spans="1:19" x14ac:dyDescent="0.25">
      <c r="A40" t="s">
        <v>67</v>
      </c>
      <c r="B40">
        <v>4397.3118999999997</v>
      </c>
      <c r="C40">
        <v>279.51850000000002</v>
      </c>
      <c r="D40">
        <v>1948734.5682000001</v>
      </c>
      <c r="E40" s="3">
        <v>689587.13040000002</v>
      </c>
      <c r="F40" s="4">
        <v>102042.3256</v>
      </c>
      <c r="G40">
        <v>60833.553899999999</v>
      </c>
      <c r="H40">
        <v>25119.731100000001</v>
      </c>
      <c r="I40">
        <v>16089.0406</v>
      </c>
      <c r="J40">
        <v>0</v>
      </c>
      <c r="K40">
        <v>0</v>
      </c>
      <c r="L40">
        <v>52800.659800000001</v>
      </c>
      <c r="M40">
        <v>371577.1826</v>
      </c>
      <c r="N40">
        <v>1475114.3573</v>
      </c>
      <c r="O40">
        <v>0</v>
      </c>
      <c r="P40">
        <v>0</v>
      </c>
      <c r="Q40">
        <v>12</v>
      </c>
      <c r="R40">
        <v>1</v>
      </c>
      <c r="S40" t="s">
        <v>114</v>
      </c>
    </row>
    <row r="41" spans="1:19" x14ac:dyDescent="0.25">
      <c r="A41" t="s">
        <v>38</v>
      </c>
      <c r="B41">
        <v>2900.7237</v>
      </c>
      <c r="C41">
        <v>338.16849999999999</v>
      </c>
      <c r="D41">
        <v>1324654.2498999999</v>
      </c>
      <c r="E41" s="3">
        <v>374037.08929999999</v>
      </c>
      <c r="F41" s="4">
        <v>109914.7853</v>
      </c>
      <c r="G41">
        <v>60368.707999999999</v>
      </c>
      <c r="H41">
        <v>28352.368399999999</v>
      </c>
      <c r="I41">
        <v>21193.7088</v>
      </c>
      <c r="J41">
        <v>0</v>
      </c>
      <c r="K41">
        <v>0</v>
      </c>
      <c r="L41">
        <v>53349.107400000001</v>
      </c>
      <c r="M41">
        <v>356761.75959999999</v>
      </c>
      <c r="N41">
        <v>856899.13</v>
      </c>
      <c r="O41">
        <v>0</v>
      </c>
      <c r="P41">
        <v>0</v>
      </c>
      <c r="Q41">
        <v>12</v>
      </c>
      <c r="R41">
        <v>1</v>
      </c>
      <c r="S41" t="s">
        <v>114</v>
      </c>
    </row>
    <row r="42" spans="1:19" x14ac:dyDescent="0.25">
      <c r="A42" t="s">
        <v>40</v>
      </c>
      <c r="B42">
        <v>2318.3488000000002</v>
      </c>
      <c r="C42">
        <v>227.5154</v>
      </c>
      <c r="D42">
        <v>1340790.6173</v>
      </c>
      <c r="E42" s="3">
        <v>326126.5943</v>
      </c>
      <c r="F42" s="4">
        <v>123566.6635</v>
      </c>
      <c r="G42">
        <v>62319.143400000001</v>
      </c>
      <c r="H42">
        <v>51211.2192</v>
      </c>
      <c r="I42">
        <v>10036.300999999999</v>
      </c>
      <c r="J42">
        <v>0</v>
      </c>
      <c r="K42">
        <v>0</v>
      </c>
      <c r="L42">
        <v>57348.270100000002</v>
      </c>
      <c r="M42">
        <v>247808.57199999999</v>
      </c>
      <c r="N42">
        <v>969414.58530000004</v>
      </c>
      <c r="O42">
        <v>0</v>
      </c>
      <c r="P42">
        <v>0</v>
      </c>
      <c r="Q42">
        <v>12</v>
      </c>
      <c r="R42">
        <v>1</v>
      </c>
      <c r="S42" t="s">
        <v>114</v>
      </c>
    </row>
    <row r="43" spans="1:19" x14ac:dyDescent="0.25">
      <c r="A43" t="s">
        <v>42</v>
      </c>
      <c r="B43">
        <v>2505.6127000000001</v>
      </c>
      <c r="C43">
        <v>103.6902</v>
      </c>
      <c r="D43">
        <v>1393303.7494999999</v>
      </c>
      <c r="E43" s="3">
        <v>182741.5845</v>
      </c>
      <c r="F43" s="4">
        <v>50655.751900000003</v>
      </c>
      <c r="G43">
        <v>25148.051299999999</v>
      </c>
      <c r="H43">
        <v>14952.101699999999</v>
      </c>
      <c r="I43">
        <v>10555.598900000001</v>
      </c>
      <c r="J43">
        <v>0</v>
      </c>
      <c r="K43">
        <v>0</v>
      </c>
      <c r="L43">
        <v>20351.696599999999</v>
      </c>
      <c r="M43">
        <v>336274.59210000001</v>
      </c>
      <c r="N43">
        <v>1006373.1853</v>
      </c>
      <c r="O43">
        <v>0</v>
      </c>
      <c r="P43">
        <v>0</v>
      </c>
      <c r="Q43">
        <v>12</v>
      </c>
      <c r="R43">
        <v>1</v>
      </c>
      <c r="S43" t="s">
        <v>114</v>
      </c>
    </row>
    <row r="44" spans="1:19" x14ac:dyDescent="0.25">
      <c r="A44" t="s">
        <v>44</v>
      </c>
      <c r="B44">
        <v>3645.3780999999999</v>
      </c>
      <c r="C44">
        <v>174.83969999999999</v>
      </c>
      <c r="D44">
        <v>2027151.7111</v>
      </c>
      <c r="E44" s="3">
        <v>885188.40099999995</v>
      </c>
      <c r="F44" s="4">
        <v>87146.060700000002</v>
      </c>
      <c r="G44">
        <v>35969.140899999999</v>
      </c>
      <c r="H44">
        <v>36390.090900000003</v>
      </c>
      <c r="I44">
        <v>14786.829</v>
      </c>
      <c r="J44">
        <v>0</v>
      </c>
      <c r="K44">
        <v>0</v>
      </c>
      <c r="L44">
        <v>28241.072800000002</v>
      </c>
      <c r="M44">
        <v>339247.11259999999</v>
      </c>
      <c r="N44">
        <v>1600758.0926000001</v>
      </c>
      <c r="O44">
        <v>0</v>
      </c>
      <c r="P44">
        <v>0</v>
      </c>
      <c r="Q44">
        <v>12</v>
      </c>
      <c r="R44">
        <v>1</v>
      </c>
      <c r="S44" t="s">
        <v>114</v>
      </c>
    </row>
    <row r="45" spans="1:19" x14ac:dyDescent="0.25">
      <c r="A45" t="s">
        <v>43</v>
      </c>
      <c r="B45">
        <v>3928.6095</v>
      </c>
      <c r="C45">
        <v>253.0001</v>
      </c>
      <c r="D45">
        <v>2190095.9769000001</v>
      </c>
      <c r="E45" s="3">
        <v>838987.59380000003</v>
      </c>
      <c r="F45" s="4">
        <v>135276.36660000001</v>
      </c>
      <c r="G45">
        <v>75572.073399999994</v>
      </c>
      <c r="H45">
        <v>46512.262999999999</v>
      </c>
      <c r="I45">
        <v>13192.030199999999</v>
      </c>
      <c r="J45">
        <v>0</v>
      </c>
      <c r="K45">
        <v>0</v>
      </c>
      <c r="L45">
        <v>69005.631200000003</v>
      </c>
      <c r="M45">
        <v>385700.97489999997</v>
      </c>
      <c r="N45">
        <v>1669118.5067</v>
      </c>
      <c r="O45">
        <v>0</v>
      </c>
      <c r="P45">
        <v>0</v>
      </c>
      <c r="Q45">
        <v>12</v>
      </c>
      <c r="R45">
        <v>1</v>
      </c>
      <c r="S45" t="s">
        <v>114</v>
      </c>
    </row>
    <row r="46" spans="1:19" x14ac:dyDescent="0.25">
      <c r="A46" t="s">
        <v>45</v>
      </c>
      <c r="B46">
        <v>5930.6394</v>
      </c>
      <c r="C46">
        <v>607.87670000000003</v>
      </c>
      <c r="D46">
        <v>2057474.0126</v>
      </c>
      <c r="E46" s="3">
        <v>-163192.11869999999</v>
      </c>
      <c r="F46" s="4">
        <v>205844.95699999999</v>
      </c>
      <c r="G46">
        <v>125775.90730000001</v>
      </c>
      <c r="H46">
        <v>64655.3459</v>
      </c>
      <c r="I46">
        <v>15413.703799999999</v>
      </c>
      <c r="J46">
        <v>0</v>
      </c>
      <c r="K46">
        <v>0</v>
      </c>
      <c r="L46">
        <v>116688.6225</v>
      </c>
      <c r="M46">
        <v>295380.77299999999</v>
      </c>
      <c r="N46">
        <v>1556249.3289000001</v>
      </c>
      <c r="O46">
        <v>0</v>
      </c>
      <c r="P46">
        <v>0</v>
      </c>
      <c r="Q46">
        <v>12</v>
      </c>
      <c r="R46">
        <v>1</v>
      </c>
      <c r="S46" t="s">
        <v>114</v>
      </c>
    </row>
    <row r="47" spans="1:19" x14ac:dyDescent="0.25">
      <c r="A47" t="s">
        <v>47</v>
      </c>
      <c r="B47">
        <v>3856.0823</v>
      </c>
      <c r="C47">
        <v>217.6557</v>
      </c>
      <c r="D47">
        <v>1834098.4379</v>
      </c>
      <c r="E47" s="3">
        <v>570977.82479999994</v>
      </c>
      <c r="F47" s="4">
        <v>86683.547999999995</v>
      </c>
      <c r="G47">
        <v>39688.5069</v>
      </c>
      <c r="H47">
        <v>34943.943899999998</v>
      </c>
      <c r="I47">
        <v>12051.0972</v>
      </c>
      <c r="J47">
        <v>0</v>
      </c>
      <c r="K47">
        <v>0</v>
      </c>
      <c r="L47">
        <v>32121.845700000002</v>
      </c>
      <c r="M47">
        <v>199456.4265</v>
      </c>
      <c r="N47">
        <v>1547957.7856000001</v>
      </c>
      <c r="O47">
        <v>0</v>
      </c>
      <c r="P47">
        <v>0</v>
      </c>
      <c r="Q47">
        <v>12</v>
      </c>
      <c r="R47">
        <v>1</v>
      </c>
      <c r="S47" t="s">
        <v>114</v>
      </c>
    </row>
    <row r="48" spans="1:19" x14ac:dyDescent="0.25">
      <c r="A48" t="s">
        <v>48</v>
      </c>
      <c r="B48">
        <v>1971.4179999999999</v>
      </c>
      <c r="C48">
        <v>276.13690000000003</v>
      </c>
      <c r="D48">
        <v>1170089.7038</v>
      </c>
      <c r="E48" s="3">
        <v>22736.763299999999</v>
      </c>
      <c r="F48" s="4">
        <v>155039.94349999999</v>
      </c>
      <c r="G48">
        <v>75816.705700000006</v>
      </c>
      <c r="H48">
        <v>73177.912599999996</v>
      </c>
      <c r="I48">
        <v>6045.3253000000004</v>
      </c>
      <c r="J48">
        <v>0</v>
      </c>
      <c r="K48">
        <v>0</v>
      </c>
      <c r="L48">
        <v>72186.949800000002</v>
      </c>
      <c r="M48">
        <v>157272.45319999999</v>
      </c>
      <c r="N48">
        <v>857776.42099999997</v>
      </c>
      <c r="O48">
        <v>0</v>
      </c>
      <c r="P48">
        <v>0</v>
      </c>
      <c r="Q48">
        <v>12</v>
      </c>
      <c r="R48">
        <v>1</v>
      </c>
      <c r="S48" t="s">
        <v>114</v>
      </c>
    </row>
    <row r="49" spans="1:19" x14ac:dyDescent="0.25">
      <c r="A49" t="s">
        <v>49</v>
      </c>
      <c r="B49">
        <v>3219.7618000000002</v>
      </c>
      <c r="C49">
        <v>264.87020000000001</v>
      </c>
      <c r="D49">
        <v>1638604.9620000001</v>
      </c>
      <c r="E49" s="3">
        <v>493116.61540000001</v>
      </c>
      <c r="F49" s="4">
        <v>129972.79180000001</v>
      </c>
      <c r="G49">
        <v>65590.034400000004</v>
      </c>
      <c r="H49">
        <v>47745.368399999999</v>
      </c>
      <c r="I49">
        <v>16637.388999999999</v>
      </c>
      <c r="J49">
        <v>0</v>
      </c>
      <c r="K49">
        <v>0</v>
      </c>
      <c r="L49">
        <v>58458.406799999997</v>
      </c>
      <c r="M49">
        <v>89372.105100000001</v>
      </c>
      <c r="N49">
        <v>1419259.3307</v>
      </c>
      <c r="O49">
        <v>0</v>
      </c>
      <c r="P49">
        <v>0</v>
      </c>
      <c r="Q49">
        <v>12</v>
      </c>
      <c r="R49">
        <v>1</v>
      </c>
      <c r="S49" t="s">
        <v>114</v>
      </c>
    </row>
    <row r="50" spans="1:19" x14ac:dyDescent="0.25">
      <c r="A50" t="s">
        <v>51</v>
      </c>
      <c r="B50">
        <v>4106.9897000000001</v>
      </c>
      <c r="C50">
        <v>219.96270000000001</v>
      </c>
      <c r="D50">
        <v>1844722.372</v>
      </c>
      <c r="E50" s="3">
        <v>716454.3639</v>
      </c>
      <c r="F50" s="4">
        <v>80943.752999999997</v>
      </c>
      <c r="G50">
        <v>40411.910799999998</v>
      </c>
      <c r="H50">
        <v>22856.859100000001</v>
      </c>
      <c r="I50">
        <v>17674.983199999999</v>
      </c>
      <c r="J50">
        <v>0</v>
      </c>
      <c r="K50">
        <v>0</v>
      </c>
      <c r="L50">
        <v>31437.460999999999</v>
      </c>
      <c r="M50">
        <v>98505.099000000002</v>
      </c>
      <c r="N50">
        <v>1665273.4905999999</v>
      </c>
      <c r="O50">
        <v>0</v>
      </c>
      <c r="P50">
        <v>0</v>
      </c>
      <c r="Q50">
        <v>12</v>
      </c>
      <c r="R50">
        <v>1</v>
      </c>
      <c r="S50" t="s">
        <v>114</v>
      </c>
    </row>
    <row r="51" spans="1:19" x14ac:dyDescent="0.25">
      <c r="A51" t="s">
        <v>52</v>
      </c>
      <c r="B51">
        <v>3431.0387000000001</v>
      </c>
      <c r="C51">
        <v>511.0444</v>
      </c>
      <c r="D51">
        <v>1507849.2206999999</v>
      </c>
      <c r="E51" s="3">
        <v>310534.89889999997</v>
      </c>
      <c r="F51" s="4">
        <v>129086.23269999999</v>
      </c>
      <c r="G51">
        <v>29397.623200000002</v>
      </c>
      <c r="H51">
        <v>91886.539799999999</v>
      </c>
      <c r="I51">
        <v>7802.0697</v>
      </c>
      <c r="J51">
        <v>0</v>
      </c>
      <c r="K51">
        <v>0</v>
      </c>
      <c r="L51">
        <v>24307.290300000001</v>
      </c>
      <c r="M51">
        <v>537548.09210000001</v>
      </c>
      <c r="N51">
        <v>841214.8922</v>
      </c>
      <c r="O51">
        <v>0</v>
      </c>
      <c r="P51">
        <v>0</v>
      </c>
      <c r="Q51">
        <v>12</v>
      </c>
      <c r="R51">
        <v>1</v>
      </c>
      <c r="S51" t="s">
        <v>114</v>
      </c>
    </row>
    <row r="52" spans="1:19" x14ac:dyDescent="0.25">
      <c r="A52" t="s">
        <v>54</v>
      </c>
      <c r="B52">
        <v>7381.4727000000003</v>
      </c>
      <c r="C52">
        <v>419.14749999999998</v>
      </c>
      <c r="D52">
        <v>3726724.7766999998</v>
      </c>
      <c r="E52" s="3">
        <v>954952.24490000005</v>
      </c>
      <c r="F52" s="4">
        <v>211116.658</v>
      </c>
      <c r="G52">
        <v>143753.5251</v>
      </c>
      <c r="H52">
        <v>41904.764499999997</v>
      </c>
      <c r="I52">
        <v>25458.368399999999</v>
      </c>
      <c r="J52">
        <v>0</v>
      </c>
      <c r="K52">
        <v>0</v>
      </c>
      <c r="L52">
        <v>130522.3887</v>
      </c>
      <c r="M52">
        <v>278693.90210000001</v>
      </c>
      <c r="N52">
        <v>3236914.0373999998</v>
      </c>
      <c r="O52">
        <v>0</v>
      </c>
      <c r="P52">
        <v>0</v>
      </c>
      <c r="Q52">
        <v>12</v>
      </c>
      <c r="R52">
        <v>1</v>
      </c>
      <c r="S52" t="s">
        <v>114</v>
      </c>
    </row>
    <row r="53" spans="1:19" x14ac:dyDescent="0.25">
      <c r="A53" t="s">
        <v>86</v>
      </c>
      <c r="B53">
        <v>3288.1424000000002</v>
      </c>
      <c r="C53">
        <v>397.5609</v>
      </c>
      <c r="D53">
        <v>1269546.8933999999</v>
      </c>
      <c r="E53" s="3">
        <v>-33819.642599999999</v>
      </c>
      <c r="F53" s="4">
        <v>169202.62700000001</v>
      </c>
      <c r="G53">
        <v>88451.588199999998</v>
      </c>
      <c r="H53">
        <v>68270.277799999996</v>
      </c>
      <c r="I53">
        <v>12480.761</v>
      </c>
      <c r="J53">
        <v>298969.53610000003</v>
      </c>
      <c r="K53">
        <v>0</v>
      </c>
      <c r="L53">
        <v>81840.498999999996</v>
      </c>
      <c r="M53">
        <v>84496.556899999996</v>
      </c>
      <c r="N53">
        <v>1314816.9868999999</v>
      </c>
      <c r="O53">
        <v>0</v>
      </c>
      <c r="P53">
        <v>0</v>
      </c>
      <c r="Q53">
        <v>12</v>
      </c>
      <c r="R53">
        <v>1</v>
      </c>
      <c r="S53" t="s">
        <v>114</v>
      </c>
    </row>
    <row r="54" spans="1:19" x14ac:dyDescent="0.25">
      <c r="A54" t="s">
        <v>55</v>
      </c>
      <c r="B54">
        <v>3618.0158999999999</v>
      </c>
      <c r="C54">
        <v>556.7672</v>
      </c>
      <c r="D54">
        <v>2175906.696</v>
      </c>
      <c r="E54" s="3">
        <v>497159.54330000002</v>
      </c>
      <c r="F54" s="4">
        <v>289304.86420000001</v>
      </c>
      <c r="G54">
        <v>54790.158100000001</v>
      </c>
      <c r="H54">
        <v>228317.48540000001</v>
      </c>
      <c r="I54">
        <v>6197.2206999999999</v>
      </c>
      <c r="J54">
        <v>0</v>
      </c>
      <c r="K54">
        <v>0</v>
      </c>
      <c r="L54">
        <v>49723.6757</v>
      </c>
      <c r="M54">
        <v>1056279.4458000001</v>
      </c>
      <c r="N54">
        <v>830324.40960000001</v>
      </c>
      <c r="O54">
        <v>0</v>
      </c>
      <c r="P54">
        <v>0</v>
      </c>
      <c r="Q54">
        <v>12</v>
      </c>
      <c r="R54">
        <v>1</v>
      </c>
      <c r="S54" t="s">
        <v>114</v>
      </c>
    </row>
    <row r="55" spans="1:19" x14ac:dyDescent="0.25">
      <c r="A55" t="s">
        <v>57</v>
      </c>
      <c r="B55">
        <v>3359.6297</v>
      </c>
      <c r="C55">
        <v>458.01420000000002</v>
      </c>
      <c r="D55">
        <v>1754464.0382000001</v>
      </c>
      <c r="E55" s="3">
        <v>747713.26859999995</v>
      </c>
      <c r="F55" s="4">
        <v>189969.36540000001</v>
      </c>
      <c r="G55">
        <v>73242.174599999998</v>
      </c>
      <c r="H55">
        <v>104546.0935</v>
      </c>
      <c r="I55">
        <v>12181.097299999999</v>
      </c>
      <c r="J55">
        <v>0</v>
      </c>
      <c r="K55">
        <v>0</v>
      </c>
      <c r="L55">
        <v>65277.4859</v>
      </c>
      <c r="M55">
        <v>143815.50049999999</v>
      </c>
      <c r="N55">
        <v>1420676.6566000001</v>
      </c>
      <c r="O55">
        <v>0</v>
      </c>
      <c r="P55">
        <v>0</v>
      </c>
      <c r="Q55">
        <v>12</v>
      </c>
      <c r="R55">
        <v>1</v>
      </c>
      <c r="S55" t="s">
        <v>114</v>
      </c>
    </row>
    <row r="56" spans="1:19" x14ac:dyDescent="0.25">
      <c r="A56" t="s">
        <v>88</v>
      </c>
      <c r="B56">
        <v>2191.9623000000001</v>
      </c>
      <c r="C56">
        <v>70.798699999999997</v>
      </c>
      <c r="D56">
        <v>1292795.0575999999</v>
      </c>
      <c r="E56" s="3">
        <v>-243958.93770000001</v>
      </c>
      <c r="F56" s="4">
        <v>44542.476600000002</v>
      </c>
      <c r="G56">
        <v>0</v>
      </c>
      <c r="H56">
        <v>15941.7943</v>
      </c>
      <c r="I56">
        <v>544.99919999999997</v>
      </c>
      <c r="J56">
        <v>0</v>
      </c>
      <c r="K56">
        <v>0</v>
      </c>
      <c r="L56">
        <v>27518.9058</v>
      </c>
      <c r="M56">
        <v>1180559.0745999999</v>
      </c>
      <c r="N56">
        <v>67695.496499999994</v>
      </c>
      <c r="O56">
        <v>0</v>
      </c>
      <c r="P56">
        <v>28055.683099999998</v>
      </c>
      <c r="Q56">
        <v>12</v>
      </c>
      <c r="R56">
        <v>1</v>
      </c>
      <c r="S56" t="s">
        <v>114</v>
      </c>
    </row>
    <row r="57" spans="1:19" x14ac:dyDescent="0.25">
      <c r="A57" t="s">
        <v>59</v>
      </c>
      <c r="B57">
        <v>1370.6963000000001</v>
      </c>
      <c r="C57">
        <v>185.0318</v>
      </c>
      <c r="D57">
        <v>651720.99620000005</v>
      </c>
      <c r="E57" s="3">
        <v>179206.76629999999</v>
      </c>
      <c r="F57" s="4">
        <v>78194.054399999994</v>
      </c>
      <c r="G57">
        <v>35247.682699999998</v>
      </c>
      <c r="H57">
        <v>38137.504999999997</v>
      </c>
      <c r="I57">
        <v>4808.8666999999996</v>
      </c>
      <c r="J57">
        <v>0</v>
      </c>
      <c r="K57">
        <v>0</v>
      </c>
      <c r="L57">
        <v>32188.0753</v>
      </c>
      <c r="M57">
        <v>0</v>
      </c>
      <c r="N57">
        <v>573526.72010000004</v>
      </c>
      <c r="O57">
        <v>0</v>
      </c>
      <c r="P57">
        <v>0</v>
      </c>
      <c r="Q57">
        <v>12</v>
      </c>
      <c r="R57">
        <v>1</v>
      </c>
      <c r="S57" t="s">
        <v>114</v>
      </c>
    </row>
    <row r="58" spans="1:19" x14ac:dyDescent="0.25">
      <c r="A58" t="s">
        <v>61</v>
      </c>
      <c r="B58">
        <v>4244.3878000000004</v>
      </c>
      <c r="C58">
        <v>210.85720000000001</v>
      </c>
      <c r="D58">
        <v>2311882.2644000002</v>
      </c>
      <c r="E58" s="3">
        <v>757616.65509999997</v>
      </c>
      <c r="F58" s="4">
        <v>108102.5649</v>
      </c>
      <c r="G58">
        <v>59152.302900000002</v>
      </c>
      <c r="H58">
        <v>27007.1672</v>
      </c>
      <c r="I58">
        <v>21943.094799999999</v>
      </c>
      <c r="J58">
        <v>0</v>
      </c>
      <c r="K58">
        <v>0</v>
      </c>
      <c r="L58">
        <v>50785.197399999997</v>
      </c>
      <c r="M58">
        <v>237652.47779999999</v>
      </c>
      <c r="N58">
        <v>1966126.5730000001</v>
      </c>
      <c r="O58">
        <v>0</v>
      </c>
      <c r="P58">
        <v>0</v>
      </c>
      <c r="Q58">
        <v>12</v>
      </c>
      <c r="R58">
        <v>1</v>
      </c>
      <c r="S58" t="s">
        <v>114</v>
      </c>
    </row>
    <row r="59" spans="1:19" x14ac:dyDescent="0.25">
      <c r="A59" t="s">
        <v>62</v>
      </c>
      <c r="B59">
        <v>2416.4596000000001</v>
      </c>
      <c r="C59">
        <v>89.943399999999997</v>
      </c>
      <c r="D59">
        <v>1327290.7863</v>
      </c>
      <c r="E59" s="3">
        <v>130039.0658</v>
      </c>
      <c r="F59" s="4">
        <v>44269.108699999997</v>
      </c>
      <c r="G59">
        <v>27552.032500000001</v>
      </c>
      <c r="H59">
        <v>6007.4440999999997</v>
      </c>
      <c r="I59">
        <v>10709.632100000001</v>
      </c>
      <c r="J59">
        <v>0</v>
      </c>
      <c r="K59">
        <v>0</v>
      </c>
      <c r="L59">
        <v>22865.0903</v>
      </c>
      <c r="M59">
        <v>270025.6851</v>
      </c>
      <c r="N59">
        <v>1012995.8561</v>
      </c>
      <c r="O59">
        <v>0</v>
      </c>
      <c r="P59">
        <v>0</v>
      </c>
      <c r="Q59">
        <v>12</v>
      </c>
      <c r="R59">
        <v>1</v>
      </c>
      <c r="S59" t="s">
        <v>114</v>
      </c>
    </row>
    <row r="60" spans="1:19" x14ac:dyDescent="0.25">
      <c r="A60" t="s">
        <v>70</v>
      </c>
      <c r="B60">
        <v>3327.9663999999998</v>
      </c>
      <c r="C60">
        <v>351.16309999999999</v>
      </c>
      <c r="D60">
        <v>1444919.1901</v>
      </c>
      <c r="E60" s="3">
        <v>391783.36849999998</v>
      </c>
      <c r="F60" s="4">
        <v>194516.87100000001</v>
      </c>
      <c r="G60">
        <v>117204.71520000001</v>
      </c>
      <c r="H60">
        <v>62517.238400000002</v>
      </c>
      <c r="I60">
        <v>14794.9174</v>
      </c>
      <c r="J60">
        <v>628588.1</v>
      </c>
      <c r="K60">
        <v>0</v>
      </c>
      <c r="L60">
        <v>110302.2598</v>
      </c>
      <c r="M60">
        <v>316163.55219999998</v>
      </c>
      <c r="N60">
        <v>1569371.1458000001</v>
      </c>
      <c r="O60">
        <v>0</v>
      </c>
      <c r="P60">
        <v>0</v>
      </c>
      <c r="Q60">
        <v>12</v>
      </c>
      <c r="R60">
        <v>1</v>
      </c>
      <c r="S60" t="s">
        <v>114</v>
      </c>
    </row>
    <row r="61" spans="1:19" x14ac:dyDescent="0.25">
      <c r="A61" t="s">
        <v>12</v>
      </c>
      <c r="B61">
        <v>7741.0739000000003</v>
      </c>
      <c r="C61">
        <v>678.59770000000003</v>
      </c>
      <c r="D61">
        <v>4741477.9611</v>
      </c>
      <c r="E61" s="3">
        <v>1182734.0192</v>
      </c>
      <c r="F61" s="4">
        <v>403715.201</v>
      </c>
      <c r="G61">
        <v>166938.43969999999</v>
      </c>
      <c r="H61">
        <v>215169.96770000001</v>
      </c>
      <c r="I61">
        <v>21606.793600000001</v>
      </c>
      <c r="J61">
        <v>0</v>
      </c>
      <c r="K61">
        <v>0</v>
      </c>
      <c r="L61">
        <v>151300.86189999999</v>
      </c>
      <c r="M61">
        <v>2071688.3093999999</v>
      </c>
      <c r="N61">
        <v>2266081.3820000002</v>
      </c>
      <c r="O61">
        <v>0</v>
      </c>
      <c r="P61">
        <v>0</v>
      </c>
      <c r="Q61">
        <v>12</v>
      </c>
      <c r="R61">
        <v>1</v>
      </c>
      <c r="S61" t="s">
        <v>114</v>
      </c>
    </row>
    <row r="62" spans="1:19" x14ac:dyDescent="0.25">
      <c r="A62" t="s">
        <v>74</v>
      </c>
      <c r="B62">
        <v>11086.101500000001</v>
      </c>
      <c r="C62">
        <v>1247.806</v>
      </c>
      <c r="D62">
        <v>5080872.1999000004</v>
      </c>
      <c r="E62" s="3">
        <v>1662442.6828000001</v>
      </c>
      <c r="F62" s="4">
        <v>596293.74309999996</v>
      </c>
      <c r="G62">
        <v>269041.3162</v>
      </c>
      <c r="H62">
        <v>277750.92810000002</v>
      </c>
      <c r="I62">
        <v>49501.498800000001</v>
      </c>
      <c r="J62">
        <v>1586976.6041000001</v>
      </c>
      <c r="K62">
        <v>0</v>
      </c>
      <c r="L62">
        <v>241396.91390000001</v>
      </c>
      <c r="M62">
        <v>863407.50859999994</v>
      </c>
      <c r="N62">
        <v>5002557.7191000003</v>
      </c>
      <c r="O62">
        <v>0</v>
      </c>
      <c r="P62">
        <v>0</v>
      </c>
      <c r="Q62">
        <v>12</v>
      </c>
      <c r="R62">
        <v>1</v>
      </c>
      <c r="S62" t="s">
        <v>114</v>
      </c>
    </row>
    <row r="63" spans="1:19" x14ac:dyDescent="0.25">
      <c r="A63" t="s">
        <v>76</v>
      </c>
      <c r="B63">
        <v>36560.705300000001</v>
      </c>
      <c r="C63">
        <v>805.48779999999999</v>
      </c>
      <c r="D63">
        <v>21483564.671300001</v>
      </c>
      <c r="E63" s="3">
        <v>8855134.2990000006</v>
      </c>
      <c r="F63" s="4">
        <v>393881.82980000001</v>
      </c>
      <c r="G63">
        <v>207199.7243</v>
      </c>
      <c r="H63">
        <v>103456.7784</v>
      </c>
      <c r="I63">
        <v>83225.327099999995</v>
      </c>
      <c r="J63">
        <v>0</v>
      </c>
      <c r="K63">
        <v>0</v>
      </c>
      <c r="L63">
        <v>168214.27410000001</v>
      </c>
      <c r="M63">
        <v>13081038.904300001</v>
      </c>
      <c r="N63">
        <v>8008667.8744999999</v>
      </c>
      <c r="O63">
        <v>0</v>
      </c>
      <c r="P63">
        <v>0</v>
      </c>
      <c r="Q63">
        <v>12</v>
      </c>
      <c r="R63">
        <v>1</v>
      </c>
      <c r="S63" t="s">
        <v>114</v>
      </c>
    </row>
    <row r="64" spans="1:19" x14ac:dyDescent="0.25">
      <c r="A64" t="s">
        <v>18</v>
      </c>
      <c r="B64">
        <v>13222.061900000001</v>
      </c>
      <c r="C64">
        <v>2060.3456999999999</v>
      </c>
      <c r="D64">
        <v>4935434.9252000004</v>
      </c>
      <c r="E64" s="3">
        <v>1303653.8015999999</v>
      </c>
      <c r="F64" s="4">
        <v>636685.20420000004</v>
      </c>
      <c r="G64">
        <v>279188.94679999998</v>
      </c>
      <c r="H64">
        <v>303473.17190000002</v>
      </c>
      <c r="I64">
        <v>54023.085400000004</v>
      </c>
      <c r="J64">
        <v>652035.51069999998</v>
      </c>
      <c r="K64">
        <v>0</v>
      </c>
      <c r="L64">
        <v>251029.41990000001</v>
      </c>
      <c r="M64">
        <v>793240.20180000004</v>
      </c>
      <c r="N64">
        <v>4158111.9596000002</v>
      </c>
      <c r="O64">
        <v>0</v>
      </c>
      <c r="P64">
        <v>0</v>
      </c>
      <c r="Q64">
        <v>12</v>
      </c>
      <c r="R64">
        <v>1</v>
      </c>
      <c r="S64" t="s">
        <v>114</v>
      </c>
    </row>
    <row r="65" spans="1:19" x14ac:dyDescent="0.25">
      <c r="A65" t="s">
        <v>22</v>
      </c>
      <c r="B65">
        <v>14563.3573</v>
      </c>
      <c r="C65">
        <v>7966.3707999999997</v>
      </c>
      <c r="D65">
        <v>8418123.0129000004</v>
      </c>
      <c r="E65" s="3">
        <v>2392872.091</v>
      </c>
      <c r="F65" s="4">
        <v>583042.65240000002</v>
      </c>
      <c r="G65">
        <v>283162.00819999998</v>
      </c>
      <c r="H65">
        <v>240990.14180000001</v>
      </c>
      <c r="I65">
        <v>58890.502500000002</v>
      </c>
      <c r="J65">
        <v>0</v>
      </c>
      <c r="K65">
        <v>0</v>
      </c>
      <c r="L65">
        <v>216637.1403</v>
      </c>
      <c r="M65">
        <v>2198365.2795000002</v>
      </c>
      <c r="N65">
        <v>5673512.3870999999</v>
      </c>
      <c r="O65">
        <v>0</v>
      </c>
      <c r="P65">
        <v>0</v>
      </c>
      <c r="Q65">
        <v>12</v>
      </c>
      <c r="R65">
        <v>1</v>
      </c>
      <c r="S65" t="s">
        <v>114</v>
      </c>
    </row>
    <row r="66" spans="1:19" x14ac:dyDescent="0.25">
      <c r="A66" t="s">
        <v>23</v>
      </c>
      <c r="B66">
        <v>39842.226600000002</v>
      </c>
      <c r="C66">
        <v>2067.4495000000002</v>
      </c>
      <c r="D66">
        <v>23063262.140700001</v>
      </c>
      <c r="E66" s="3">
        <v>5399205.9038000004</v>
      </c>
      <c r="F66" s="4">
        <v>1046939.7829</v>
      </c>
      <c r="G66">
        <v>469522.23869999999</v>
      </c>
      <c r="H66">
        <v>470801.78610000003</v>
      </c>
      <c r="I66">
        <v>106615.75810000001</v>
      </c>
      <c r="J66">
        <v>0</v>
      </c>
      <c r="K66">
        <v>0</v>
      </c>
      <c r="L66">
        <v>402798.62</v>
      </c>
      <c r="M66">
        <v>9355154.1147000007</v>
      </c>
      <c r="N66">
        <v>12661183.4967</v>
      </c>
      <c r="O66">
        <v>0</v>
      </c>
      <c r="P66">
        <v>0</v>
      </c>
      <c r="Q66">
        <v>12</v>
      </c>
      <c r="R66">
        <v>1</v>
      </c>
      <c r="S66" t="s">
        <v>114</v>
      </c>
    </row>
    <row r="67" spans="1:19" x14ac:dyDescent="0.25">
      <c r="A67" t="s">
        <v>26</v>
      </c>
      <c r="B67">
        <v>16837.271100000002</v>
      </c>
      <c r="C67">
        <v>657.45039999999995</v>
      </c>
      <c r="D67">
        <v>10151140.291300001</v>
      </c>
      <c r="E67" s="3">
        <v>3456989.4394999999</v>
      </c>
      <c r="F67" s="4">
        <v>358741.36869999999</v>
      </c>
      <c r="G67">
        <v>189580.9247</v>
      </c>
      <c r="H67">
        <v>116314.40459999999</v>
      </c>
      <c r="I67">
        <v>52846.039400000001</v>
      </c>
      <c r="J67">
        <v>0</v>
      </c>
      <c r="K67">
        <v>0</v>
      </c>
      <c r="L67">
        <v>162560.00539999999</v>
      </c>
      <c r="M67">
        <v>4683647.6177000003</v>
      </c>
      <c r="N67">
        <v>5108740.4360999996</v>
      </c>
      <c r="O67">
        <v>0</v>
      </c>
      <c r="P67">
        <v>0</v>
      </c>
      <c r="Q67">
        <v>12</v>
      </c>
      <c r="R67">
        <v>1</v>
      </c>
      <c r="S67" t="s">
        <v>114</v>
      </c>
    </row>
    <row r="68" spans="1:19" x14ac:dyDescent="0.25">
      <c r="A68" t="s">
        <v>28</v>
      </c>
      <c r="B68">
        <v>12687.8912</v>
      </c>
      <c r="C68">
        <v>539.29160000000002</v>
      </c>
      <c r="D68">
        <v>7673891.2582999999</v>
      </c>
      <c r="E68" s="3">
        <v>2653952.1431</v>
      </c>
      <c r="F68" s="4">
        <v>329761.41029999999</v>
      </c>
      <c r="G68">
        <v>170221.4375</v>
      </c>
      <c r="H68">
        <v>122823.1773</v>
      </c>
      <c r="I68">
        <v>36716.7955</v>
      </c>
      <c r="J68">
        <v>0</v>
      </c>
      <c r="K68">
        <v>0</v>
      </c>
      <c r="L68">
        <v>155591.72409999999</v>
      </c>
      <c r="M68">
        <v>4233197.7483999999</v>
      </c>
      <c r="N68">
        <v>3110905.9822</v>
      </c>
      <c r="O68">
        <v>0</v>
      </c>
      <c r="P68">
        <v>0</v>
      </c>
      <c r="Q68">
        <v>12</v>
      </c>
      <c r="R68">
        <v>1</v>
      </c>
      <c r="S68" t="s">
        <v>114</v>
      </c>
    </row>
    <row r="69" spans="1:19" x14ac:dyDescent="0.25">
      <c r="A69" t="s">
        <v>81</v>
      </c>
      <c r="B69">
        <v>18926.622200000002</v>
      </c>
      <c r="C69">
        <v>1926.6718000000001</v>
      </c>
      <c r="D69">
        <v>9877782.3674999997</v>
      </c>
      <c r="E69" s="3">
        <v>4342200.0077999998</v>
      </c>
      <c r="F69" s="4">
        <v>708654.93729999999</v>
      </c>
      <c r="G69">
        <v>122445.02680000001</v>
      </c>
      <c r="H69">
        <v>388047.12550000002</v>
      </c>
      <c r="I69">
        <v>198162.785</v>
      </c>
      <c r="J69">
        <v>322372.12729999999</v>
      </c>
      <c r="K69">
        <v>-1025.9688000000001</v>
      </c>
      <c r="L69">
        <v>53120.435400000002</v>
      </c>
      <c r="M69">
        <v>4394773.4501</v>
      </c>
      <c r="N69">
        <v>4781365.9773000004</v>
      </c>
      <c r="O69">
        <v>0</v>
      </c>
      <c r="P69">
        <v>0</v>
      </c>
      <c r="Q69">
        <v>12</v>
      </c>
      <c r="R69">
        <v>1</v>
      </c>
      <c r="S69" t="s">
        <v>114</v>
      </c>
    </row>
    <row r="70" spans="1:19" x14ac:dyDescent="0.25">
      <c r="A70" t="s">
        <v>31</v>
      </c>
      <c r="B70">
        <v>13739.6857</v>
      </c>
      <c r="C70">
        <v>785.80219999999997</v>
      </c>
      <c r="D70">
        <v>7898393.4508999996</v>
      </c>
      <c r="E70" s="3">
        <v>1714021.7971999999</v>
      </c>
      <c r="F70" s="4">
        <v>433612.7403</v>
      </c>
      <c r="G70">
        <v>250750.69219999999</v>
      </c>
      <c r="H70">
        <v>131612.17079999999</v>
      </c>
      <c r="I70">
        <v>51249.877399999998</v>
      </c>
      <c r="J70">
        <v>0</v>
      </c>
      <c r="K70">
        <v>0</v>
      </c>
      <c r="L70">
        <v>227808.6826</v>
      </c>
      <c r="M70">
        <v>2168053.1516999998</v>
      </c>
      <c r="N70">
        <v>5296730.5236</v>
      </c>
      <c r="O70">
        <v>0</v>
      </c>
      <c r="P70">
        <v>0</v>
      </c>
      <c r="Q70">
        <v>12</v>
      </c>
      <c r="R70">
        <v>1</v>
      </c>
      <c r="S70" t="s">
        <v>114</v>
      </c>
    </row>
    <row r="71" spans="1:19" x14ac:dyDescent="0.25">
      <c r="A71" t="s">
        <v>91</v>
      </c>
      <c r="B71">
        <v>21847.981299999999</v>
      </c>
      <c r="C71">
        <v>6340.2269999999999</v>
      </c>
      <c r="D71">
        <v>12757053.375299999</v>
      </c>
      <c r="E71" s="3">
        <v>5332575.2063999996</v>
      </c>
      <c r="F71" s="4">
        <v>601975.50300000003</v>
      </c>
      <c r="G71">
        <v>284043.86849999998</v>
      </c>
      <c r="H71">
        <v>234719.22810000001</v>
      </c>
      <c r="I71">
        <v>83212.406400000007</v>
      </c>
      <c r="J71">
        <v>0</v>
      </c>
      <c r="K71">
        <v>0</v>
      </c>
      <c r="L71">
        <v>217725.02410000001</v>
      </c>
      <c r="M71">
        <v>4771294.5318</v>
      </c>
      <c r="N71">
        <v>7412246.0340999998</v>
      </c>
      <c r="O71">
        <v>0</v>
      </c>
      <c r="P71">
        <v>0</v>
      </c>
      <c r="Q71">
        <v>12</v>
      </c>
      <c r="R71">
        <v>1</v>
      </c>
      <c r="S71" t="s">
        <v>114</v>
      </c>
    </row>
    <row r="72" spans="1:19" x14ac:dyDescent="0.25">
      <c r="A72" t="s">
        <v>85</v>
      </c>
      <c r="B72">
        <v>11427.0594</v>
      </c>
      <c r="C72">
        <v>586.20619999999997</v>
      </c>
      <c r="D72">
        <v>5797734.4200999998</v>
      </c>
      <c r="E72" s="3">
        <v>1595076.4678</v>
      </c>
      <c r="F72" s="4">
        <v>260415.29490000001</v>
      </c>
      <c r="G72">
        <v>140715.20790000001</v>
      </c>
      <c r="H72">
        <v>72366.273499999996</v>
      </c>
      <c r="I72">
        <v>47333.813600000001</v>
      </c>
      <c r="J72">
        <v>0</v>
      </c>
      <c r="K72">
        <v>0</v>
      </c>
      <c r="L72">
        <v>123129.2003</v>
      </c>
      <c r="M72">
        <v>1412558.6517</v>
      </c>
      <c r="N72">
        <v>4124739.0140999998</v>
      </c>
      <c r="O72">
        <v>0</v>
      </c>
      <c r="P72">
        <v>0</v>
      </c>
      <c r="Q72">
        <v>12</v>
      </c>
      <c r="R72">
        <v>1</v>
      </c>
      <c r="S72" t="s">
        <v>114</v>
      </c>
    </row>
    <row r="73" spans="1:19" x14ac:dyDescent="0.25">
      <c r="A73" t="s">
        <v>37</v>
      </c>
      <c r="B73">
        <v>8141.9223000000002</v>
      </c>
      <c r="C73">
        <v>469.53539999999998</v>
      </c>
      <c r="D73">
        <v>4510723.8658999996</v>
      </c>
      <c r="E73" s="3">
        <v>1579515.7241</v>
      </c>
      <c r="F73" s="4">
        <v>264033.95640000002</v>
      </c>
      <c r="G73">
        <v>179881.37549999999</v>
      </c>
      <c r="H73">
        <v>52305.238599999997</v>
      </c>
      <c r="I73">
        <v>31847.342199999999</v>
      </c>
      <c r="J73">
        <v>0</v>
      </c>
      <c r="K73">
        <v>0</v>
      </c>
      <c r="L73">
        <v>165965.61180000001</v>
      </c>
      <c r="M73">
        <v>945548.19180000003</v>
      </c>
      <c r="N73">
        <v>3301132.4160000002</v>
      </c>
      <c r="O73">
        <v>0</v>
      </c>
      <c r="P73">
        <v>0</v>
      </c>
      <c r="Q73">
        <v>12</v>
      </c>
      <c r="R73">
        <v>1</v>
      </c>
      <c r="S73" t="s">
        <v>114</v>
      </c>
    </row>
    <row r="74" spans="1:19" x14ac:dyDescent="0.25">
      <c r="A74" t="s">
        <v>41</v>
      </c>
      <c r="B74">
        <v>17998.598300000001</v>
      </c>
      <c r="C74">
        <v>1023.6656</v>
      </c>
      <c r="D74">
        <v>10945889.728800001</v>
      </c>
      <c r="E74" s="3">
        <v>2466378.1732999999</v>
      </c>
      <c r="F74" s="4">
        <v>598397.81330000004</v>
      </c>
      <c r="G74">
        <v>288491.15330000001</v>
      </c>
      <c r="H74">
        <v>236075.99650000001</v>
      </c>
      <c r="I74">
        <v>73830.663499999995</v>
      </c>
      <c r="J74">
        <v>0</v>
      </c>
      <c r="K74">
        <v>0</v>
      </c>
      <c r="L74">
        <v>248399.10939999999</v>
      </c>
      <c r="M74">
        <v>4033819.5781999999</v>
      </c>
      <c r="N74">
        <v>6313660.7862999998</v>
      </c>
      <c r="O74">
        <v>0</v>
      </c>
      <c r="P74">
        <v>0</v>
      </c>
      <c r="Q74">
        <v>12</v>
      </c>
      <c r="R74">
        <v>1</v>
      </c>
      <c r="S74" t="s">
        <v>114</v>
      </c>
    </row>
    <row r="75" spans="1:19" x14ac:dyDescent="0.25">
      <c r="A75" t="s">
        <v>46</v>
      </c>
      <c r="B75">
        <v>24409.782299999999</v>
      </c>
      <c r="C75">
        <v>1140.2539999999999</v>
      </c>
      <c r="D75">
        <v>16969548.600699998</v>
      </c>
      <c r="E75" s="3">
        <v>6004700.3293000003</v>
      </c>
      <c r="F75" s="4">
        <v>815368.64950000006</v>
      </c>
      <c r="G75">
        <v>347860.92340000003</v>
      </c>
      <c r="H75">
        <v>307239.92320000002</v>
      </c>
      <c r="I75">
        <v>160267.80300000001</v>
      </c>
      <c r="J75">
        <v>915604.89650000003</v>
      </c>
      <c r="K75">
        <v>0</v>
      </c>
      <c r="L75">
        <v>267445.0429</v>
      </c>
      <c r="M75">
        <v>5280859.0111999996</v>
      </c>
      <c r="N75">
        <v>11351514.414000001</v>
      </c>
      <c r="O75">
        <v>0</v>
      </c>
      <c r="P75">
        <v>0</v>
      </c>
      <c r="Q75">
        <v>12</v>
      </c>
      <c r="R75">
        <v>1</v>
      </c>
      <c r="S75" t="s">
        <v>114</v>
      </c>
    </row>
    <row r="76" spans="1:19" x14ac:dyDescent="0.25">
      <c r="A76" t="s">
        <v>53</v>
      </c>
      <c r="B76">
        <v>14517.6823</v>
      </c>
      <c r="C76">
        <v>779.92169999999999</v>
      </c>
      <c r="D76">
        <v>7045731.3596000001</v>
      </c>
      <c r="E76" s="3">
        <v>2479003.6217</v>
      </c>
      <c r="F76" s="4">
        <v>316891.93800000002</v>
      </c>
      <c r="G76">
        <v>166910.01310000001</v>
      </c>
      <c r="H76">
        <v>106963.8475</v>
      </c>
      <c r="I76">
        <v>43018.077400000002</v>
      </c>
      <c r="J76">
        <v>0</v>
      </c>
      <c r="K76">
        <v>0</v>
      </c>
      <c r="L76">
        <v>147110.17240000001</v>
      </c>
      <c r="M76">
        <v>3462674.7154999999</v>
      </c>
      <c r="N76">
        <v>3266128.0035000001</v>
      </c>
      <c r="O76">
        <v>0</v>
      </c>
      <c r="P76">
        <v>0</v>
      </c>
      <c r="Q76">
        <v>12</v>
      </c>
      <c r="R76">
        <v>1</v>
      </c>
      <c r="S76" t="s">
        <v>114</v>
      </c>
    </row>
    <row r="77" spans="1:19" x14ac:dyDescent="0.25">
      <c r="A77" t="s">
        <v>60</v>
      </c>
      <c r="B77">
        <v>17543.489799999999</v>
      </c>
      <c r="C77">
        <v>1333.3387</v>
      </c>
      <c r="D77">
        <v>9717245.2342000008</v>
      </c>
      <c r="E77" s="3">
        <v>2955257.0114000002</v>
      </c>
      <c r="F77" s="4">
        <v>659502.14379999996</v>
      </c>
      <c r="G77">
        <v>285959.69870000001</v>
      </c>
      <c r="H77">
        <v>272620.5662</v>
      </c>
      <c r="I77">
        <v>100921.8789</v>
      </c>
      <c r="J77">
        <v>0</v>
      </c>
      <c r="K77">
        <v>0</v>
      </c>
      <c r="L77">
        <v>247607.5619</v>
      </c>
      <c r="M77">
        <v>1599298.3075000001</v>
      </c>
      <c r="N77">
        <v>7458417.2149999999</v>
      </c>
      <c r="O77">
        <v>0</v>
      </c>
      <c r="P77">
        <v>0</v>
      </c>
      <c r="Q77">
        <v>12</v>
      </c>
      <c r="R77">
        <v>1</v>
      </c>
      <c r="S77" t="s">
        <v>114</v>
      </c>
    </row>
    <row r="78" spans="1:19" x14ac:dyDescent="0.25">
      <c r="A78" t="s">
        <v>87</v>
      </c>
      <c r="B78">
        <v>19592.2736</v>
      </c>
      <c r="C78">
        <v>1514.9865</v>
      </c>
      <c r="D78">
        <v>9255055.3094999995</v>
      </c>
      <c r="E78" s="3">
        <v>3261558.3327000001</v>
      </c>
      <c r="F78" s="4">
        <v>589996.51599999995</v>
      </c>
      <c r="G78">
        <v>274068.01</v>
      </c>
      <c r="H78">
        <v>237141.9086</v>
      </c>
      <c r="I78">
        <v>78786.597399999999</v>
      </c>
      <c r="J78">
        <v>811015.63540000003</v>
      </c>
      <c r="K78">
        <v>0</v>
      </c>
      <c r="L78">
        <v>239417.89420000001</v>
      </c>
      <c r="M78">
        <v>3143711.7428000001</v>
      </c>
      <c r="N78">
        <v>5717514.7916000001</v>
      </c>
      <c r="O78">
        <v>0</v>
      </c>
      <c r="P78">
        <v>0</v>
      </c>
      <c r="Q78">
        <v>12</v>
      </c>
      <c r="R78">
        <v>1</v>
      </c>
      <c r="S78" t="s">
        <v>114</v>
      </c>
    </row>
    <row r="79" spans="1:19" x14ac:dyDescent="0.25">
      <c r="A79" t="s">
        <v>98</v>
      </c>
      <c r="B79">
        <v>30770.0285</v>
      </c>
      <c r="C79">
        <v>1801.5227</v>
      </c>
      <c r="D79">
        <v>17976653.032400001</v>
      </c>
      <c r="E79" s="3">
        <v>5825053.9983000001</v>
      </c>
      <c r="F79" s="4">
        <v>1002416.8781</v>
      </c>
      <c r="G79">
        <v>421736.54229999997</v>
      </c>
      <c r="H79">
        <v>472413.64199999999</v>
      </c>
      <c r="I79">
        <v>108266.69379999999</v>
      </c>
      <c r="J79">
        <v>0</v>
      </c>
      <c r="K79">
        <v>0</v>
      </c>
      <c r="L79">
        <v>368117.3603</v>
      </c>
      <c r="M79">
        <v>5855916.8490000004</v>
      </c>
      <c r="N79">
        <v>11118319.7567</v>
      </c>
      <c r="O79">
        <v>0</v>
      </c>
      <c r="P79">
        <v>0</v>
      </c>
      <c r="Q79">
        <v>12</v>
      </c>
      <c r="R79">
        <v>1</v>
      </c>
      <c r="S79" t="s">
        <v>114</v>
      </c>
    </row>
    <row r="80" spans="1:19" x14ac:dyDescent="0.25">
      <c r="A80" t="s">
        <v>99</v>
      </c>
      <c r="B80">
        <v>7285.7559000000001</v>
      </c>
      <c r="C80">
        <v>1519.9184</v>
      </c>
      <c r="D80">
        <v>1515946.8137999999</v>
      </c>
      <c r="E80" s="3">
        <v>-434216.06339999998</v>
      </c>
      <c r="F80" s="4">
        <v>641766.64509999997</v>
      </c>
      <c r="G80">
        <v>337267.87890000001</v>
      </c>
      <c r="H80">
        <v>268270.77990000002</v>
      </c>
      <c r="I80">
        <v>36227.986199999999</v>
      </c>
      <c r="J80">
        <v>2524600.5199000002</v>
      </c>
      <c r="K80">
        <v>0</v>
      </c>
      <c r="L80">
        <v>316721.44939999998</v>
      </c>
      <c r="M80">
        <v>167393.48490000001</v>
      </c>
      <c r="N80">
        <v>3587275.4994999999</v>
      </c>
      <c r="O80">
        <v>0</v>
      </c>
      <c r="P80">
        <v>0</v>
      </c>
      <c r="Q80">
        <v>12</v>
      </c>
      <c r="R80">
        <v>1</v>
      </c>
      <c r="S80" t="s">
        <v>114</v>
      </c>
    </row>
    <row r="81" spans="1:19" x14ac:dyDescent="0.25">
      <c r="A81" t="s">
        <v>100</v>
      </c>
      <c r="B81">
        <v>21853.124599999999</v>
      </c>
      <c r="C81">
        <v>6337.2110000000002</v>
      </c>
      <c r="D81">
        <v>12759398.0583</v>
      </c>
      <c r="E81" s="3">
        <v>5330268.9447999997</v>
      </c>
      <c r="F81" s="4">
        <v>598194.60679999995</v>
      </c>
      <c r="G81">
        <v>284195.57150000002</v>
      </c>
      <c r="H81">
        <v>230739.59789999999</v>
      </c>
      <c r="I81">
        <v>83259.437399999995</v>
      </c>
      <c r="J81">
        <v>0</v>
      </c>
      <c r="K81">
        <v>0</v>
      </c>
      <c r="L81">
        <v>217861.1925</v>
      </c>
      <c r="M81">
        <v>4772159.0966999996</v>
      </c>
      <c r="N81">
        <v>7417504.75</v>
      </c>
      <c r="O81">
        <v>0</v>
      </c>
      <c r="P81">
        <v>0</v>
      </c>
      <c r="Q81">
        <v>12</v>
      </c>
      <c r="R81">
        <v>1</v>
      </c>
      <c r="S81" t="s">
        <v>114</v>
      </c>
    </row>
    <row r="82" spans="1:19" x14ac:dyDescent="0.25">
      <c r="A82" t="s">
        <v>50</v>
      </c>
      <c r="B82">
        <v>7166.7510000000002</v>
      </c>
      <c r="C82">
        <v>402.392</v>
      </c>
      <c r="D82">
        <v>4251670.4661999997</v>
      </c>
      <c r="E82" s="3">
        <v>1791422.5789999999</v>
      </c>
      <c r="F82" s="4">
        <v>207572.2543</v>
      </c>
      <c r="G82">
        <v>24174.678400000001</v>
      </c>
      <c r="H82">
        <v>178002.2715</v>
      </c>
      <c r="I82">
        <v>5395.3044</v>
      </c>
      <c r="J82">
        <v>0</v>
      </c>
      <c r="K82">
        <v>0</v>
      </c>
      <c r="L82">
        <v>18699.192800000001</v>
      </c>
      <c r="M82">
        <v>3590876.6701000002</v>
      </c>
      <c r="N82">
        <v>453213.55</v>
      </c>
      <c r="O82">
        <v>0</v>
      </c>
      <c r="P82">
        <v>0</v>
      </c>
      <c r="Q82">
        <v>12</v>
      </c>
      <c r="R82">
        <v>1</v>
      </c>
      <c r="S82" t="s">
        <v>114</v>
      </c>
    </row>
    <row r="83" spans="1:19" x14ac:dyDescent="0.25">
      <c r="A83" t="s">
        <v>56</v>
      </c>
      <c r="B83">
        <v>3686.9227000000001</v>
      </c>
      <c r="C83">
        <v>165.24459999999999</v>
      </c>
      <c r="D83">
        <v>1862838.1155000001</v>
      </c>
      <c r="E83" s="3">
        <v>799407.39399999997</v>
      </c>
      <c r="F83" s="4">
        <v>69587.020600000003</v>
      </c>
      <c r="G83">
        <v>38313.1898</v>
      </c>
      <c r="H83">
        <v>12543.1949</v>
      </c>
      <c r="I83">
        <v>18730.635999999999</v>
      </c>
      <c r="J83">
        <v>0</v>
      </c>
      <c r="K83">
        <v>0</v>
      </c>
      <c r="L83">
        <v>30209.352900000002</v>
      </c>
      <c r="M83">
        <v>210309.97330000001</v>
      </c>
      <c r="N83">
        <v>1434649.7338</v>
      </c>
      <c r="O83">
        <v>0</v>
      </c>
      <c r="P83">
        <v>0</v>
      </c>
      <c r="Q83">
        <v>12</v>
      </c>
      <c r="R83">
        <v>1</v>
      </c>
      <c r="S83" t="s">
        <v>114</v>
      </c>
    </row>
    <row r="84" spans="1:19" x14ac:dyDescent="0.25">
      <c r="A84" t="s">
        <v>78</v>
      </c>
      <c r="B84">
        <v>5050.8998000000001</v>
      </c>
      <c r="C84">
        <v>1393.7107000000001</v>
      </c>
      <c r="D84">
        <v>2151485.7362000002</v>
      </c>
      <c r="E84" s="3">
        <v>745442.62959999999</v>
      </c>
      <c r="F84" s="4">
        <v>361654.57900000003</v>
      </c>
      <c r="G84">
        <v>63151.940399999999</v>
      </c>
      <c r="H84">
        <v>260295.35399999999</v>
      </c>
      <c r="I84">
        <v>38207.284599999999</v>
      </c>
      <c r="J84">
        <v>0</v>
      </c>
      <c r="K84">
        <v>0</v>
      </c>
      <c r="L84">
        <v>48518.539400000001</v>
      </c>
      <c r="M84">
        <v>511816.22230000002</v>
      </c>
      <c r="N84">
        <v>1258203.1066000001</v>
      </c>
      <c r="O84">
        <v>0</v>
      </c>
      <c r="P84">
        <v>0</v>
      </c>
      <c r="Q84">
        <v>12</v>
      </c>
      <c r="R84">
        <v>1</v>
      </c>
      <c r="S84" t="s">
        <v>114</v>
      </c>
    </row>
    <row r="85" spans="1:19" x14ac:dyDescent="0.25">
      <c r="A85" t="s">
        <v>101</v>
      </c>
      <c r="B85">
        <v>29133.838100000001</v>
      </c>
      <c r="C85">
        <v>2055.6482000000001</v>
      </c>
      <c r="D85">
        <v>15293274.869000001</v>
      </c>
      <c r="E85" s="3">
        <v>5852572.6846000003</v>
      </c>
      <c r="F85" s="4">
        <v>947125.18629999994</v>
      </c>
      <c r="G85">
        <v>474154.90470000001</v>
      </c>
      <c r="H85">
        <v>344415.37689999997</v>
      </c>
      <c r="I85">
        <v>128554.9048</v>
      </c>
      <c r="J85">
        <v>0</v>
      </c>
      <c r="K85">
        <v>0</v>
      </c>
      <c r="L85">
        <v>413782.7219</v>
      </c>
      <c r="M85">
        <v>2493832.1428</v>
      </c>
      <c r="N85">
        <v>11852245.358100001</v>
      </c>
      <c r="O85">
        <v>0</v>
      </c>
      <c r="P85">
        <v>0</v>
      </c>
      <c r="Q85">
        <v>12</v>
      </c>
      <c r="R85">
        <v>1</v>
      </c>
      <c r="S85" t="s">
        <v>114</v>
      </c>
    </row>
    <row r="86" spans="1:19" x14ac:dyDescent="0.25">
      <c r="A86" t="s">
        <v>58</v>
      </c>
      <c r="B86">
        <v>29141.0353</v>
      </c>
      <c r="C86">
        <v>2065.8717999999999</v>
      </c>
      <c r="D86">
        <v>15295188.0232</v>
      </c>
      <c r="E86" s="3">
        <v>5855231.2077000001</v>
      </c>
      <c r="F86" s="4">
        <v>949574.8615</v>
      </c>
      <c r="G86">
        <v>474057.31449999998</v>
      </c>
      <c r="H86">
        <v>346914.16480000003</v>
      </c>
      <c r="I86">
        <v>128603.38219999999</v>
      </c>
      <c r="J86">
        <v>0</v>
      </c>
      <c r="K86">
        <v>0</v>
      </c>
      <c r="L86">
        <v>413657.95159999997</v>
      </c>
      <c r="M86">
        <v>2493832.0721999998</v>
      </c>
      <c r="N86">
        <v>11851735.2752</v>
      </c>
      <c r="O86">
        <v>0</v>
      </c>
      <c r="P86">
        <v>0</v>
      </c>
      <c r="Q86">
        <v>12</v>
      </c>
      <c r="R86">
        <v>1</v>
      </c>
      <c r="S86" t="s">
        <v>114</v>
      </c>
    </row>
    <row r="87" spans="1:19" x14ac:dyDescent="0.25">
      <c r="A87" t="s">
        <v>79</v>
      </c>
      <c r="B87">
        <v>5828.4516000000003</v>
      </c>
      <c r="C87">
        <v>822.50360000000001</v>
      </c>
      <c r="D87">
        <v>2693991.9857999999</v>
      </c>
      <c r="E87" s="3">
        <v>298211.53340000001</v>
      </c>
      <c r="F87" s="4">
        <v>430993.82390000002</v>
      </c>
      <c r="G87">
        <v>266955.59179999999</v>
      </c>
      <c r="H87">
        <v>142328.18859999999</v>
      </c>
      <c r="I87">
        <v>21710.0435</v>
      </c>
      <c r="J87">
        <v>2524600.5199000002</v>
      </c>
      <c r="K87">
        <v>0</v>
      </c>
      <c r="L87">
        <v>253746.70480000001</v>
      </c>
      <c r="M87">
        <v>150792.50779999999</v>
      </c>
      <c r="N87">
        <v>3090986.6746999999</v>
      </c>
      <c r="O87">
        <v>0</v>
      </c>
      <c r="P87">
        <v>0</v>
      </c>
      <c r="Q87">
        <v>12</v>
      </c>
      <c r="R87">
        <v>1</v>
      </c>
      <c r="S87" t="s">
        <v>114</v>
      </c>
    </row>
    <row r="88" spans="1:19" x14ac:dyDescent="0.25">
      <c r="A88" t="s">
        <v>4</v>
      </c>
      <c r="B88">
        <v>29020.9781</v>
      </c>
      <c r="C88">
        <v>1652.2257999999999</v>
      </c>
      <c r="D88">
        <v>17333268.077300001</v>
      </c>
      <c r="E88" s="3">
        <v>5519164.3417999996</v>
      </c>
      <c r="F88" s="4">
        <v>950403.2879</v>
      </c>
      <c r="G88">
        <v>401645.97440000001</v>
      </c>
      <c r="H88">
        <v>441668.70500000002</v>
      </c>
      <c r="I88">
        <v>107088.6085</v>
      </c>
      <c r="J88">
        <v>0</v>
      </c>
      <c r="K88">
        <v>0</v>
      </c>
      <c r="L88">
        <v>355141.83870000002</v>
      </c>
      <c r="M88">
        <v>6020486.4659000002</v>
      </c>
      <c r="N88">
        <v>10362370.679099999</v>
      </c>
      <c r="O88">
        <v>0</v>
      </c>
      <c r="P88">
        <v>0</v>
      </c>
      <c r="Q88">
        <v>12</v>
      </c>
      <c r="R88">
        <v>1</v>
      </c>
      <c r="S88" t="s">
        <v>114</v>
      </c>
    </row>
    <row r="89" spans="1:19" x14ac:dyDescent="0.25">
      <c r="A89" t="s">
        <v>19</v>
      </c>
      <c r="B89">
        <v>25868.245900000002</v>
      </c>
      <c r="C89">
        <v>1106.7945</v>
      </c>
      <c r="D89">
        <v>14882234.585999999</v>
      </c>
      <c r="E89" s="3">
        <v>5650603.7529999996</v>
      </c>
      <c r="F89" s="4">
        <v>542288.42619999999</v>
      </c>
      <c r="G89">
        <v>212614.4394</v>
      </c>
      <c r="H89">
        <v>189109.0699</v>
      </c>
      <c r="I89">
        <v>140564.91690000001</v>
      </c>
      <c r="J89">
        <v>0</v>
      </c>
      <c r="K89">
        <v>0</v>
      </c>
      <c r="L89">
        <v>164567.65890000001</v>
      </c>
      <c r="M89">
        <v>4818906.66</v>
      </c>
      <c r="N89">
        <v>9520480.0208999999</v>
      </c>
      <c r="O89">
        <v>0</v>
      </c>
      <c r="P89">
        <v>0</v>
      </c>
      <c r="Q89">
        <v>12</v>
      </c>
      <c r="R89">
        <v>1</v>
      </c>
      <c r="S89" t="s">
        <v>114</v>
      </c>
    </row>
    <row r="90" spans="1:19" x14ac:dyDescent="0.25">
      <c r="A90" t="s">
        <v>6</v>
      </c>
      <c r="B90">
        <v>42730.397799999999</v>
      </c>
      <c r="C90">
        <v>3433.2997999999998</v>
      </c>
      <c r="D90">
        <v>18304080.8792</v>
      </c>
      <c r="E90" s="3">
        <v>8030548.5575000001</v>
      </c>
      <c r="F90" s="4">
        <v>1004833.1114000001</v>
      </c>
      <c r="G90">
        <v>324567.81699999998</v>
      </c>
      <c r="H90">
        <v>453116.0526</v>
      </c>
      <c r="I90">
        <v>227149.24179999999</v>
      </c>
      <c r="J90">
        <v>589376.25490000006</v>
      </c>
      <c r="K90">
        <v>0</v>
      </c>
      <c r="L90">
        <v>242338.90090000001</v>
      </c>
      <c r="M90">
        <v>4840854.8677000003</v>
      </c>
      <c r="N90">
        <v>13036210.6623</v>
      </c>
      <c r="O90">
        <v>0</v>
      </c>
      <c r="P90">
        <v>0</v>
      </c>
      <c r="Q90">
        <v>12</v>
      </c>
      <c r="R90">
        <v>1</v>
      </c>
      <c r="S90" t="s">
        <v>114</v>
      </c>
    </row>
    <row r="91" spans="1:19" x14ac:dyDescent="0.25">
      <c r="A91" t="s">
        <v>102</v>
      </c>
      <c r="B91">
        <v>42732.714399999997</v>
      </c>
      <c r="C91">
        <v>3427.0971</v>
      </c>
      <c r="D91">
        <v>18304681.082199998</v>
      </c>
      <c r="E91" s="3">
        <v>8030577.6717999997</v>
      </c>
      <c r="F91" s="4">
        <v>1003256.768</v>
      </c>
      <c r="G91">
        <v>324626.40330000001</v>
      </c>
      <c r="H91">
        <v>451458.91379999998</v>
      </c>
      <c r="I91">
        <v>227171.4509</v>
      </c>
      <c r="J91">
        <v>589376.25490000006</v>
      </c>
      <c r="K91">
        <v>0</v>
      </c>
      <c r="L91">
        <v>242385.72810000001</v>
      </c>
      <c r="M91">
        <v>4841238.3003000002</v>
      </c>
      <c r="N91">
        <v>13038005.793</v>
      </c>
      <c r="O91">
        <v>0</v>
      </c>
      <c r="P91">
        <v>0</v>
      </c>
      <c r="Q91">
        <v>12</v>
      </c>
      <c r="R91">
        <v>1</v>
      </c>
      <c r="S91" t="s">
        <v>114</v>
      </c>
    </row>
    <row r="92" spans="1:19" x14ac:dyDescent="0.25">
      <c r="A92" t="s">
        <v>39</v>
      </c>
      <c r="B92">
        <v>4546.3653999999997</v>
      </c>
      <c r="C92">
        <v>218.7217</v>
      </c>
      <c r="D92">
        <v>2614977.1294</v>
      </c>
      <c r="E92" s="3">
        <v>1118845.4184999999</v>
      </c>
      <c r="F92" s="4">
        <v>107697.0661</v>
      </c>
      <c r="G92">
        <v>45643.545100000003</v>
      </c>
      <c r="H92">
        <v>38261.862999999998</v>
      </c>
      <c r="I92">
        <v>23791.657999999999</v>
      </c>
      <c r="J92">
        <v>0</v>
      </c>
      <c r="K92">
        <v>0</v>
      </c>
      <c r="L92">
        <v>37569.174899999998</v>
      </c>
      <c r="M92">
        <v>833324.09809999994</v>
      </c>
      <c r="N92">
        <v>1673907.5148</v>
      </c>
      <c r="O92">
        <v>0</v>
      </c>
      <c r="P92">
        <v>0</v>
      </c>
      <c r="Q92">
        <v>12</v>
      </c>
      <c r="R92">
        <v>1</v>
      </c>
      <c r="S92" t="s">
        <v>114</v>
      </c>
    </row>
    <row r="93" spans="1:19" x14ac:dyDescent="0.25">
      <c r="A93" t="s">
        <v>30</v>
      </c>
      <c r="B93">
        <v>5837.6275999999998</v>
      </c>
      <c r="C93">
        <v>369.54899999999998</v>
      </c>
      <c r="D93">
        <v>3402333.9575999998</v>
      </c>
      <c r="E93" s="3">
        <v>1271125.0530000001</v>
      </c>
      <c r="F93" s="4">
        <v>193948.95860000001</v>
      </c>
      <c r="G93">
        <v>55863.614500000003</v>
      </c>
      <c r="H93">
        <v>131340.36360000001</v>
      </c>
      <c r="I93">
        <v>6744.9804999999997</v>
      </c>
      <c r="J93">
        <v>0</v>
      </c>
      <c r="K93">
        <v>0</v>
      </c>
      <c r="L93">
        <v>50700.4876</v>
      </c>
      <c r="M93">
        <v>2383618.3635999998</v>
      </c>
      <c r="N93">
        <v>824764.88320000004</v>
      </c>
      <c r="O93">
        <v>0</v>
      </c>
      <c r="P93">
        <v>0</v>
      </c>
      <c r="Q93">
        <v>12</v>
      </c>
      <c r="R93">
        <v>1</v>
      </c>
      <c r="S93" t="s">
        <v>114</v>
      </c>
    </row>
    <row r="94" spans="1:19" x14ac:dyDescent="0.25">
      <c r="A94" t="s">
        <v>115</v>
      </c>
      <c r="B94">
        <v>26098.798299999999</v>
      </c>
      <c r="C94">
        <v>1075.2471</v>
      </c>
      <c r="D94">
        <v>14821211.322799999</v>
      </c>
      <c r="E94" s="3">
        <v>5643635.2657000003</v>
      </c>
      <c r="F94" s="4">
        <v>513849.39199999999</v>
      </c>
      <c r="G94">
        <v>212968.08530000001</v>
      </c>
      <c r="H94">
        <v>192467.0631</v>
      </c>
      <c r="I94">
        <v>108414.2436</v>
      </c>
      <c r="J94">
        <v>0</v>
      </c>
      <c r="K94">
        <v>0</v>
      </c>
      <c r="L94">
        <v>163569.80410000001</v>
      </c>
      <c r="M94">
        <v>4759992.5708999997</v>
      </c>
      <c r="N94">
        <v>9547315.8956000004</v>
      </c>
      <c r="O94">
        <v>0</v>
      </c>
      <c r="P94">
        <v>0</v>
      </c>
      <c r="Q94">
        <v>12</v>
      </c>
      <c r="R94">
        <v>1</v>
      </c>
    </row>
    <row r="95" spans="1:19" x14ac:dyDescent="0.25">
      <c r="A95" t="s">
        <v>75</v>
      </c>
      <c r="B95">
        <v>8484.2461000000003</v>
      </c>
      <c r="C95">
        <v>405.73059999999998</v>
      </c>
      <c r="D95">
        <v>5211217.0895999996</v>
      </c>
      <c r="E95" s="3">
        <v>1695435.1013</v>
      </c>
      <c r="F95" s="4">
        <v>236965.25640000001</v>
      </c>
      <c r="G95">
        <v>105363.4134</v>
      </c>
      <c r="H95">
        <v>108847.8428</v>
      </c>
      <c r="I95">
        <v>22754.000199999999</v>
      </c>
      <c r="J95">
        <v>0</v>
      </c>
      <c r="K95">
        <v>0</v>
      </c>
      <c r="L95">
        <v>94805.174299999999</v>
      </c>
      <c r="M95">
        <v>2717570.2969999998</v>
      </c>
      <c r="N95">
        <v>2256613.7472999999</v>
      </c>
      <c r="O95">
        <v>0</v>
      </c>
      <c r="P95">
        <v>0</v>
      </c>
      <c r="Q95">
        <v>12</v>
      </c>
      <c r="R95">
        <v>1</v>
      </c>
    </row>
  </sheetData>
  <autoFilter ref="A1:S1" xr:uid="{00000000-0001-0000-0500-000000000000}">
    <sortState xmlns:xlrd2="http://schemas.microsoft.com/office/spreadsheetml/2017/richdata2" ref="A2:S94">
      <sortCondition sortBy="cellColor" ref="A1" dxfId="60"/>
    </sortState>
  </autoFilter>
  <conditionalFormatting sqref="A83:A90 A1:A3 A5:A80 A92:A1048576">
    <cfRule type="duplicateValues" dxfId="38" priority="72"/>
  </conditionalFormatting>
  <conditionalFormatting sqref="A83:A90 A1:A3 A5:A80 A92:A1048576">
    <cfRule type="duplicateValues" dxfId="37" priority="1266"/>
    <cfRule type="duplicateValues" dxfId="36" priority="1267"/>
    <cfRule type="duplicateValues" dxfId="35" priority="1268"/>
  </conditionalFormatting>
  <conditionalFormatting sqref="A83:A90 A5:A80 A92:A1048576">
    <cfRule type="duplicateValues" dxfId="34" priority="41"/>
  </conditionalFormatting>
  <conditionalFormatting sqref="A83:A90 A1:A80 A92:A1048576">
    <cfRule type="duplicateValues" dxfId="33" priority="32"/>
  </conditionalFormatting>
  <conditionalFormatting sqref="A1:A90 A92:A1048576">
    <cfRule type="duplicateValues" dxfId="32" priority="31"/>
  </conditionalFormatting>
  <conditionalFormatting sqref="A91">
    <cfRule type="duplicateValues" dxfId="31" priority="4"/>
  </conditionalFormatting>
  <conditionalFormatting sqref="A91">
    <cfRule type="duplicateValues" dxfId="30" priority="5"/>
    <cfRule type="duplicateValues" dxfId="29" priority="6"/>
    <cfRule type="duplicateValues" dxfId="28" priority="7"/>
  </conditionalFormatting>
  <conditionalFormatting sqref="A91">
    <cfRule type="duplicateValues" dxfId="27" priority="8"/>
  </conditionalFormatting>
  <conditionalFormatting sqref="A91">
    <cfRule type="duplicateValues" dxfId="26" priority="9"/>
    <cfRule type="duplicateValues" dxfId="25" priority="10"/>
  </conditionalFormatting>
  <conditionalFormatting sqref="A91">
    <cfRule type="duplicateValues" dxfId="24" priority="11"/>
  </conditionalFormatting>
  <conditionalFormatting sqref="A91">
    <cfRule type="duplicateValues" dxfId="23" priority="3"/>
  </conditionalFormatting>
  <conditionalFormatting sqref="A91">
    <cfRule type="duplicateValues" dxfId="22" priority="2"/>
  </conditionalFormatting>
  <conditionalFormatting sqref="A1:A1048576">
    <cfRule type="duplicateValues" dxfId="21" priority="1"/>
  </conditionalFormatting>
  <pageMargins left="0.511811024" right="0.511811024" top="0.78740157499999996" bottom="0.78740157499999996" header="0.31496062000000002" footer="0.31496062000000002"/>
  <headerFooter>
    <oddFooter>&amp;R_x000D_&amp;1#&amp;"Calibri"&amp;10&amp;K000000 Classificação: Público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/>
  <dimension ref="A1:S92"/>
  <sheetViews>
    <sheetView topLeftCell="A61" workbookViewId="0">
      <selection activeCell="S90" sqref="S90:S92"/>
    </sheetView>
  </sheetViews>
  <sheetFormatPr defaultRowHeight="15" x14ac:dyDescent="0.25"/>
  <cols>
    <col min="1" max="1" width="11.85546875" bestFit="1" customWidth="1"/>
    <col min="2" max="2" width="11.7109375" bestFit="1" customWidth="1"/>
    <col min="3" max="3" width="9.28515625" bestFit="1" customWidth="1"/>
    <col min="4" max="4" width="9.5703125" bestFit="1" customWidth="1"/>
    <col min="5" max="5" width="13.28515625" style="3" bestFit="1" customWidth="1"/>
    <col min="6" max="6" width="19" style="4" bestFit="1" customWidth="1"/>
    <col min="7" max="7" width="9.28515625" customWidth="1"/>
    <col min="8" max="8" width="9.5703125" customWidth="1"/>
    <col min="9" max="13" width="9.28515625" customWidth="1"/>
    <col min="14" max="14" width="11.140625" customWidth="1"/>
    <col min="15" max="16" width="9.28515625" customWidth="1"/>
    <col min="17" max="18" width="9.28515625" bestFit="1" customWidth="1"/>
  </cols>
  <sheetData>
    <row r="1" spans="1:19" x14ac:dyDescent="0.25">
      <c r="A1" t="s">
        <v>56</v>
      </c>
      <c r="B1">
        <v>3681.7698999999998</v>
      </c>
      <c r="C1">
        <v>163.24109999999999</v>
      </c>
      <c r="D1">
        <v>1861153.2256</v>
      </c>
      <c r="E1" s="3">
        <v>798225.21440000006</v>
      </c>
      <c r="F1" s="4">
        <v>69006.123800000001</v>
      </c>
      <c r="G1">
        <v>39443.114300000001</v>
      </c>
      <c r="H1">
        <v>10741.9607</v>
      </c>
      <c r="I1">
        <v>18821.0488</v>
      </c>
      <c r="J1">
        <v>0</v>
      </c>
      <c r="K1">
        <v>0</v>
      </c>
      <c r="L1">
        <v>31088.239300000001</v>
      </c>
      <c r="M1">
        <v>193239.45319999999</v>
      </c>
      <c r="N1">
        <v>1458841.4077000001</v>
      </c>
      <c r="O1">
        <v>0</v>
      </c>
      <c r="P1">
        <v>0</v>
      </c>
      <c r="Q1">
        <v>12</v>
      </c>
      <c r="R1">
        <v>1</v>
      </c>
      <c r="S1" t="s">
        <v>114</v>
      </c>
    </row>
    <row r="2" spans="1:19" x14ac:dyDescent="0.25">
      <c r="A2" t="s">
        <v>5</v>
      </c>
      <c r="B2">
        <v>5139.8113000000003</v>
      </c>
      <c r="C2">
        <v>207.2672</v>
      </c>
      <c r="D2">
        <v>2878964.7642999999</v>
      </c>
      <c r="E2" s="3">
        <v>1214444.2803</v>
      </c>
      <c r="F2" s="4">
        <v>105161.59359999999</v>
      </c>
      <c r="G2">
        <v>55869.685599999997</v>
      </c>
      <c r="H2">
        <v>28014.358400000001</v>
      </c>
      <c r="I2">
        <v>21277.5497</v>
      </c>
      <c r="J2">
        <v>0</v>
      </c>
      <c r="K2">
        <v>0</v>
      </c>
      <c r="L2">
        <v>47516.521200000003</v>
      </c>
      <c r="M2">
        <v>638657.59920000006</v>
      </c>
      <c r="N2">
        <v>2135145.0981000001</v>
      </c>
      <c r="O2">
        <v>0</v>
      </c>
      <c r="P2">
        <v>0</v>
      </c>
      <c r="Q2">
        <v>12</v>
      </c>
      <c r="R2">
        <v>1</v>
      </c>
      <c r="S2" t="s">
        <v>114</v>
      </c>
    </row>
    <row r="3" spans="1:19" x14ac:dyDescent="0.25">
      <c r="A3" t="s">
        <v>71</v>
      </c>
      <c r="B3">
        <v>3872.5187999999998</v>
      </c>
      <c r="C3">
        <v>247.6705</v>
      </c>
      <c r="D3">
        <v>1490436.0052</v>
      </c>
      <c r="E3" s="3">
        <v>753492.01599999995</v>
      </c>
      <c r="F3" s="4">
        <v>84420.380099999995</v>
      </c>
      <c r="G3">
        <v>44981.627099999998</v>
      </c>
      <c r="H3">
        <v>21426.4899</v>
      </c>
      <c r="I3">
        <v>18012.2631</v>
      </c>
      <c r="J3">
        <v>744000</v>
      </c>
      <c r="K3">
        <v>0</v>
      </c>
      <c r="L3">
        <v>37107.410100000001</v>
      </c>
      <c r="M3">
        <v>666158.67980000004</v>
      </c>
      <c r="N3">
        <v>1551760.8644000001</v>
      </c>
      <c r="O3">
        <v>0</v>
      </c>
      <c r="P3">
        <v>0</v>
      </c>
      <c r="Q3">
        <v>12</v>
      </c>
      <c r="R3">
        <v>1</v>
      </c>
      <c r="S3" t="s">
        <v>114</v>
      </c>
    </row>
    <row r="4" spans="1:19" x14ac:dyDescent="0.25">
      <c r="A4" t="s">
        <v>7</v>
      </c>
      <c r="B4">
        <v>4633.3013000000001</v>
      </c>
      <c r="C4">
        <v>375.17009999999999</v>
      </c>
      <c r="D4">
        <v>1987974.32</v>
      </c>
      <c r="E4" s="3">
        <v>866415.86510000005</v>
      </c>
      <c r="F4" s="4">
        <v>113919.9791</v>
      </c>
      <c r="G4">
        <v>41954.906600000002</v>
      </c>
      <c r="H4">
        <v>48050.368600000002</v>
      </c>
      <c r="I4">
        <v>23914.7039</v>
      </c>
      <c r="J4">
        <v>0</v>
      </c>
      <c r="K4">
        <v>0</v>
      </c>
      <c r="L4">
        <v>30011.289400000001</v>
      </c>
      <c r="M4">
        <v>489532.9975</v>
      </c>
      <c r="N4">
        <v>1384514.3154</v>
      </c>
      <c r="O4">
        <v>0</v>
      </c>
      <c r="P4">
        <v>0</v>
      </c>
      <c r="Q4">
        <v>12</v>
      </c>
      <c r="R4">
        <v>1</v>
      </c>
      <c r="S4" t="s">
        <v>114</v>
      </c>
    </row>
    <row r="5" spans="1:19" x14ac:dyDescent="0.25">
      <c r="A5" t="s">
        <v>8</v>
      </c>
      <c r="B5">
        <v>4008.7651999999998</v>
      </c>
      <c r="C5">
        <v>140.22790000000001</v>
      </c>
      <c r="D5">
        <v>2068927.5404999999</v>
      </c>
      <c r="E5" s="3">
        <v>693946.84239999996</v>
      </c>
      <c r="F5" s="4">
        <v>67625.516300000003</v>
      </c>
      <c r="G5">
        <v>38624.031199999998</v>
      </c>
      <c r="H5">
        <v>11359.5622</v>
      </c>
      <c r="I5">
        <v>17641.922900000001</v>
      </c>
      <c r="J5">
        <v>0</v>
      </c>
      <c r="K5">
        <v>0</v>
      </c>
      <c r="L5">
        <v>31907.1469</v>
      </c>
      <c r="M5">
        <v>240743.10690000001</v>
      </c>
      <c r="N5">
        <v>1760558.0826999999</v>
      </c>
      <c r="O5">
        <v>0</v>
      </c>
      <c r="P5">
        <v>0</v>
      </c>
      <c r="Q5">
        <v>12</v>
      </c>
      <c r="R5">
        <v>1</v>
      </c>
      <c r="S5" t="s">
        <v>114</v>
      </c>
    </row>
    <row r="6" spans="1:19" x14ac:dyDescent="0.25">
      <c r="A6" t="s">
        <v>9</v>
      </c>
      <c r="B6">
        <v>3375.9758000000002</v>
      </c>
      <c r="C6">
        <v>134.15389999999999</v>
      </c>
      <c r="D6">
        <v>1681743.5462</v>
      </c>
      <c r="E6" s="3">
        <v>525356.20570000005</v>
      </c>
      <c r="F6" s="4">
        <v>62089.659800000001</v>
      </c>
      <c r="G6">
        <v>34763.023699999998</v>
      </c>
      <c r="H6">
        <v>11764.490400000001</v>
      </c>
      <c r="I6">
        <v>15562.145699999999</v>
      </c>
      <c r="J6">
        <v>0</v>
      </c>
      <c r="K6">
        <v>0</v>
      </c>
      <c r="L6">
        <v>27897.8832</v>
      </c>
      <c r="M6">
        <v>24103.5173</v>
      </c>
      <c r="N6">
        <v>1595550.4927999999</v>
      </c>
      <c r="O6">
        <v>0</v>
      </c>
      <c r="P6">
        <v>0</v>
      </c>
      <c r="Q6">
        <v>12</v>
      </c>
      <c r="R6">
        <v>1</v>
      </c>
      <c r="S6" t="s">
        <v>114</v>
      </c>
    </row>
    <row r="7" spans="1:19" x14ac:dyDescent="0.25">
      <c r="A7" t="s">
        <v>10</v>
      </c>
      <c r="B7">
        <v>8023.1121000000003</v>
      </c>
      <c r="C7">
        <v>565.98030000000006</v>
      </c>
      <c r="D7">
        <v>3070537.4350000001</v>
      </c>
      <c r="E7" s="3">
        <v>1268828.0014</v>
      </c>
      <c r="F7" s="4">
        <v>139140.90109999999</v>
      </c>
      <c r="G7">
        <v>52205.179300000003</v>
      </c>
      <c r="H7">
        <v>41003.166599999997</v>
      </c>
      <c r="I7">
        <v>45932.555200000003</v>
      </c>
      <c r="J7">
        <v>0</v>
      </c>
      <c r="K7">
        <v>0</v>
      </c>
      <c r="L7">
        <v>38575.650999999998</v>
      </c>
      <c r="M7">
        <v>847126.53300000005</v>
      </c>
      <c r="N7">
        <v>2083519.1943999999</v>
      </c>
      <c r="O7">
        <v>0</v>
      </c>
      <c r="P7">
        <v>0</v>
      </c>
      <c r="Q7">
        <v>12</v>
      </c>
      <c r="R7">
        <v>1</v>
      </c>
      <c r="S7" t="s">
        <v>114</v>
      </c>
    </row>
    <row r="8" spans="1:19" x14ac:dyDescent="0.25">
      <c r="A8" t="s">
        <v>72</v>
      </c>
      <c r="B8">
        <v>5046.3653000000004</v>
      </c>
      <c r="C8">
        <v>251.9641</v>
      </c>
      <c r="D8">
        <v>2656195.1444999999</v>
      </c>
      <c r="E8" s="3">
        <v>1145253.2105</v>
      </c>
      <c r="F8" s="4">
        <v>115659.6443</v>
      </c>
      <c r="G8">
        <v>51703.962699999996</v>
      </c>
      <c r="H8">
        <v>25047.857400000001</v>
      </c>
      <c r="I8">
        <v>38907.824200000003</v>
      </c>
      <c r="J8">
        <v>0</v>
      </c>
      <c r="K8">
        <v>0</v>
      </c>
      <c r="L8">
        <v>39630.582900000001</v>
      </c>
      <c r="M8">
        <v>318747.90210000001</v>
      </c>
      <c r="N8">
        <v>2221787.9353999998</v>
      </c>
      <c r="O8">
        <v>0</v>
      </c>
      <c r="P8">
        <v>0</v>
      </c>
      <c r="Q8">
        <v>12</v>
      </c>
      <c r="R8">
        <v>1</v>
      </c>
      <c r="S8" t="s">
        <v>114</v>
      </c>
    </row>
    <row r="9" spans="1:19" x14ac:dyDescent="0.25">
      <c r="A9" t="s">
        <v>11</v>
      </c>
      <c r="B9">
        <v>3724.8000999999999</v>
      </c>
      <c r="C9">
        <v>142.761</v>
      </c>
      <c r="D9">
        <v>1933515.5785000001</v>
      </c>
      <c r="E9" s="3">
        <v>628306.64939999999</v>
      </c>
      <c r="F9" s="4">
        <v>73329.809699999998</v>
      </c>
      <c r="G9">
        <v>40690.125699999997</v>
      </c>
      <c r="H9">
        <v>10650.7592</v>
      </c>
      <c r="I9">
        <v>21988.924800000001</v>
      </c>
      <c r="J9">
        <v>0</v>
      </c>
      <c r="K9">
        <v>0</v>
      </c>
      <c r="L9">
        <v>34194.097800000003</v>
      </c>
      <c r="M9">
        <v>95548.335600000006</v>
      </c>
      <c r="N9">
        <v>1764637.3314</v>
      </c>
      <c r="O9">
        <v>0</v>
      </c>
      <c r="P9">
        <v>0</v>
      </c>
      <c r="Q9">
        <v>12</v>
      </c>
      <c r="R9">
        <v>1</v>
      </c>
      <c r="S9" t="s">
        <v>114</v>
      </c>
    </row>
    <row r="10" spans="1:19" x14ac:dyDescent="0.25">
      <c r="A10" t="s">
        <v>73</v>
      </c>
      <c r="B10">
        <v>1712.9670000000001</v>
      </c>
      <c r="C10">
        <v>69.125900000000001</v>
      </c>
      <c r="D10">
        <v>849793.19759999996</v>
      </c>
      <c r="E10" s="3">
        <v>362035.48920000001</v>
      </c>
      <c r="F10" s="4">
        <v>28656.080399999999</v>
      </c>
      <c r="G10">
        <v>13940.4076</v>
      </c>
      <c r="H10">
        <v>4982.0096999999996</v>
      </c>
      <c r="I10">
        <v>9733.6630999999998</v>
      </c>
      <c r="J10">
        <v>0</v>
      </c>
      <c r="K10">
        <v>0</v>
      </c>
      <c r="L10">
        <v>9401.8723000000009</v>
      </c>
      <c r="M10">
        <v>198728.49650000001</v>
      </c>
      <c r="N10">
        <v>622408.44510000001</v>
      </c>
      <c r="O10">
        <v>0</v>
      </c>
      <c r="P10">
        <v>0</v>
      </c>
      <c r="Q10">
        <v>12</v>
      </c>
      <c r="R10">
        <v>1</v>
      </c>
      <c r="S10" t="s">
        <v>114</v>
      </c>
    </row>
    <row r="11" spans="1:19" x14ac:dyDescent="0.25">
      <c r="A11" t="s">
        <v>13</v>
      </c>
      <c r="B11">
        <v>4379.5311000000002</v>
      </c>
      <c r="C11">
        <v>296.30059999999997</v>
      </c>
      <c r="D11">
        <v>2298242.9797999999</v>
      </c>
      <c r="E11" s="3">
        <v>921946.17500000005</v>
      </c>
      <c r="F11" s="4">
        <v>88566.731100000005</v>
      </c>
      <c r="G11">
        <v>42833.697999999997</v>
      </c>
      <c r="H11">
        <v>24097.1947</v>
      </c>
      <c r="I11">
        <v>21635.838500000002</v>
      </c>
      <c r="J11">
        <v>0</v>
      </c>
      <c r="K11">
        <v>0</v>
      </c>
      <c r="L11">
        <v>34950.205499999996</v>
      </c>
      <c r="M11">
        <v>356309.68959999998</v>
      </c>
      <c r="N11">
        <v>-5557022.4274000004</v>
      </c>
      <c r="O11">
        <v>0</v>
      </c>
      <c r="P11">
        <v>0</v>
      </c>
      <c r="Q11">
        <v>12</v>
      </c>
      <c r="R11">
        <v>1</v>
      </c>
      <c r="S11" t="s">
        <v>114</v>
      </c>
    </row>
    <row r="12" spans="1:19" x14ac:dyDescent="0.25">
      <c r="A12" t="s">
        <v>15</v>
      </c>
      <c r="B12">
        <v>1497.3655000000001</v>
      </c>
      <c r="C12">
        <v>52.906100000000002</v>
      </c>
      <c r="D12">
        <v>729491.93299999996</v>
      </c>
      <c r="E12" s="3">
        <v>305807.64750000002</v>
      </c>
      <c r="F12" s="4">
        <v>25420.5556</v>
      </c>
      <c r="G12">
        <v>18086.7484</v>
      </c>
      <c r="H12">
        <v>1703.9795999999999</v>
      </c>
      <c r="I12">
        <v>5629.8275999999996</v>
      </c>
      <c r="J12">
        <v>0</v>
      </c>
      <c r="K12">
        <v>0</v>
      </c>
      <c r="L12">
        <v>15048.5164</v>
      </c>
      <c r="M12">
        <v>78341.045299999998</v>
      </c>
      <c r="N12">
        <v>625730.22790000006</v>
      </c>
      <c r="O12">
        <v>0</v>
      </c>
      <c r="P12">
        <v>0</v>
      </c>
      <c r="Q12">
        <v>12</v>
      </c>
      <c r="R12">
        <v>1</v>
      </c>
      <c r="S12" t="s">
        <v>114</v>
      </c>
    </row>
    <row r="13" spans="1:19" x14ac:dyDescent="0.25">
      <c r="A13" t="s">
        <v>16</v>
      </c>
      <c r="B13">
        <v>1373.3545999999999</v>
      </c>
      <c r="C13">
        <v>186.10679999999999</v>
      </c>
      <c r="D13">
        <v>664251.33730000001</v>
      </c>
      <c r="E13" s="3">
        <v>122484.71309999999</v>
      </c>
      <c r="F13" s="4">
        <v>85079.348299999998</v>
      </c>
      <c r="G13">
        <v>47267.172700000003</v>
      </c>
      <c r="H13">
        <v>34119.915099999998</v>
      </c>
      <c r="I13">
        <v>3692.2606000000001</v>
      </c>
      <c r="J13">
        <v>0</v>
      </c>
      <c r="K13">
        <v>0</v>
      </c>
      <c r="L13">
        <v>44932.777600000001</v>
      </c>
      <c r="M13">
        <v>3318.5428999999999</v>
      </c>
      <c r="N13">
        <v>575853.75360000005</v>
      </c>
      <c r="O13">
        <v>0</v>
      </c>
      <c r="P13">
        <v>0</v>
      </c>
      <c r="Q13">
        <v>12</v>
      </c>
      <c r="R13">
        <v>1</v>
      </c>
      <c r="S13" t="s">
        <v>114</v>
      </c>
    </row>
    <row r="14" spans="1:19" x14ac:dyDescent="0.25">
      <c r="A14" t="s">
        <v>17</v>
      </c>
      <c r="B14">
        <v>3444.5178000000001</v>
      </c>
      <c r="C14">
        <v>116.21899999999999</v>
      </c>
      <c r="D14">
        <v>2033733.4791999999</v>
      </c>
      <c r="E14" s="3">
        <v>904923.77</v>
      </c>
      <c r="F14" s="4">
        <v>57309.133800000003</v>
      </c>
      <c r="G14">
        <v>22176.634399999999</v>
      </c>
      <c r="H14">
        <v>27782.015299999999</v>
      </c>
      <c r="I14">
        <v>7350.4840999999997</v>
      </c>
      <c r="J14">
        <v>0</v>
      </c>
      <c r="K14">
        <v>0</v>
      </c>
      <c r="L14">
        <v>17295.060399999998</v>
      </c>
      <c r="M14">
        <v>1105815.5870000001</v>
      </c>
      <c r="N14">
        <v>870607.33019999997</v>
      </c>
      <c r="O14">
        <v>0</v>
      </c>
      <c r="P14">
        <v>0</v>
      </c>
      <c r="Q14">
        <v>12</v>
      </c>
      <c r="R14">
        <v>1</v>
      </c>
      <c r="S14" t="s">
        <v>114</v>
      </c>
    </row>
    <row r="15" spans="1:19" x14ac:dyDescent="0.25">
      <c r="A15" t="s">
        <v>77</v>
      </c>
      <c r="B15">
        <v>4729.8496999999998</v>
      </c>
      <c r="C15">
        <v>780.14700000000005</v>
      </c>
      <c r="D15">
        <v>1670460.5819999999</v>
      </c>
      <c r="E15" s="3">
        <v>783445.72239999997</v>
      </c>
      <c r="F15" s="4">
        <v>167314.05059999999</v>
      </c>
      <c r="G15">
        <v>45570.691200000001</v>
      </c>
      <c r="H15">
        <v>104373.3599</v>
      </c>
      <c r="I15">
        <v>17369.999500000002</v>
      </c>
      <c r="J15">
        <v>129585.94590000001</v>
      </c>
      <c r="K15">
        <v>-28921.549299999999</v>
      </c>
      <c r="L15">
        <v>38225.8531</v>
      </c>
      <c r="M15">
        <v>430761.73700000002</v>
      </c>
      <c r="N15">
        <v>1201976.5068000001</v>
      </c>
      <c r="O15">
        <v>0</v>
      </c>
      <c r="P15">
        <v>0</v>
      </c>
      <c r="Q15">
        <v>12</v>
      </c>
      <c r="R15">
        <v>1</v>
      </c>
      <c r="S15" t="s">
        <v>114</v>
      </c>
    </row>
    <row r="16" spans="1:19" x14ac:dyDescent="0.25">
      <c r="A16" t="s">
        <v>78</v>
      </c>
      <c r="B16">
        <v>5073.9993000000004</v>
      </c>
      <c r="C16">
        <v>1387.5335</v>
      </c>
      <c r="D16">
        <v>2150376.4207000001</v>
      </c>
      <c r="E16" s="3">
        <v>742251.09829999995</v>
      </c>
      <c r="F16" s="4">
        <v>358470.57</v>
      </c>
      <c r="G16">
        <v>63419.761200000001</v>
      </c>
      <c r="H16">
        <v>255867.64060000001</v>
      </c>
      <c r="I16">
        <v>39183.168100000003</v>
      </c>
      <c r="J16">
        <v>0</v>
      </c>
      <c r="K16">
        <v>0</v>
      </c>
      <c r="L16">
        <v>48725.785100000001</v>
      </c>
      <c r="M16">
        <v>511898.95549999998</v>
      </c>
      <c r="N16">
        <v>1260083.3446</v>
      </c>
      <c r="O16">
        <v>0</v>
      </c>
      <c r="P16">
        <v>0</v>
      </c>
      <c r="Q16">
        <v>12</v>
      </c>
      <c r="R16">
        <v>1</v>
      </c>
      <c r="S16" t="s">
        <v>114</v>
      </c>
    </row>
    <row r="17" spans="1:19" x14ac:dyDescent="0.25">
      <c r="A17" t="s">
        <v>68</v>
      </c>
      <c r="B17">
        <v>2784.9339</v>
      </c>
      <c r="C17">
        <v>183.58240000000001</v>
      </c>
      <c r="D17">
        <v>1329400.3966999999</v>
      </c>
      <c r="E17" s="3">
        <v>485175.67810000002</v>
      </c>
      <c r="F17" s="4">
        <v>81059.151199999993</v>
      </c>
      <c r="G17">
        <v>45090.3577</v>
      </c>
      <c r="H17">
        <v>23248.3766</v>
      </c>
      <c r="I17">
        <v>12720.416999999999</v>
      </c>
      <c r="J17">
        <v>0</v>
      </c>
      <c r="K17">
        <v>0</v>
      </c>
      <c r="L17">
        <v>39721.124600000003</v>
      </c>
      <c r="M17">
        <v>140483.32029999999</v>
      </c>
      <c r="N17">
        <v>1107857.4890000001</v>
      </c>
      <c r="O17">
        <v>0</v>
      </c>
      <c r="P17">
        <v>0</v>
      </c>
      <c r="Q17">
        <v>12</v>
      </c>
      <c r="R17">
        <v>1</v>
      </c>
      <c r="S17" t="s">
        <v>114</v>
      </c>
    </row>
    <row r="18" spans="1:19" x14ac:dyDescent="0.25">
      <c r="A18" t="s">
        <v>65</v>
      </c>
      <c r="B18">
        <v>2451.1983</v>
      </c>
      <c r="C18">
        <v>373.06119999999999</v>
      </c>
      <c r="D18">
        <v>1247944.8984999999</v>
      </c>
      <c r="E18" s="3">
        <v>118391.7065</v>
      </c>
      <c r="F18" s="4">
        <v>163500.32810000001</v>
      </c>
      <c r="G18">
        <v>78147.064899999998</v>
      </c>
      <c r="H18">
        <v>77806.594899999996</v>
      </c>
      <c r="I18">
        <v>7546.6682000000001</v>
      </c>
      <c r="J18">
        <v>0</v>
      </c>
      <c r="K18">
        <v>0</v>
      </c>
      <c r="L18">
        <v>72629.429300000003</v>
      </c>
      <c r="M18">
        <v>65479.762300000002</v>
      </c>
      <c r="N18">
        <v>1018966.7955</v>
      </c>
      <c r="O18">
        <v>0</v>
      </c>
      <c r="P18">
        <v>0</v>
      </c>
      <c r="Q18">
        <v>12</v>
      </c>
      <c r="R18">
        <v>1</v>
      </c>
      <c r="S18" t="s">
        <v>114</v>
      </c>
    </row>
    <row r="19" spans="1:19" x14ac:dyDescent="0.25">
      <c r="A19" t="s">
        <v>20</v>
      </c>
      <c r="B19">
        <v>3185.3717000000001</v>
      </c>
      <c r="C19">
        <v>369.74540000000002</v>
      </c>
      <c r="D19">
        <v>1574339.3705</v>
      </c>
      <c r="E19" s="3">
        <v>168062.13</v>
      </c>
      <c r="F19" s="4">
        <v>168628.29329999999</v>
      </c>
      <c r="G19">
        <v>87774.955600000001</v>
      </c>
      <c r="H19">
        <v>72132.832500000004</v>
      </c>
      <c r="I19">
        <v>8720.5051999999996</v>
      </c>
      <c r="J19">
        <v>0</v>
      </c>
      <c r="K19">
        <v>0</v>
      </c>
      <c r="L19">
        <v>81753.049700000003</v>
      </c>
      <c r="M19">
        <v>65841.494399999996</v>
      </c>
      <c r="N19">
        <v>1339867.5156</v>
      </c>
      <c r="O19">
        <v>0</v>
      </c>
      <c r="P19">
        <v>0</v>
      </c>
      <c r="Q19">
        <v>12</v>
      </c>
      <c r="R19">
        <v>1</v>
      </c>
      <c r="S19" t="s">
        <v>114</v>
      </c>
    </row>
    <row r="20" spans="1:19" x14ac:dyDescent="0.25">
      <c r="A20" t="s">
        <v>21</v>
      </c>
      <c r="B20">
        <v>3277.2773999999999</v>
      </c>
      <c r="C20">
        <v>336.92689999999999</v>
      </c>
      <c r="D20">
        <v>1818121.3278999999</v>
      </c>
      <c r="E20" s="3">
        <v>343646.8702</v>
      </c>
      <c r="F20" s="4">
        <v>156274.5491</v>
      </c>
      <c r="G20">
        <v>63801.464999999997</v>
      </c>
      <c r="H20">
        <v>84171.615699999995</v>
      </c>
      <c r="I20">
        <v>8301.4683999999997</v>
      </c>
      <c r="J20">
        <v>0</v>
      </c>
      <c r="K20">
        <v>0</v>
      </c>
      <c r="L20">
        <v>58006.878799999999</v>
      </c>
      <c r="M20">
        <v>473263.50300000003</v>
      </c>
      <c r="N20">
        <v>1188581.0654</v>
      </c>
      <c r="O20">
        <v>0</v>
      </c>
      <c r="P20">
        <v>0</v>
      </c>
      <c r="Q20">
        <v>12</v>
      </c>
      <c r="R20">
        <v>1</v>
      </c>
      <c r="S20" t="s">
        <v>114</v>
      </c>
    </row>
    <row r="21" spans="1:19" x14ac:dyDescent="0.25">
      <c r="A21" t="s">
        <v>66</v>
      </c>
      <c r="B21">
        <v>9528.4565999999995</v>
      </c>
      <c r="C21">
        <v>798.30759999999998</v>
      </c>
      <c r="D21">
        <v>2884435.3807000001</v>
      </c>
      <c r="E21" s="3">
        <v>-84507.354399999997</v>
      </c>
      <c r="F21" s="4">
        <v>274080.47409999999</v>
      </c>
      <c r="G21">
        <v>134695.74830000001</v>
      </c>
      <c r="H21">
        <v>106724.56170000001</v>
      </c>
      <c r="I21">
        <v>32660.164100000002</v>
      </c>
      <c r="J21">
        <v>501641.8</v>
      </c>
      <c r="K21">
        <v>0</v>
      </c>
      <c r="L21">
        <v>118704.7577</v>
      </c>
      <c r="M21">
        <v>1356912.9650999999</v>
      </c>
      <c r="N21">
        <v>2531644.0676000002</v>
      </c>
      <c r="O21">
        <v>0</v>
      </c>
      <c r="P21">
        <v>0</v>
      </c>
      <c r="Q21">
        <v>12</v>
      </c>
      <c r="R21">
        <v>1</v>
      </c>
      <c r="S21" t="s">
        <v>114</v>
      </c>
    </row>
    <row r="22" spans="1:19" x14ac:dyDescent="0.25">
      <c r="A22" t="s">
        <v>24</v>
      </c>
      <c r="B22">
        <v>2039.2430999999999</v>
      </c>
      <c r="C22">
        <v>224.9315</v>
      </c>
      <c r="D22">
        <v>1235324.5493000001</v>
      </c>
      <c r="E22" s="3">
        <v>-115567.0754</v>
      </c>
      <c r="F22" s="4">
        <v>139814.9474</v>
      </c>
      <c r="G22">
        <v>61336.337</v>
      </c>
      <c r="H22">
        <v>66343.154899999994</v>
      </c>
      <c r="I22">
        <v>12135.455400000001</v>
      </c>
      <c r="J22">
        <v>0</v>
      </c>
      <c r="K22">
        <v>0</v>
      </c>
      <c r="L22">
        <v>55370.792000000001</v>
      </c>
      <c r="M22">
        <v>134482.5178</v>
      </c>
      <c r="N22">
        <v>961025.33840000001</v>
      </c>
      <c r="O22">
        <v>0</v>
      </c>
      <c r="P22">
        <v>0</v>
      </c>
      <c r="Q22">
        <v>12</v>
      </c>
      <c r="R22">
        <v>1</v>
      </c>
      <c r="S22" t="s">
        <v>114</v>
      </c>
    </row>
    <row r="23" spans="1:19" x14ac:dyDescent="0.25">
      <c r="A23" t="s">
        <v>89</v>
      </c>
      <c r="B23">
        <v>2901.9753999999998</v>
      </c>
      <c r="C23">
        <v>291.29930000000002</v>
      </c>
      <c r="D23">
        <v>1322628.0067</v>
      </c>
      <c r="E23" s="3">
        <v>172884.11540000001</v>
      </c>
      <c r="F23" s="4">
        <v>127284.6688</v>
      </c>
      <c r="G23">
        <v>68405.7405</v>
      </c>
      <c r="H23">
        <v>47996.401899999997</v>
      </c>
      <c r="I23">
        <v>10882.526400000001</v>
      </c>
      <c r="J23">
        <v>0</v>
      </c>
      <c r="K23">
        <v>0</v>
      </c>
      <c r="L23">
        <v>63026.073199999999</v>
      </c>
      <c r="M23">
        <v>215003.70939999999</v>
      </c>
      <c r="N23">
        <v>980338.10750000004</v>
      </c>
      <c r="O23">
        <v>0</v>
      </c>
      <c r="P23">
        <v>0</v>
      </c>
      <c r="Q23">
        <v>12</v>
      </c>
      <c r="R23">
        <v>1</v>
      </c>
      <c r="S23" t="s">
        <v>114</v>
      </c>
    </row>
    <row r="24" spans="1:19" x14ac:dyDescent="0.25">
      <c r="A24" t="s">
        <v>27</v>
      </c>
      <c r="B24">
        <v>2993.4470999999999</v>
      </c>
      <c r="C24">
        <v>89.427800000000005</v>
      </c>
      <c r="D24">
        <v>1522125.6172</v>
      </c>
      <c r="E24" s="3">
        <v>416036.00329999998</v>
      </c>
      <c r="F24" s="4">
        <v>38169.218500000003</v>
      </c>
      <c r="G24">
        <v>11148.289199999999</v>
      </c>
      <c r="H24">
        <v>25861.4686</v>
      </c>
      <c r="I24">
        <v>1159.4607000000001</v>
      </c>
      <c r="J24">
        <v>0</v>
      </c>
      <c r="K24">
        <v>0</v>
      </c>
      <c r="L24">
        <v>10428.209000000001</v>
      </c>
      <c r="M24">
        <v>1358484.2153</v>
      </c>
      <c r="N24">
        <v>125469.9819</v>
      </c>
      <c r="O24">
        <v>0</v>
      </c>
      <c r="P24">
        <v>0</v>
      </c>
      <c r="Q24">
        <v>12</v>
      </c>
      <c r="R24">
        <v>1</v>
      </c>
      <c r="S24" t="s">
        <v>114</v>
      </c>
    </row>
    <row r="25" spans="1:19" x14ac:dyDescent="0.25">
      <c r="A25" t="s">
        <v>29</v>
      </c>
      <c r="B25">
        <v>2959.3159000000001</v>
      </c>
      <c r="C25">
        <v>310.50209999999998</v>
      </c>
      <c r="D25">
        <v>1460957.7845999999</v>
      </c>
      <c r="E25" s="3">
        <v>542394.00540000002</v>
      </c>
      <c r="F25" s="4">
        <v>143711.62760000001</v>
      </c>
      <c r="G25">
        <v>78586.122099999993</v>
      </c>
      <c r="H25">
        <v>46879.162499999999</v>
      </c>
      <c r="I25">
        <v>18246.343000000001</v>
      </c>
      <c r="J25">
        <v>0</v>
      </c>
      <c r="K25">
        <v>0</v>
      </c>
      <c r="L25">
        <v>72046.0049</v>
      </c>
      <c r="M25">
        <v>105062.0931</v>
      </c>
      <c r="N25">
        <v>1212182.5408000001</v>
      </c>
      <c r="O25">
        <v>0</v>
      </c>
      <c r="P25">
        <v>0</v>
      </c>
      <c r="Q25">
        <v>12</v>
      </c>
      <c r="R25">
        <v>1</v>
      </c>
      <c r="S25" t="s">
        <v>114</v>
      </c>
    </row>
    <row r="26" spans="1:19" x14ac:dyDescent="0.25">
      <c r="A26" t="s">
        <v>80</v>
      </c>
      <c r="B26">
        <v>4029.3042999999998</v>
      </c>
      <c r="C26">
        <v>180.06460000000001</v>
      </c>
      <c r="D26">
        <v>2122538.7892999998</v>
      </c>
      <c r="E26" s="3">
        <v>938180.85649999999</v>
      </c>
      <c r="F26" s="4">
        <v>83875.334499999997</v>
      </c>
      <c r="G26">
        <v>41228.703500000003</v>
      </c>
      <c r="H26">
        <v>18398.584900000002</v>
      </c>
      <c r="I26">
        <v>24248.045999999998</v>
      </c>
      <c r="J26">
        <v>0</v>
      </c>
      <c r="K26">
        <v>0</v>
      </c>
      <c r="L26">
        <v>31191.9997</v>
      </c>
      <c r="M26">
        <v>292094.32250000001</v>
      </c>
      <c r="N26">
        <v>1746568.9920999999</v>
      </c>
      <c r="O26">
        <v>0</v>
      </c>
      <c r="P26">
        <v>0</v>
      </c>
      <c r="Q26">
        <v>12</v>
      </c>
      <c r="R26">
        <v>1</v>
      </c>
      <c r="S26" t="s">
        <v>114</v>
      </c>
    </row>
    <row r="27" spans="1:19" x14ac:dyDescent="0.25">
      <c r="A27" t="s">
        <v>82</v>
      </c>
      <c r="B27">
        <v>4531.8523999999998</v>
      </c>
      <c r="C27">
        <v>339.40839999999997</v>
      </c>
      <c r="D27">
        <v>2562557.6457000002</v>
      </c>
      <c r="E27" s="3">
        <v>922562.14919999999</v>
      </c>
      <c r="F27" s="4">
        <v>155231.1685</v>
      </c>
      <c r="G27">
        <v>50518.080900000001</v>
      </c>
      <c r="H27">
        <v>68459.953299999994</v>
      </c>
      <c r="I27">
        <v>36253.1342</v>
      </c>
      <c r="J27">
        <v>0</v>
      </c>
      <c r="K27">
        <v>0</v>
      </c>
      <c r="L27">
        <v>39521.982799999998</v>
      </c>
      <c r="M27">
        <v>684896.94220000005</v>
      </c>
      <c r="N27">
        <v>1722423.8211999999</v>
      </c>
      <c r="O27">
        <v>0</v>
      </c>
      <c r="P27">
        <v>0</v>
      </c>
      <c r="Q27">
        <v>12</v>
      </c>
      <c r="R27">
        <v>1</v>
      </c>
      <c r="S27" t="s">
        <v>114</v>
      </c>
    </row>
    <row r="28" spans="1:19" x14ac:dyDescent="0.25">
      <c r="A28" t="s">
        <v>83</v>
      </c>
      <c r="B28">
        <v>1326.86</v>
      </c>
      <c r="C28">
        <v>211.49469999999999</v>
      </c>
      <c r="D28">
        <v>279186.31540000002</v>
      </c>
      <c r="E28" s="3">
        <v>-105976.80379999999</v>
      </c>
      <c r="F28" s="4">
        <v>105026.16959999999</v>
      </c>
      <c r="G28">
        <v>73934.887799999997</v>
      </c>
      <c r="H28">
        <v>27956.603800000001</v>
      </c>
      <c r="I28">
        <v>3134.6779999999999</v>
      </c>
      <c r="J28">
        <v>321300</v>
      </c>
      <c r="K28">
        <v>0</v>
      </c>
      <c r="L28">
        <v>71593.729900000006</v>
      </c>
      <c r="M28">
        <v>2836.5621999999998</v>
      </c>
      <c r="N28">
        <v>492623.02429999999</v>
      </c>
      <c r="O28">
        <v>0</v>
      </c>
      <c r="P28">
        <v>0</v>
      </c>
      <c r="Q28">
        <v>12</v>
      </c>
      <c r="R28">
        <v>1</v>
      </c>
      <c r="S28" t="s">
        <v>114</v>
      </c>
    </row>
    <row r="29" spans="1:19" x14ac:dyDescent="0.25">
      <c r="A29" t="s">
        <v>84</v>
      </c>
      <c r="B29">
        <v>1592.1561999999999</v>
      </c>
      <c r="C29">
        <v>82.363299999999995</v>
      </c>
      <c r="D29">
        <v>781081.1446</v>
      </c>
      <c r="E29" s="3">
        <v>244512.08439999999</v>
      </c>
      <c r="F29" s="4">
        <v>29759.635699999999</v>
      </c>
      <c r="G29">
        <v>15526.8104</v>
      </c>
      <c r="H29">
        <v>4439.2209999999995</v>
      </c>
      <c r="I29">
        <v>9793.6043000000009</v>
      </c>
      <c r="J29">
        <v>0</v>
      </c>
      <c r="K29">
        <v>0</v>
      </c>
      <c r="L29">
        <v>11789.9229</v>
      </c>
      <c r="M29">
        <v>157943.2935</v>
      </c>
      <c r="N29">
        <v>593378.17339999997</v>
      </c>
      <c r="O29">
        <v>0</v>
      </c>
      <c r="P29">
        <v>0</v>
      </c>
      <c r="Q29">
        <v>12</v>
      </c>
      <c r="R29">
        <v>1</v>
      </c>
      <c r="S29" t="s">
        <v>114</v>
      </c>
    </row>
    <row r="30" spans="1:19" x14ac:dyDescent="0.25">
      <c r="A30" t="s">
        <v>32</v>
      </c>
      <c r="B30">
        <v>3641.3258000000001</v>
      </c>
      <c r="C30">
        <v>179.75290000000001</v>
      </c>
      <c r="D30">
        <v>1775185.3432</v>
      </c>
      <c r="E30" s="3">
        <v>560356.85049999994</v>
      </c>
      <c r="F30" s="4">
        <v>75067.7837</v>
      </c>
      <c r="G30">
        <v>33725.484799999998</v>
      </c>
      <c r="H30">
        <v>22181.228800000001</v>
      </c>
      <c r="I30">
        <v>19161.07</v>
      </c>
      <c r="J30">
        <v>0</v>
      </c>
      <c r="K30">
        <v>0</v>
      </c>
      <c r="L30">
        <v>25615.214499999998</v>
      </c>
      <c r="M30">
        <v>146657.614</v>
      </c>
      <c r="N30">
        <v>1553459.8355</v>
      </c>
      <c r="O30">
        <v>0</v>
      </c>
      <c r="P30">
        <v>0</v>
      </c>
      <c r="Q30">
        <v>12</v>
      </c>
      <c r="R30">
        <v>1</v>
      </c>
      <c r="S30" t="s">
        <v>114</v>
      </c>
    </row>
    <row r="31" spans="1:19" x14ac:dyDescent="0.25">
      <c r="A31" t="s">
        <v>33</v>
      </c>
      <c r="B31">
        <v>2688.7188000000001</v>
      </c>
      <c r="C31">
        <v>276.91399999999999</v>
      </c>
      <c r="D31">
        <v>1339124.71</v>
      </c>
      <c r="E31" s="3">
        <v>154288.70809999999</v>
      </c>
      <c r="F31" s="4">
        <v>115948.4774</v>
      </c>
      <c r="G31">
        <v>44054.267500000002</v>
      </c>
      <c r="H31">
        <v>63164.849000000002</v>
      </c>
      <c r="I31">
        <v>8729.3608999999997</v>
      </c>
      <c r="J31">
        <v>0</v>
      </c>
      <c r="K31">
        <v>0</v>
      </c>
      <c r="L31">
        <v>39112.438900000001</v>
      </c>
      <c r="M31">
        <v>151931.8849</v>
      </c>
      <c r="N31">
        <v>1071243.0699</v>
      </c>
      <c r="O31">
        <v>0</v>
      </c>
      <c r="P31">
        <v>0</v>
      </c>
      <c r="Q31">
        <v>12</v>
      </c>
      <c r="R31">
        <v>1</v>
      </c>
      <c r="S31" t="s">
        <v>114</v>
      </c>
    </row>
    <row r="32" spans="1:19" x14ac:dyDescent="0.25">
      <c r="A32" t="s">
        <v>69</v>
      </c>
      <c r="B32">
        <v>4314.8083999999999</v>
      </c>
      <c r="C32">
        <v>251.78370000000001</v>
      </c>
      <c r="D32">
        <v>2401556.3029</v>
      </c>
      <c r="E32" s="3">
        <v>1015311.0147000001</v>
      </c>
      <c r="F32" s="4">
        <v>125469.16650000001</v>
      </c>
      <c r="G32">
        <v>39620.406799999997</v>
      </c>
      <c r="H32">
        <v>8016.4552999999996</v>
      </c>
      <c r="I32">
        <v>77832.304399999994</v>
      </c>
      <c r="J32">
        <v>0</v>
      </c>
      <c r="K32">
        <v>0</v>
      </c>
      <c r="L32">
        <v>32048.791099999999</v>
      </c>
      <c r="M32">
        <v>763806.03289999999</v>
      </c>
      <c r="N32">
        <v>1512281.476</v>
      </c>
      <c r="O32">
        <v>0</v>
      </c>
      <c r="P32">
        <v>0</v>
      </c>
      <c r="Q32">
        <v>12</v>
      </c>
      <c r="R32">
        <v>1</v>
      </c>
      <c r="S32" t="s">
        <v>114</v>
      </c>
    </row>
    <row r="33" spans="1:19" x14ac:dyDescent="0.25">
      <c r="A33" t="s">
        <v>35</v>
      </c>
      <c r="B33">
        <v>4032.4398000000001</v>
      </c>
      <c r="C33">
        <v>148.97030000000001</v>
      </c>
      <c r="D33">
        <v>2317633.7061999999</v>
      </c>
      <c r="E33" s="3">
        <v>1002472.0694</v>
      </c>
      <c r="F33" s="4">
        <v>79135.960800000001</v>
      </c>
      <c r="G33">
        <v>38104.039700000001</v>
      </c>
      <c r="H33">
        <v>19564.9103</v>
      </c>
      <c r="I33">
        <v>21467.010699999999</v>
      </c>
      <c r="J33">
        <v>0</v>
      </c>
      <c r="K33">
        <v>0</v>
      </c>
      <c r="L33">
        <v>29140.549500000001</v>
      </c>
      <c r="M33">
        <v>588581.59250000003</v>
      </c>
      <c r="N33">
        <v>1649915.8884000001</v>
      </c>
      <c r="O33">
        <v>0</v>
      </c>
      <c r="P33">
        <v>0</v>
      </c>
      <c r="Q33">
        <v>12</v>
      </c>
      <c r="R33">
        <v>1</v>
      </c>
      <c r="S33" t="s">
        <v>114</v>
      </c>
    </row>
    <row r="34" spans="1:19" x14ac:dyDescent="0.25">
      <c r="A34" t="s">
        <v>67</v>
      </c>
      <c r="B34">
        <v>4399.7218000000003</v>
      </c>
      <c r="C34">
        <v>273.76729999999998</v>
      </c>
      <c r="D34">
        <v>1948616.6847999999</v>
      </c>
      <c r="E34" s="3">
        <v>689191.45830000006</v>
      </c>
      <c r="F34" s="4">
        <v>100470.747</v>
      </c>
      <c r="G34">
        <v>60908.601799999997</v>
      </c>
      <c r="H34">
        <v>23467.080900000001</v>
      </c>
      <c r="I34">
        <v>16095.0643</v>
      </c>
      <c r="J34">
        <v>0</v>
      </c>
      <c r="K34">
        <v>0</v>
      </c>
      <c r="L34">
        <v>52872.8554</v>
      </c>
      <c r="M34">
        <v>371970.4656</v>
      </c>
      <c r="N34">
        <v>1476175.0253999999</v>
      </c>
      <c r="O34">
        <v>0</v>
      </c>
      <c r="P34">
        <v>0</v>
      </c>
      <c r="Q34">
        <v>12</v>
      </c>
      <c r="R34">
        <v>1</v>
      </c>
      <c r="S34" t="s">
        <v>114</v>
      </c>
    </row>
    <row r="35" spans="1:19" x14ac:dyDescent="0.25">
      <c r="A35" t="s">
        <v>38</v>
      </c>
      <c r="B35">
        <v>2901.105</v>
      </c>
      <c r="C35">
        <v>337.83330000000001</v>
      </c>
      <c r="D35">
        <v>1324707.2490000001</v>
      </c>
      <c r="E35" s="3">
        <v>373960.2844</v>
      </c>
      <c r="F35" s="4">
        <v>109724.3216</v>
      </c>
      <c r="G35">
        <v>60376.666299999997</v>
      </c>
      <c r="H35">
        <v>28152.5003</v>
      </c>
      <c r="I35">
        <v>21195.154999999999</v>
      </c>
      <c r="J35">
        <v>0</v>
      </c>
      <c r="K35">
        <v>0</v>
      </c>
      <c r="L35">
        <v>53356.675600000002</v>
      </c>
      <c r="M35">
        <v>356867.6948</v>
      </c>
      <c r="N35">
        <v>857037.00029999996</v>
      </c>
      <c r="O35">
        <v>0</v>
      </c>
      <c r="P35">
        <v>0</v>
      </c>
      <c r="Q35">
        <v>12</v>
      </c>
      <c r="R35">
        <v>1</v>
      </c>
      <c r="S35" t="s">
        <v>114</v>
      </c>
    </row>
    <row r="36" spans="1:19" x14ac:dyDescent="0.25">
      <c r="A36" t="s">
        <v>40</v>
      </c>
      <c r="B36">
        <v>2317.2426999999998</v>
      </c>
      <c r="C36">
        <v>223.8186</v>
      </c>
      <c r="D36">
        <v>1341644.7021999999</v>
      </c>
      <c r="E36" s="3">
        <v>325509.36690000002</v>
      </c>
      <c r="F36" s="4">
        <v>121584.3144</v>
      </c>
      <c r="G36">
        <v>62482.976799999997</v>
      </c>
      <c r="H36">
        <v>49045.474000000002</v>
      </c>
      <c r="I36">
        <v>10055.8637</v>
      </c>
      <c r="J36">
        <v>0</v>
      </c>
      <c r="K36">
        <v>0</v>
      </c>
      <c r="L36">
        <v>57501.547500000001</v>
      </c>
      <c r="M36">
        <v>247870.31299999999</v>
      </c>
      <c r="N36">
        <v>972189.68539999996</v>
      </c>
      <c r="O36">
        <v>0</v>
      </c>
      <c r="P36">
        <v>0</v>
      </c>
      <c r="Q36">
        <v>12</v>
      </c>
      <c r="R36">
        <v>1</v>
      </c>
      <c r="S36" t="s">
        <v>114</v>
      </c>
    </row>
    <row r="37" spans="1:19" x14ac:dyDescent="0.25">
      <c r="A37" t="s">
        <v>42</v>
      </c>
      <c r="B37">
        <v>2508.1217999999999</v>
      </c>
      <c r="C37">
        <v>98.833699999999993</v>
      </c>
      <c r="D37">
        <v>1394333.3418000001</v>
      </c>
      <c r="E37" s="3">
        <v>182142.85159999999</v>
      </c>
      <c r="F37" s="4">
        <v>48676.686000000002</v>
      </c>
      <c r="G37">
        <v>25237.977599999998</v>
      </c>
      <c r="H37">
        <v>12873.609700000001</v>
      </c>
      <c r="I37">
        <v>10565.0988</v>
      </c>
      <c r="J37">
        <v>0</v>
      </c>
      <c r="K37">
        <v>0</v>
      </c>
      <c r="L37">
        <v>20436.978999999999</v>
      </c>
      <c r="M37">
        <v>336984.20130000002</v>
      </c>
      <c r="N37">
        <v>1008672.2343</v>
      </c>
      <c r="O37">
        <v>0</v>
      </c>
      <c r="P37">
        <v>0</v>
      </c>
      <c r="Q37">
        <v>12</v>
      </c>
      <c r="R37">
        <v>1</v>
      </c>
      <c r="S37" t="s">
        <v>114</v>
      </c>
    </row>
    <row r="38" spans="1:19" x14ac:dyDescent="0.25">
      <c r="A38" t="s">
        <v>44</v>
      </c>
      <c r="B38">
        <v>3645.7269999999999</v>
      </c>
      <c r="C38">
        <v>168.95249999999999</v>
      </c>
      <c r="D38">
        <v>2027375.4798999999</v>
      </c>
      <c r="E38" s="3">
        <v>885934.86820000003</v>
      </c>
      <c r="F38" s="4">
        <v>84795.682199999996</v>
      </c>
      <c r="G38">
        <v>36056.021000000001</v>
      </c>
      <c r="H38">
        <v>33940.609100000001</v>
      </c>
      <c r="I38">
        <v>14799.052100000001</v>
      </c>
      <c r="J38">
        <v>0</v>
      </c>
      <c r="K38">
        <v>0</v>
      </c>
      <c r="L38">
        <v>28323.3338</v>
      </c>
      <c r="M38">
        <v>339475.90169999999</v>
      </c>
      <c r="N38">
        <v>1603103.6355999999</v>
      </c>
      <c r="O38">
        <v>0</v>
      </c>
      <c r="P38">
        <v>0</v>
      </c>
      <c r="Q38">
        <v>12</v>
      </c>
      <c r="R38">
        <v>1</v>
      </c>
      <c r="S38" t="s">
        <v>114</v>
      </c>
    </row>
    <row r="39" spans="1:19" x14ac:dyDescent="0.25">
      <c r="A39" t="s">
        <v>43</v>
      </c>
      <c r="B39">
        <v>3923.3447999999999</v>
      </c>
      <c r="C39">
        <v>232.24879999999999</v>
      </c>
      <c r="D39">
        <v>2187503.5087000001</v>
      </c>
      <c r="E39" s="3">
        <v>845420.82559999998</v>
      </c>
      <c r="F39" s="4">
        <v>129418.52860000001</v>
      </c>
      <c r="G39">
        <v>75529.159899999999</v>
      </c>
      <c r="H39">
        <v>40663.314200000001</v>
      </c>
      <c r="I39">
        <v>13226.054400000001</v>
      </c>
      <c r="J39">
        <v>0</v>
      </c>
      <c r="K39">
        <v>0</v>
      </c>
      <c r="L39">
        <v>68952.157000000007</v>
      </c>
      <c r="M39">
        <v>384514.20480000001</v>
      </c>
      <c r="N39">
        <v>1673570.6624</v>
      </c>
      <c r="O39">
        <v>0</v>
      </c>
      <c r="P39">
        <v>0</v>
      </c>
      <c r="Q39">
        <v>12</v>
      </c>
      <c r="R39">
        <v>1</v>
      </c>
      <c r="S39" t="s">
        <v>114</v>
      </c>
    </row>
    <row r="40" spans="1:19" x14ac:dyDescent="0.25">
      <c r="A40" t="s">
        <v>45</v>
      </c>
      <c r="B40">
        <v>5921.7057000000004</v>
      </c>
      <c r="C40">
        <v>600.05240000000003</v>
      </c>
      <c r="D40">
        <v>2054178.7031</v>
      </c>
      <c r="E40" s="3">
        <v>-165065.47010000001</v>
      </c>
      <c r="F40" s="4">
        <v>202582.1059</v>
      </c>
      <c r="G40">
        <v>125684.4669</v>
      </c>
      <c r="H40">
        <v>61482.592600000004</v>
      </c>
      <c r="I40">
        <v>15415.046399999999</v>
      </c>
      <c r="J40">
        <v>0</v>
      </c>
      <c r="K40">
        <v>0</v>
      </c>
      <c r="L40">
        <v>116672.63710000001</v>
      </c>
      <c r="M40">
        <v>295427.50790000003</v>
      </c>
      <c r="N40">
        <v>1556168.2390000001</v>
      </c>
      <c r="O40">
        <v>0</v>
      </c>
      <c r="P40">
        <v>0</v>
      </c>
      <c r="Q40">
        <v>12</v>
      </c>
      <c r="R40">
        <v>1</v>
      </c>
      <c r="S40" t="s">
        <v>114</v>
      </c>
    </row>
    <row r="41" spans="1:19" x14ac:dyDescent="0.25">
      <c r="A41" t="s">
        <v>47</v>
      </c>
      <c r="B41">
        <v>3857.1954999999998</v>
      </c>
      <c r="C41">
        <v>212.87870000000001</v>
      </c>
      <c r="D41">
        <v>1834576.0401999999</v>
      </c>
      <c r="E41" s="3">
        <v>570760.73300000001</v>
      </c>
      <c r="F41" s="4">
        <v>84861.885500000004</v>
      </c>
      <c r="G41">
        <v>39749.1734</v>
      </c>
      <c r="H41">
        <v>33057.947</v>
      </c>
      <c r="I41">
        <v>12054.765100000001</v>
      </c>
      <c r="J41">
        <v>0</v>
      </c>
      <c r="K41">
        <v>0</v>
      </c>
      <c r="L41">
        <v>32179.9568</v>
      </c>
      <c r="M41">
        <v>200098.64300000001</v>
      </c>
      <c r="N41">
        <v>1549614.8341999999</v>
      </c>
      <c r="O41">
        <v>0</v>
      </c>
      <c r="P41">
        <v>0</v>
      </c>
      <c r="Q41">
        <v>12</v>
      </c>
      <c r="R41">
        <v>1</v>
      </c>
      <c r="S41" t="s">
        <v>114</v>
      </c>
    </row>
    <row r="42" spans="1:19" x14ac:dyDescent="0.25">
      <c r="A42" t="s">
        <v>48</v>
      </c>
      <c r="B42">
        <v>1961.0864999999999</v>
      </c>
      <c r="C42">
        <v>264.7715</v>
      </c>
      <c r="D42">
        <v>1162503.6166000001</v>
      </c>
      <c r="E42" s="3">
        <v>16162.423199999999</v>
      </c>
      <c r="F42" s="4">
        <v>149725.35250000001</v>
      </c>
      <c r="G42">
        <v>75511.338600000003</v>
      </c>
      <c r="H42">
        <v>68217.821200000006</v>
      </c>
      <c r="I42">
        <v>5996.1926999999996</v>
      </c>
      <c r="J42">
        <v>0</v>
      </c>
      <c r="K42">
        <v>0</v>
      </c>
      <c r="L42">
        <v>71983.896299999993</v>
      </c>
      <c r="M42">
        <v>157261.34719999999</v>
      </c>
      <c r="N42">
        <v>855516.93469999998</v>
      </c>
      <c r="O42">
        <v>0</v>
      </c>
      <c r="P42">
        <v>0</v>
      </c>
      <c r="Q42">
        <v>12</v>
      </c>
      <c r="R42">
        <v>1</v>
      </c>
      <c r="S42" t="s">
        <v>114</v>
      </c>
    </row>
    <row r="43" spans="1:19" x14ac:dyDescent="0.25">
      <c r="A43" t="s">
        <v>49</v>
      </c>
      <c r="B43">
        <v>3215.5891000000001</v>
      </c>
      <c r="C43">
        <v>249.42580000000001</v>
      </c>
      <c r="D43">
        <v>1636852.6776000001</v>
      </c>
      <c r="E43" s="3">
        <v>490243.86829999997</v>
      </c>
      <c r="F43" s="4">
        <v>124467.9368</v>
      </c>
      <c r="G43">
        <v>65736.329500000007</v>
      </c>
      <c r="H43">
        <v>42080.0789</v>
      </c>
      <c r="I43">
        <v>16651.528399999999</v>
      </c>
      <c r="J43">
        <v>0</v>
      </c>
      <c r="K43">
        <v>0</v>
      </c>
      <c r="L43">
        <v>58599.1823</v>
      </c>
      <c r="M43">
        <v>89637.888600000006</v>
      </c>
      <c r="N43">
        <v>1422746.0159</v>
      </c>
      <c r="O43">
        <v>0</v>
      </c>
      <c r="P43">
        <v>0</v>
      </c>
      <c r="Q43">
        <v>12</v>
      </c>
      <c r="R43">
        <v>1</v>
      </c>
      <c r="S43" t="s">
        <v>114</v>
      </c>
    </row>
    <row r="44" spans="1:19" x14ac:dyDescent="0.25">
      <c r="A44" t="s">
        <v>50</v>
      </c>
      <c r="B44">
        <v>7170.2461000000003</v>
      </c>
      <c r="C44">
        <v>394.20510000000002</v>
      </c>
      <c r="D44">
        <v>4253436.3058000002</v>
      </c>
      <c r="E44" s="3">
        <v>1791155.3703999999</v>
      </c>
      <c r="F44" s="4">
        <v>203430.9705</v>
      </c>
      <c r="G44">
        <v>24228.9274</v>
      </c>
      <c r="H44">
        <v>173801.06709999999</v>
      </c>
      <c r="I44">
        <v>5400.9759999999997</v>
      </c>
      <c r="J44">
        <v>0</v>
      </c>
      <c r="K44">
        <v>0</v>
      </c>
      <c r="L44">
        <v>18745.0635</v>
      </c>
      <c r="M44">
        <v>3596133.6806000001</v>
      </c>
      <c r="N44">
        <v>453864.0601</v>
      </c>
      <c r="O44">
        <v>0</v>
      </c>
      <c r="P44">
        <v>0</v>
      </c>
      <c r="Q44">
        <v>12</v>
      </c>
      <c r="R44">
        <v>1</v>
      </c>
      <c r="S44" t="s">
        <v>114</v>
      </c>
    </row>
    <row r="45" spans="1:19" x14ac:dyDescent="0.25">
      <c r="A45" t="s">
        <v>51</v>
      </c>
      <c r="B45">
        <v>4118.8202000000001</v>
      </c>
      <c r="C45">
        <v>182.37549999999999</v>
      </c>
      <c r="D45">
        <v>1847973.7063</v>
      </c>
      <c r="E45" s="3">
        <v>716242.66529999999</v>
      </c>
      <c r="F45" s="4">
        <v>70671.387499999997</v>
      </c>
      <c r="G45">
        <v>40842.7641</v>
      </c>
      <c r="H45">
        <v>12083.895399999999</v>
      </c>
      <c r="I45">
        <v>17744.727999999999</v>
      </c>
      <c r="J45">
        <v>0</v>
      </c>
      <c r="K45">
        <v>0</v>
      </c>
      <c r="L45">
        <v>31838.530500000001</v>
      </c>
      <c r="M45">
        <v>99223.118900000001</v>
      </c>
      <c r="N45">
        <v>1678079.1346</v>
      </c>
      <c r="O45">
        <v>0</v>
      </c>
      <c r="P45">
        <v>0</v>
      </c>
      <c r="Q45">
        <v>12</v>
      </c>
      <c r="R45">
        <v>1</v>
      </c>
      <c r="S45" t="s">
        <v>114</v>
      </c>
    </row>
    <row r="46" spans="1:19" x14ac:dyDescent="0.25">
      <c r="A46" t="s">
        <v>52</v>
      </c>
      <c r="B46">
        <v>3400.1927999999998</v>
      </c>
      <c r="C46">
        <v>465.13049999999998</v>
      </c>
      <c r="D46">
        <v>1499421.3517</v>
      </c>
      <c r="E46" s="3">
        <v>308911.011</v>
      </c>
      <c r="F46" s="4">
        <v>120338.4969</v>
      </c>
      <c r="G46">
        <v>29425.112700000001</v>
      </c>
      <c r="H46">
        <v>83104.073600000003</v>
      </c>
      <c r="I46">
        <v>7809.3107</v>
      </c>
      <c r="J46">
        <v>0</v>
      </c>
      <c r="K46">
        <v>0</v>
      </c>
      <c r="L46">
        <v>24362.213899999999</v>
      </c>
      <c r="M46">
        <v>537540.07819999999</v>
      </c>
      <c r="N46">
        <v>841542.87959999999</v>
      </c>
      <c r="O46">
        <v>0</v>
      </c>
      <c r="P46">
        <v>0</v>
      </c>
      <c r="Q46">
        <v>12</v>
      </c>
      <c r="R46">
        <v>1</v>
      </c>
      <c r="S46" t="s">
        <v>114</v>
      </c>
    </row>
    <row r="47" spans="1:19" x14ac:dyDescent="0.25">
      <c r="A47" t="s">
        <v>54</v>
      </c>
      <c r="B47">
        <v>7384.2705999999998</v>
      </c>
      <c r="C47">
        <v>411.27940000000001</v>
      </c>
      <c r="D47">
        <v>3727651.6033000001</v>
      </c>
      <c r="E47" s="3">
        <v>954260.18420000002</v>
      </c>
      <c r="F47" s="4">
        <v>209123.82980000001</v>
      </c>
      <c r="G47">
        <v>143886.11199999999</v>
      </c>
      <c r="H47">
        <v>39764.844599999997</v>
      </c>
      <c r="I47">
        <v>25472.873100000001</v>
      </c>
      <c r="J47">
        <v>0</v>
      </c>
      <c r="K47">
        <v>0</v>
      </c>
      <c r="L47">
        <v>130649.07180000001</v>
      </c>
      <c r="M47">
        <v>278745.90759999998</v>
      </c>
      <c r="N47">
        <v>3239781.6956000002</v>
      </c>
      <c r="O47">
        <v>0</v>
      </c>
      <c r="P47">
        <v>0</v>
      </c>
      <c r="Q47">
        <v>12</v>
      </c>
      <c r="R47">
        <v>1</v>
      </c>
      <c r="S47" t="s">
        <v>114</v>
      </c>
    </row>
    <row r="48" spans="1:19" x14ac:dyDescent="0.25">
      <c r="A48" t="s">
        <v>86</v>
      </c>
      <c r="B48">
        <v>3280.9915999999998</v>
      </c>
      <c r="C48">
        <v>390.15469999999999</v>
      </c>
      <c r="D48">
        <v>1267932.6554</v>
      </c>
      <c r="E48" s="3">
        <v>-34757.373599999999</v>
      </c>
      <c r="F48" s="4">
        <v>167527.55840000001</v>
      </c>
      <c r="G48">
        <v>88471.502500000002</v>
      </c>
      <c r="H48">
        <v>66573.279999999999</v>
      </c>
      <c r="I48">
        <v>12482.775900000001</v>
      </c>
      <c r="J48">
        <v>298969.53610000003</v>
      </c>
      <c r="K48">
        <v>0</v>
      </c>
      <c r="L48">
        <v>81860.779599999994</v>
      </c>
      <c r="M48">
        <v>84506.989700000006</v>
      </c>
      <c r="N48">
        <v>1314867.6928000001</v>
      </c>
      <c r="O48">
        <v>0</v>
      </c>
      <c r="P48">
        <v>0</v>
      </c>
      <c r="Q48">
        <v>12</v>
      </c>
      <c r="R48">
        <v>1</v>
      </c>
      <c r="S48" t="s">
        <v>114</v>
      </c>
    </row>
    <row r="49" spans="1:19" x14ac:dyDescent="0.25">
      <c r="A49" t="s">
        <v>55</v>
      </c>
      <c r="B49">
        <v>3550.5153</v>
      </c>
      <c r="C49">
        <v>479.27019999999999</v>
      </c>
      <c r="D49">
        <v>2147909.0628</v>
      </c>
      <c r="E49" s="3">
        <v>477995.85129999998</v>
      </c>
      <c r="F49" s="4">
        <v>259638.90470000001</v>
      </c>
      <c r="G49">
        <v>54602.8825</v>
      </c>
      <c r="H49">
        <v>198832.75399999999</v>
      </c>
      <c r="I49">
        <v>6203.2681000000002</v>
      </c>
      <c r="J49">
        <v>0</v>
      </c>
      <c r="K49">
        <v>0</v>
      </c>
      <c r="L49">
        <v>49744.2215</v>
      </c>
      <c r="M49">
        <v>1056546.2355</v>
      </c>
      <c r="N49">
        <v>831738.73010000004</v>
      </c>
      <c r="O49">
        <v>0</v>
      </c>
      <c r="P49">
        <v>0</v>
      </c>
      <c r="Q49">
        <v>12</v>
      </c>
      <c r="R49">
        <v>1</v>
      </c>
      <c r="S49" t="s">
        <v>114</v>
      </c>
    </row>
    <row r="50" spans="1:19" x14ac:dyDescent="0.25">
      <c r="A50" t="s">
        <v>57</v>
      </c>
      <c r="B50">
        <v>3360.6143999999999</v>
      </c>
      <c r="C50">
        <v>453.46609999999998</v>
      </c>
      <c r="D50">
        <v>1754947.7185</v>
      </c>
      <c r="E50" s="3">
        <v>748018.01249999995</v>
      </c>
      <c r="F50" s="4">
        <v>188607.9339</v>
      </c>
      <c r="G50">
        <v>73349.130699999994</v>
      </c>
      <c r="H50">
        <v>103072.87270000001</v>
      </c>
      <c r="I50">
        <v>12185.9306</v>
      </c>
      <c r="J50">
        <v>0</v>
      </c>
      <c r="K50">
        <v>0</v>
      </c>
      <c r="L50">
        <v>65380.522299999997</v>
      </c>
      <c r="M50">
        <v>143839.2917</v>
      </c>
      <c r="N50">
        <v>1422502.7153</v>
      </c>
      <c r="O50">
        <v>0</v>
      </c>
      <c r="P50">
        <v>0</v>
      </c>
      <c r="Q50">
        <v>12</v>
      </c>
      <c r="R50">
        <v>1</v>
      </c>
      <c r="S50" t="s">
        <v>114</v>
      </c>
    </row>
    <row r="51" spans="1:19" x14ac:dyDescent="0.25">
      <c r="A51" t="s">
        <v>88</v>
      </c>
      <c r="B51">
        <v>2192.2696000000001</v>
      </c>
      <c r="C51">
        <v>69.719499999999996</v>
      </c>
      <c r="D51">
        <v>1292531.2538999999</v>
      </c>
      <c r="E51" s="3">
        <v>-246125.09760000001</v>
      </c>
      <c r="F51" s="4">
        <v>43981.0893</v>
      </c>
      <c r="G51">
        <v>0</v>
      </c>
      <c r="H51">
        <v>15497.624599999999</v>
      </c>
      <c r="I51">
        <v>545.06659999999999</v>
      </c>
      <c r="J51">
        <v>0</v>
      </c>
      <c r="K51">
        <v>0</v>
      </c>
      <c r="L51">
        <v>27529.9022</v>
      </c>
      <c r="M51">
        <v>1180843.1664</v>
      </c>
      <c r="N51">
        <v>67708.818400000004</v>
      </c>
      <c r="O51">
        <v>0</v>
      </c>
      <c r="P51">
        <v>27938.398000000001</v>
      </c>
      <c r="Q51">
        <v>12</v>
      </c>
      <c r="R51">
        <v>1</v>
      </c>
      <c r="S51" t="s">
        <v>114</v>
      </c>
    </row>
    <row r="52" spans="1:19" x14ac:dyDescent="0.25">
      <c r="A52" t="s">
        <v>59</v>
      </c>
      <c r="B52">
        <v>1370.8951999999999</v>
      </c>
      <c r="C52">
        <v>178.93360000000001</v>
      </c>
      <c r="D52">
        <v>651626.05909999995</v>
      </c>
      <c r="E52" s="3">
        <v>179081.2665</v>
      </c>
      <c r="F52" s="4">
        <v>76186.179499999998</v>
      </c>
      <c r="G52">
        <v>35387.4139</v>
      </c>
      <c r="H52">
        <v>35984.490599999997</v>
      </c>
      <c r="I52">
        <v>4814.2749000000003</v>
      </c>
      <c r="J52">
        <v>0</v>
      </c>
      <c r="K52">
        <v>0</v>
      </c>
      <c r="L52">
        <v>32323.753000000001</v>
      </c>
      <c r="M52">
        <v>0</v>
      </c>
      <c r="N52">
        <v>575439.68110000005</v>
      </c>
      <c r="O52">
        <v>0</v>
      </c>
      <c r="P52">
        <v>0</v>
      </c>
      <c r="Q52">
        <v>12</v>
      </c>
      <c r="R52">
        <v>1</v>
      </c>
      <c r="S52" t="s">
        <v>114</v>
      </c>
    </row>
    <row r="53" spans="1:19" x14ac:dyDescent="0.25">
      <c r="A53" t="s">
        <v>61</v>
      </c>
      <c r="B53">
        <v>4246.4718999999996</v>
      </c>
      <c r="C53">
        <v>204.88820000000001</v>
      </c>
      <c r="D53">
        <v>2312727.7642999999</v>
      </c>
      <c r="E53" s="3">
        <v>756902.09589999996</v>
      </c>
      <c r="F53" s="4">
        <v>105657.024</v>
      </c>
      <c r="G53">
        <v>59290.162100000001</v>
      </c>
      <c r="H53">
        <v>24411.739099999999</v>
      </c>
      <c r="I53">
        <v>21955.122800000001</v>
      </c>
      <c r="J53">
        <v>0</v>
      </c>
      <c r="K53">
        <v>0</v>
      </c>
      <c r="L53">
        <v>50917.965400000001</v>
      </c>
      <c r="M53">
        <v>237981.6925</v>
      </c>
      <c r="N53">
        <v>1969088.4376000001</v>
      </c>
      <c r="O53">
        <v>0</v>
      </c>
      <c r="P53">
        <v>0</v>
      </c>
      <c r="Q53">
        <v>12</v>
      </c>
      <c r="R53">
        <v>1</v>
      </c>
      <c r="S53" t="s">
        <v>114</v>
      </c>
    </row>
    <row r="54" spans="1:19" x14ac:dyDescent="0.25">
      <c r="A54" t="s">
        <v>62</v>
      </c>
      <c r="B54">
        <v>2416.5781000000002</v>
      </c>
      <c r="C54">
        <v>87.520600000000002</v>
      </c>
      <c r="D54">
        <v>1327347.0815000001</v>
      </c>
      <c r="E54" s="3">
        <v>130653.14599999999</v>
      </c>
      <c r="F54" s="4">
        <v>42855.605100000001</v>
      </c>
      <c r="G54">
        <v>27589.176800000001</v>
      </c>
      <c r="H54">
        <v>4551.8073000000004</v>
      </c>
      <c r="I54">
        <v>10714.620999999999</v>
      </c>
      <c r="J54">
        <v>0</v>
      </c>
      <c r="K54">
        <v>0</v>
      </c>
      <c r="L54">
        <v>22900.017100000001</v>
      </c>
      <c r="M54">
        <v>270291.29960000003</v>
      </c>
      <c r="N54">
        <v>1014200.0523</v>
      </c>
      <c r="O54">
        <v>0</v>
      </c>
      <c r="P54">
        <v>0</v>
      </c>
      <c r="Q54">
        <v>12</v>
      </c>
      <c r="R54">
        <v>1</v>
      </c>
      <c r="S54" t="s">
        <v>114</v>
      </c>
    </row>
    <row r="55" spans="1:19" x14ac:dyDescent="0.25">
      <c r="A55" t="s">
        <v>101</v>
      </c>
      <c r="B55">
        <v>29119.866099999999</v>
      </c>
      <c r="C55">
        <v>2031.7804000000001</v>
      </c>
      <c r="D55">
        <v>15288904.356000001</v>
      </c>
      <c r="E55" s="3">
        <v>5846521.7708999999</v>
      </c>
      <c r="F55" s="4">
        <v>940773.91799999995</v>
      </c>
      <c r="G55">
        <v>474523.87310000003</v>
      </c>
      <c r="H55">
        <v>337833.57949999999</v>
      </c>
      <c r="I55">
        <v>128416.4654</v>
      </c>
      <c r="J55">
        <v>0</v>
      </c>
      <c r="K55">
        <v>0</v>
      </c>
      <c r="L55">
        <v>414226.77159999998</v>
      </c>
      <c r="M55">
        <v>2493832.1526000001</v>
      </c>
      <c r="N55">
        <v>11854209.647600001</v>
      </c>
      <c r="O55">
        <v>0</v>
      </c>
      <c r="P55">
        <v>0</v>
      </c>
      <c r="Q55">
        <v>12</v>
      </c>
      <c r="R55">
        <v>1</v>
      </c>
      <c r="S55" t="s">
        <v>114</v>
      </c>
    </row>
    <row r="56" spans="1:19" x14ac:dyDescent="0.25">
      <c r="A56" t="s">
        <v>39</v>
      </c>
      <c r="B56">
        <v>4547.6202999999996</v>
      </c>
      <c r="C56">
        <v>212.40010000000001</v>
      </c>
      <c r="D56">
        <v>2615540.9484999999</v>
      </c>
      <c r="E56" s="3">
        <v>1119884.4519</v>
      </c>
      <c r="F56" s="4">
        <v>104107.8481</v>
      </c>
      <c r="G56">
        <v>45783.194000000003</v>
      </c>
      <c r="H56">
        <v>34501.8655</v>
      </c>
      <c r="I56">
        <v>23822.7886</v>
      </c>
      <c r="J56">
        <v>0</v>
      </c>
      <c r="K56">
        <v>0</v>
      </c>
      <c r="L56">
        <v>37700.983200000002</v>
      </c>
      <c r="M56">
        <v>834533.55249999999</v>
      </c>
      <c r="N56">
        <v>1676850.1470999999</v>
      </c>
      <c r="O56">
        <v>0</v>
      </c>
      <c r="P56">
        <v>0</v>
      </c>
      <c r="Q56">
        <v>12</v>
      </c>
      <c r="R56">
        <v>1</v>
      </c>
      <c r="S56" t="s">
        <v>114</v>
      </c>
    </row>
    <row r="57" spans="1:19" x14ac:dyDescent="0.25">
      <c r="A57" t="s">
        <v>58</v>
      </c>
      <c r="B57">
        <v>29133.838100000001</v>
      </c>
      <c r="C57">
        <v>2055.6482000000001</v>
      </c>
      <c r="D57">
        <v>15293274.869000001</v>
      </c>
      <c r="E57" s="3">
        <v>5852572.6846000003</v>
      </c>
      <c r="F57" s="4">
        <v>947125.18629999994</v>
      </c>
      <c r="G57">
        <v>474154.90470000001</v>
      </c>
      <c r="H57">
        <v>344415.37689999997</v>
      </c>
      <c r="I57">
        <v>128554.9048</v>
      </c>
      <c r="J57">
        <v>0</v>
      </c>
      <c r="K57">
        <v>0</v>
      </c>
      <c r="L57">
        <v>413782.7219</v>
      </c>
      <c r="M57">
        <v>2493832.1428</v>
      </c>
      <c r="N57">
        <v>11852245.358100001</v>
      </c>
      <c r="O57">
        <v>0</v>
      </c>
      <c r="P57">
        <v>0</v>
      </c>
      <c r="Q57">
        <v>12</v>
      </c>
      <c r="R57">
        <v>1</v>
      </c>
      <c r="S57" t="s">
        <v>114</v>
      </c>
    </row>
    <row r="58" spans="1:19" x14ac:dyDescent="0.25">
      <c r="A58" t="s">
        <v>79</v>
      </c>
      <c r="B58">
        <v>5820.5971</v>
      </c>
      <c r="C58">
        <v>815.47940000000006</v>
      </c>
      <c r="D58">
        <v>2691546.5863999999</v>
      </c>
      <c r="E58" s="3">
        <v>296460.76130000001</v>
      </c>
      <c r="F58" s="4">
        <v>428328.07250000001</v>
      </c>
      <c r="G58">
        <v>267099.69</v>
      </c>
      <c r="H58">
        <v>139518.6519</v>
      </c>
      <c r="I58">
        <v>21709.730599999999</v>
      </c>
      <c r="J58">
        <v>2524600.5199000002</v>
      </c>
      <c r="K58">
        <v>0</v>
      </c>
      <c r="L58">
        <v>253913.06200000001</v>
      </c>
      <c r="M58">
        <v>150786.43179999999</v>
      </c>
      <c r="N58">
        <v>3091236.3963000001</v>
      </c>
      <c r="O58">
        <v>0</v>
      </c>
      <c r="P58">
        <v>0</v>
      </c>
      <c r="Q58">
        <v>12</v>
      </c>
      <c r="R58">
        <v>1</v>
      </c>
      <c r="S58" t="s">
        <v>114</v>
      </c>
    </row>
    <row r="59" spans="1:19" x14ac:dyDescent="0.25">
      <c r="A59" t="s">
        <v>4</v>
      </c>
      <c r="B59">
        <v>29024.966199999999</v>
      </c>
      <c r="C59">
        <v>1648.8489999999999</v>
      </c>
      <c r="D59">
        <v>17333175.9747</v>
      </c>
      <c r="E59" s="3">
        <v>5517858.2411000002</v>
      </c>
      <c r="F59" s="4">
        <v>948105.42390000005</v>
      </c>
      <c r="G59">
        <v>401759.64569999999</v>
      </c>
      <c r="H59">
        <v>439225.63020000001</v>
      </c>
      <c r="I59">
        <v>107120.14810000001</v>
      </c>
      <c r="J59">
        <v>0</v>
      </c>
      <c r="K59">
        <v>0</v>
      </c>
      <c r="L59">
        <v>355250.09499999997</v>
      </c>
      <c r="M59">
        <v>6019784.2949999999</v>
      </c>
      <c r="N59">
        <v>10365300.127900001</v>
      </c>
      <c r="O59">
        <v>0</v>
      </c>
      <c r="P59">
        <v>0</v>
      </c>
      <c r="Q59">
        <v>12</v>
      </c>
      <c r="R59">
        <v>1</v>
      </c>
      <c r="S59" t="s">
        <v>114</v>
      </c>
    </row>
    <row r="60" spans="1:19" x14ac:dyDescent="0.25">
      <c r="A60" t="s">
        <v>19</v>
      </c>
      <c r="B60">
        <v>24438.954099999999</v>
      </c>
      <c r="C60">
        <v>1041.8479</v>
      </c>
      <c r="D60">
        <v>14090115.4712</v>
      </c>
      <c r="E60" s="3">
        <v>5305096.6594000002</v>
      </c>
      <c r="F60" s="4">
        <v>507811.33750000002</v>
      </c>
      <c r="G60">
        <v>196949.28140000001</v>
      </c>
      <c r="H60">
        <v>180508.02970000001</v>
      </c>
      <c r="I60">
        <v>130354.02650000001</v>
      </c>
      <c r="J60">
        <v>0</v>
      </c>
      <c r="K60">
        <v>0</v>
      </c>
      <c r="L60">
        <v>151838.14319999999</v>
      </c>
      <c r="M60">
        <v>4741122.1525999997</v>
      </c>
      <c r="N60">
        <v>8840629.1743000001</v>
      </c>
      <c r="O60">
        <v>0</v>
      </c>
      <c r="P60">
        <v>0</v>
      </c>
      <c r="Q60">
        <v>12</v>
      </c>
      <c r="R60">
        <v>1</v>
      </c>
      <c r="S60" t="s">
        <v>114</v>
      </c>
    </row>
    <row r="61" spans="1:19" x14ac:dyDescent="0.25">
      <c r="A61" t="s">
        <v>6</v>
      </c>
      <c r="B61">
        <v>42732.714399999997</v>
      </c>
      <c r="C61">
        <v>3427.0971</v>
      </c>
      <c r="D61">
        <v>18304681.082199998</v>
      </c>
      <c r="E61" s="3">
        <v>8030577.6717999997</v>
      </c>
      <c r="F61" s="4">
        <v>1003256.768</v>
      </c>
      <c r="G61">
        <v>324626.40330000001</v>
      </c>
      <c r="H61">
        <v>451458.91379999998</v>
      </c>
      <c r="I61">
        <v>227171.4509</v>
      </c>
      <c r="J61">
        <v>589376.25490000006</v>
      </c>
      <c r="K61">
        <v>0</v>
      </c>
      <c r="L61">
        <v>242385.72810000001</v>
      </c>
      <c r="M61">
        <v>4841238.3003000002</v>
      </c>
      <c r="N61">
        <v>13038005.793</v>
      </c>
      <c r="O61">
        <v>0</v>
      </c>
      <c r="P61">
        <v>0</v>
      </c>
      <c r="Q61">
        <v>12</v>
      </c>
      <c r="R61">
        <v>1</v>
      </c>
      <c r="S61" t="s">
        <v>114</v>
      </c>
    </row>
    <row r="62" spans="1:19" x14ac:dyDescent="0.25">
      <c r="A62" t="s">
        <v>3</v>
      </c>
      <c r="B62">
        <v>2126.9940999999999</v>
      </c>
      <c r="C62">
        <v>145.119</v>
      </c>
      <c r="D62">
        <v>1226827.7261000001</v>
      </c>
      <c r="E62" s="3">
        <v>206771.50349999999</v>
      </c>
      <c r="F62" s="4">
        <v>80284.857900000003</v>
      </c>
      <c r="G62">
        <v>49868.621899999998</v>
      </c>
      <c r="H62">
        <v>22158.840199999999</v>
      </c>
      <c r="I62">
        <v>8257.3958999999995</v>
      </c>
      <c r="J62">
        <v>0</v>
      </c>
      <c r="K62">
        <v>0</v>
      </c>
      <c r="L62">
        <v>45196.594799999999</v>
      </c>
      <c r="M62">
        <v>157746.55009999999</v>
      </c>
      <c r="N62">
        <v>988795.91940000001</v>
      </c>
      <c r="O62">
        <v>0</v>
      </c>
      <c r="P62">
        <v>0</v>
      </c>
      <c r="Q62">
        <v>12</v>
      </c>
      <c r="R62">
        <v>1</v>
      </c>
      <c r="S62" t="s">
        <v>114</v>
      </c>
    </row>
    <row r="63" spans="1:19" x14ac:dyDescent="0.25">
      <c r="A63" t="s">
        <v>102</v>
      </c>
      <c r="B63">
        <v>42751.4948</v>
      </c>
      <c r="C63">
        <v>3384.6441</v>
      </c>
      <c r="D63">
        <v>18312381.214400001</v>
      </c>
      <c r="E63" s="3">
        <v>8030048.7481000004</v>
      </c>
      <c r="F63" s="4">
        <v>983370.42920000001</v>
      </c>
      <c r="G63">
        <v>325054.56760000001</v>
      </c>
      <c r="H63">
        <v>430898.7597</v>
      </c>
      <c r="I63">
        <v>227417.1018</v>
      </c>
      <c r="J63">
        <v>589376.25490000006</v>
      </c>
      <c r="K63">
        <v>0</v>
      </c>
      <c r="L63">
        <v>242775.08989999999</v>
      </c>
      <c r="M63">
        <v>4855933.0619999999</v>
      </c>
      <c r="N63">
        <v>13050929.7947</v>
      </c>
      <c r="O63">
        <v>0</v>
      </c>
      <c r="P63">
        <v>0</v>
      </c>
      <c r="Q63">
        <v>12</v>
      </c>
      <c r="R63">
        <v>1</v>
      </c>
      <c r="S63" t="s">
        <v>114</v>
      </c>
    </row>
    <row r="64" spans="1:19" x14ac:dyDescent="0.25">
      <c r="A64" t="s">
        <v>70</v>
      </c>
      <c r="B64">
        <v>3284.3144000000002</v>
      </c>
      <c r="C64">
        <v>307.1207</v>
      </c>
      <c r="D64">
        <v>1433338.7168000001</v>
      </c>
      <c r="E64" s="3">
        <v>380007.57949999999</v>
      </c>
      <c r="F64" s="4">
        <v>176437.83739999999</v>
      </c>
      <c r="G64">
        <v>117005.6931</v>
      </c>
      <c r="H64">
        <v>44658.293599999997</v>
      </c>
      <c r="I64">
        <v>14773.850700000001</v>
      </c>
      <c r="J64">
        <v>628588.1</v>
      </c>
      <c r="K64">
        <v>0</v>
      </c>
      <c r="L64">
        <v>110295.8796</v>
      </c>
      <c r="M64">
        <v>316466.2635</v>
      </c>
      <c r="N64">
        <v>1570075.6205</v>
      </c>
      <c r="O64">
        <v>0</v>
      </c>
      <c r="P64">
        <v>0</v>
      </c>
      <c r="Q64">
        <v>12</v>
      </c>
      <c r="R64">
        <v>1</v>
      </c>
      <c r="S64" t="s">
        <v>114</v>
      </c>
    </row>
    <row r="65" spans="1:19" x14ac:dyDescent="0.25">
      <c r="A65" t="s">
        <v>12</v>
      </c>
      <c r="B65">
        <v>7726.6318000000001</v>
      </c>
      <c r="C65">
        <v>666.86659999999995</v>
      </c>
      <c r="D65">
        <v>4735487.0228000004</v>
      </c>
      <c r="E65" s="3">
        <v>1171588.7605000001</v>
      </c>
      <c r="F65" s="4">
        <v>397144.7451</v>
      </c>
      <c r="G65">
        <v>166982.8088</v>
      </c>
      <c r="H65">
        <v>208556.65609999999</v>
      </c>
      <c r="I65">
        <v>21605.2801</v>
      </c>
      <c r="J65">
        <v>0</v>
      </c>
      <c r="K65">
        <v>0</v>
      </c>
      <c r="L65">
        <v>151403.6617</v>
      </c>
      <c r="M65">
        <v>2072261.6188000001</v>
      </c>
      <c r="N65">
        <v>2266083.4725000001</v>
      </c>
      <c r="O65">
        <v>0</v>
      </c>
      <c r="P65">
        <v>0</v>
      </c>
      <c r="Q65">
        <v>12</v>
      </c>
      <c r="R65">
        <v>1</v>
      </c>
      <c r="S65" t="s">
        <v>114</v>
      </c>
    </row>
    <row r="66" spans="1:19" x14ac:dyDescent="0.25">
      <c r="A66" t="s">
        <v>74</v>
      </c>
      <c r="B66">
        <v>11086.9818</v>
      </c>
      <c r="C66">
        <v>1243.3479</v>
      </c>
      <c r="D66">
        <v>5083294.9415999996</v>
      </c>
      <c r="E66" s="3">
        <v>1662317.5111</v>
      </c>
      <c r="F66" s="4">
        <v>593342.87089999998</v>
      </c>
      <c r="G66">
        <v>269102.49229999998</v>
      </c>
      <c r="H66">
        <v>274734.68400000001</v>
      </c>
      <c r="I66">
        <v>49505.6947</v>
      </c>
      <c r="J66">
        <v>1586976.6041000001</v>
      </c>
      <c r="K66">
        <v>0</v>
      </c>
      <c r="L66">
        <v>241455.69570000001</v>
      </c>
      <c r="M66">
        <v>863705.2365</v>
      </c>
      <c r="N66">
        <v>5003645.8037</v>
      </c>
      <c r="O66">
        <v>0</v>
      </c>
      <c r="P66">
        <v>0</v>
      </c>
      <c r="Q66">
        <v>12</v>
      </c>
      <c r="R66">
        <v>1</v>
      </c>
      <c r="S66" t="s">
        <v>114</v>
      </c>
    </row>
    <row r="67" spans="1:19" x14ac:dyDescent="0.25">
      <c r="A67" t="s">
        <v>76</v>
      </c>
      <c r="B67">
        <v>36564.332999999999</v>
      </c>
      <c r="C67">
        <v>794.85730000000001</v>
      </c>
      <c r="D67">
        <v>21485613.580800001</v>
      </c>
      <c r="E67" s="3">
        <v>8853601.8576999996</v>
      </c>
      <c r="F67" s="4">
        <v>387836.03019999998</v>
      </c>
      <c r="G67">
        <v>207274.51149999999</v>
      </c>
      <c r="H67">
        <v>97331.751199999999</v>
      </c>
      <c r="I67">
        <v>83229.767500000002</v>
      </c>
      <c r="J67">
        <v>0</v>
      </c>
      <c r="K67">
        <v>0</v>
      </c>
      <c r="L67">
        <v>168287.4497</v>
      </c>
      <c r="M67">
        <v>13087920.5755</v>
      </c>
      <c r="N67">
        <v>8009879.9780999999</v>
      </c>
      <c r="O67">
        <v>0</v>
      </c>
      <c r="P67">
        <v>0</v>
      </c>
      <c r="Q67">
        <v>12</v>
      </c>
      <c r="R67">
        <v>1</v>
      </c>
      <c r="S67" t="s">
        <v>114</v>
      </c>
    </row>
    <row r="68" spans="1:19" x14ac:dyDescent="0.25">
      <c r="A68" t="s">
        <v>18</v>
      </c>
      <c r="B68">
        <v>13247.724700000001</v>
      </c>
      <c r="C68">
        <v>2049.3573000000001</v>
      </c>
      <c r="D68">
        <v>4937519.8800999997</v>
      </c>
      <c r="E68" s="3">
        <v>1302662.2250000001</v>
      </c>
      <c r="F68" s="4">
        <v>634168.92339999997</v>
      </c>
      <c r="G68">
        <v>279575.93489999999</v>
      </c>
      <c r="H68">
        <v>300539.38099999999</v>
      </c>
      <c r="I68">
        <v>54053.607400000001</v>
      </c>
      <c r="J68">
        <v>652035.51069999998</v>
      </c>
      <c r="K68">
        <v>0</v>
      </c>
      <c r="L68">
        <v>251401.723</v>
      </c>
      <c r="M68">
        <v>793174.80929999996</v>
      </c>
      <c r="N68">
        <v>4162796.5389</v>
      </c>
      <c r="O68">
        <v>0</v>
      </c>
      <c r="P68">
        <v>0</v>
      </c>
      <c r="Q68">
        <v>12</v>
      </c>
      <c r="R68">
        <v>1</v>
      </c>
      <c r="S68" t="s">
        <v>114</v>
      </c>
    </row>
    <row r="69" spans="1:19" x14ac:dyDescent="0.25">
      <c r="A69" t="s">
        <v>22</v>
      </c>
      <c r="B69">
        <v>14564.9673</v>
      </c>
      <c r="C69">
        <v>7963.1378000000004</v>
      </c>
      <c r="D69">
        <v>8418834.0187999997</v>
      </c>
      <c r="E69" s="3">
        <v>2393208.4517999999</v>
      </c>
      <c r="F69" s="4">
        <v>578780.69299999997</v>
      </c>
      <c r="G69">
        <v>283339.7487</v>
      </c>
      <c r="H69">
        <v>236524.92980000001</v>
      </c>
      <c r="I69">
        <v>58916.014600000002</v>
      </c>
      <c r="J69">
        <v>0</v>
      </c>
      <c r="K69">
        <v>0</v>
      </c>
      <c r="L69">
        <v>216802.6692</v>
      </c>
      <c r="M69">
        <v>2198437.7708000001</v>
      </c>
      <c r="N69">
        <v>5678413.1544000003</v>
      </c>
      <c r="O69">
        <v>0</v>
      </c>
      <c r="P69">
        <v>0</v>
      </c>
      <c r="Q69">
        <v>12</v>
      </c>
      <c r="R69">
        <v>1</v>
      </c>
      <c r="S69" t="s">
        <v>114</v>
      </c>
    </row>
    <row r="70" spans="1:19" x14ac:dyDescent="0.25">
      <c r="A70" t="s">
        <v>23</v>
      </c>
      <c r="B70">
        <v>39841.854700000004</v>
      </c>
      <c r="C70">
        <v>2057.6102000000001</v>
      </c>
      <c r="D70">
        <v>23063369.614799999</v>
      </c>
      <c r="E70" s="3">
        <v>5399453.6889000004</v>
      </c>
      <c r="F70" s="4">
        <v>1043760.2376</v>
      </c>
      <c r="G70">
        <v>469582.58549999999</v>
      </c>
      <c r="H70">
        <v>467555.2402</v>
      </c>
      <c r="I70">
        <v>106622.41190000001</v>
      </c>
      <c r="J70">
        <v>0</v>
      </c>
      <c r="K70">
        <v>0</v>
      </c>
      <c r="L70">
        <v>402854.16379999998</v>
      </c>
      <c r="M70">
        <v>9355749.3125999998</v>
      </c>
      <c r="N70">
        <v>12663875.3167</v>
      </c>
      <c r="O70">
        <v>0</v>
      </c>
      <c r="P70">
        <v>0</v>
      </c>
      <c r="Q70">
        <v>12</v>
      </c>
      <c r="R70">
        <v>1</v>
      </c>
      <c r="S70" t="s">
        <v>114</v>
      </c>
    </row>
    <row r="71" spans="1:19" x14ac:dyDescent="0.25">
      <c r="A71" t="s">
        <v>26</v>
      </c>
      <c r="B71">
        <v>16838.240099999999</v>
      </c>
      <c r="C71">
        <v>650.12990000000002</v>
      </c>
      <c r="D71">
        <v>10151590.085000001</v>
      </c>
      <c r="E71" s="3">
        <v>3458507.3535000002</v>
      </c>
      <c r="F71" s="4">
        <v>355787.63370000001</v>
      </c>
      <c r="G71">
        <v>189698.22990000001</v>
      </c>
      <c r="H71">
        <v>113230.6425</v>
      </c>
      <c r="I71">
        <v>52858.761200000001</v>
      </c>
      <c r="J71">
        <v>0</v>
      </c>
      <c r="K71">
        <v>0</v>
      </c>
      <c r="L71">
        <v>162672.05850000001</v>
      </c>
      <c r="M71">
        <v>4684509.3481999999</v>
      </c>
      <c r="N71">
        <v>5111282.4058999997</v>
      </c>
      <c r="O71">
        <v>0</v>
      </c>
      <c r="P71">
        <v>0</v>
      </c>
      <c r="Q71">
        <v>12</v>
      </c>
      <c r="R71">
        <v>1</v>
      </c>
      <c r="S71" t="s">
        <v>114</v>
      </c>
    </row>
    <row r="72" spans="1:19" x14ac:dyDescent="0.25">
      <c r="A72" t="s">
        <v>28</v>
      </c>
      <c r="B72">
        <v>12685.5044</v>
      </c>
      <c r="C72">
        <v>537.71439999999996</v>
      </c>
      <c r="D72">
        <v>7672448.1575999996</v>
      </c>
      <c r="E72" s="3">
        <v>2653183.6631</v>
      </c>
      <c r="F72" s="4">
        <v>329007.20069999999</v>
      </c>
      <c r="G72">
        <v>170235.07860000001</v>
      </c>
      <c r="H72">
        <v>122050.42019999999</v>
      </c>
      <c r="I72">
        <v>36721.701800000003</v>
      </c>
      <c r="J72">
        <v>0</v>
      </c>
      <c r="K72">
        <v>0</v>
      </c>
      <c r="L72">
        <v>155600.81770000001</v>
      </c>
      <c r="M72">
        <v>4231763.6469000001</v>
      </c>
      <c r="N72">
        <v>3111652.4213</v>
      </c>
      <c r="O72">
        <v>0</v>
      </c>
      <c r="P72">
        <v>0</v>
      </c>
      <c r="Q72">
        <v>12</v>
      </c>
      <c r="R72">
        <v>1</v>
      </c>
      <c r="S72" t="s">
        <v>114</v>
      </c>
    </row>
    <row r="73" spans="1:19" x14ac:dyDescent="0.25">
      <c r="A73" t="s">
        <v>81</v>
      </c>
      <c r="B73">
        <v>18949.039799999999</v>
      </c>
      <c r="C73">
        <v>1913.7835</v>
      </c>
      <c r="D73">
        <v>9878125.3533999994</v>
      </c>
      <c r="E73" s="3">
        <v>4347472.6780000003</v>
      </c>
      <c r="F73" s="4">
        <v>704005.40659999999</v>
      </c>
      <c r="G73">
        <v>122271.44749999999</v>
      </c>
      <c r="H73">
        <v>383262.30450000003</v>
      </c>
      <c r="I73">
        <v>198471.65460000001</v>
      </c>
      <c r="J73">
        <v>322372.12729999999</v>
      </c>
      <c r="K73">
        <v>-4493.1643000000004</v>
      </c>
      <c r="L73">
        <v>53153.044999999998</v>
      </c>
      <c r="M73">
        <v>4395714.6473000003</v>
      </c>
      <c r="N73">
        <v>4785421.2230000002</v>
      </c>
      <c r="O73">
        <v>0</v>
      </c>
      <c r="P73">
        <v>0</v>
      </c>
      <c r="Q73">
        <v>12</v>
      </c>
      <c r="R73">
        <v>1</v>
      </c>
      <c r="S73" t="s">
        <v>114</v>
      </c>
    </row>
    <row r="74" spans="1:19" x14ac:dyDescent="0.25">
      <c r="A74" t="s">
        <v>31</v>
      </c>
      <c r="B74">
        <v>13708.4154</v>
      </c>
      <c r="C74">
        <v>747.50019999999995</v>
      </c>
      <c r="D74">
        <v>7889123.9265000001</v>
      </c>
      <c r="E74" s="3">
        <v>1699505.1945</v>
      </c>
      <c r="F74" s="4">
        <v>418279.02399999998</v>
      </c>
      <c r="G74">
        <v>250873.5876</v>
      </c>
      <c r="H74">
        <v>116134.0191</v>
      </c>
      <c r="I74">
        <v>51271.417300000001</v>
      </c>
      <c r="J74">
        <v>0</v>
      </c>
      <c r="K74">
        <v>0</v>
      </c>
      <c r="L74">
        <v>228015.8303</v>
      </c>
      <c r="M74">
        <v>2169732.8106</v>
      </c>
      <c r="N74">
        <v>5301099.8300999999</v>
      </c>
      <c r="O74">
        <v>0</v>
      </c>
      <c r="P74">
        <v>0</v>
      </c>
      <c r="Q74">
        <v>12</v>
      </c>
      <c r="R74">
        <v>1</v>
      </c>
      <c r="S74" t="s">
        <v>114</v>
      </c>
    </row>
    <row r="75" spans="1:19" x14ac:dyDescent="0.25">
      <c r="A75" t="s">
        <v>34</v>
      </c>
      <c r="B75">
        <v>16467.4126</v>
      </c>
      <c r="C75">
        <v>2383.0547000000001</v>
      </c>
      <c r="D75">
        <v>7788345.4537000004</v>
      </c>
      <c r="E75" s="3">
        <v>3073831.8772999998</v>
      </c>
      <c r="F75" s="4">
        <v>407481.8505</v>
      </c>
      <c r="G75">
        <v>182228.94769999999</v>
      </c>
      <c r="H75">
        <v>121033.121</v>
      </c>
      <c r="I75">
        <v>104219.7819</v>
      </c>
      <c r="J75">
        <v>0</v>
      </c>
      <c r="K75">
        <v>0</v>
      </c>
      <c r="L75">
        <v>131748.016</v>
      </c>
      <c r="M75">
        <v>605826.71259999997</v>
      </c>
      <c r="N75">
        <v>6784692.2975000003</v>
      </c>
      <c r="O75">
        <v>0</v>
      </c>
      <c r="P75">
        <v>0</v>
      </c>
      <c r="Q75">
        <v>12</v>
      </c>
      <c r="R75">
        <v>1</v>
      </c>
      <c r="S75" t="s">
        <v>114</v>
      </c>
    </row>
    <row r="76" spans="1:19" x14ac:dyDescent="0.25">
      <c r="A76" t="s">
        <v>91</v>
      </c>
      <c r="B76">
        <v>21853.124599999999</v>
      </c>
      <c r="C76">
        <v>6337.2128000000002</v>
      </c>
      <c r="D76">
        <v>12759398.0583</v>
      </c>
      <c r="E76" s="3">
        <v>5330268.9447999997</v>
      </c>
      <c r="F76" s="4">
        <v>598196.88760000002</v>
      </c>
      <c r="G76">
        <v>284195.57150000002</v>
      </c>
      <c r="H76">
        <v>230741.8787</v>
      </c>
      <c r="I76">
        <v>83259.437399999995</v>
      </c>
      <c r="J76">
        <v>0</v>
      </c>
      <c r="K76">
        <v>0</v>
      </c>
      <c r="L76">
        <v>217861.1925</v>
      </c>
      <c r="M76">
        <v>4772159.0966999996</v>
      </c>
      <c r="N76">
        <v>7417504.75</v>
      </c>
      <c r="O76">
        <v>0</v>
      </c>
      <c r="P76">
        <v>0</v>
      </c>
      <c r="Q76">
        <v>12</v>
      </c>
      <c r="R76">
        <v>1</v>
      </c>
      <c r="S76" t="s">
        <v>114</v>
      </c>
    </row>
    <row r="77" spans="1:19" x14ac:dyDescent="0.25">
      <c r="A77" t="s">
        <v>85</v>
      </c>
      <c r="B77">
        <v>11432.9246</v>
      </c>
      <c r="C77">
        <v>579.18579999999997</v>
      </c>
      <c r="D77">
        <v>5799548.324</v>
      </c>
      <c r="E77" s="3">
        <v>1594482.6002</v>
      </c>
      <c r="F77" s="4">
        <v>258231.82610000001</v>
      </c>
      <c r="G77">
        <v>140856.0471</v>
      </c>
      <c r="H77">
        <v>70025.5337</v>
      </c>
      <c r="I77">
        <v>47350.2454</v>
      </c>
      <c r="J77">
        <v>0</v>
      </c>
      <c r="K77">
        <v>0</v>
      </c>
      <c r="L77">
        <v>123262.0263</v>
      </c>
      <c r="M77">
        <v>1413152.0728</v>
      </c>
      <c r="N77">
        <v>4128143.2055000002</v>
      </c>
      <c r="O77">
        <v>0</v>
      </c>
      <c r="P77">
        <v>0</v>
      </c>
      <c r="Q77">
        <v>12</v>
      </c>
      <c r="R77">
        <v>1</v>
      </c>
      <c r="S77" t="s">
        <v>114</v>
      </c>
    </row>
    <row r="78" spans="1:19" x14ac:dyDescent="0.25">
      <c r="A78" t="s">
        <v>37</v>
      </c>
      <c r="B78">
        <v>8142.5938999999998</v>
      </c>
      <c r="C78">
        <v>467.58359999999999</v>
      </c>
      <c r="D78">
        <v>4510672.2900999999</v>
      </c>
      <c r="E78" s="3">
        <v>1579721.8536</v>
      </c>
      <c r="F78" s="4">
        <v>262450.07679999998</v>
      </c>
      <c r="G78">
        <v>179946.64850000001</v>
      </c>
      <c r="H78">
        <v>50653.538699999997</v>
      </c>
      <c r="I78">
        <v>31849.889599999999</v>
      </c>
      <c r="J78">
        <v>0</v>
      </c>
      <c r="K78">
        <v>0</v>
      </c>
      <c r="L78">
        <v>166029.81940000001</v>
      </c>
      <c r="M78">
        <v>946532.82700000005</v>
      </c>
      <c r="N78">
        <v>3301682.0406999998</v>
      </c>
      <c r="O78">
        <v>0</v>
      </c>
      <c r="P78">
        <v>0</v>
      </c>
      <c r="Q78">
        <v>12</v>
      </c>
      <c r="R78">
        <v>1</v>
      </c>
      <c r="S78" t="s">
        <v>114</v>
      </c>
    </row>
    <row r="79" spans="1:19" x14ac:dyDescent="0.25">
      <c r="A79" t="s">
        <v>41</v>
      </c>
      <c r="B79">
        <v>17994.9238</v>
      </c>
      <c r="C79">
        <v>1021.0265000000001</v>
      </c>
      <c r="D79">
        <v>10942555.955800001</v>
      </c>
      <c r="E79" s="3">
        <v>2460598.5063</v>
      </c>
      <c r="F79" s="4">
        <v>595703.38089999999</v>
      </c>
      <c r="G79">
        <v>288427.38660000003</v>
      </c>
      <c r="H79">
        <v>233443.8499</v>
      </c>
      <c r="I79">
        <v>73832.144499999995</v>
      </c>
      <c r="J79">
        <v>0</v>
      </c>
      <c r="K79">
        <v>0</v>
      </c>
      <c r="L79">
        <v>248415.20180000001</v>
      </c>
      <c r="M79">
        <v>4032835.7072000001</v>
      </c>
      <c r="N79">
        <v>6314005.2489</v>
      </c>
      <c r="O79">
        <v>0</v>
      </c>
      <c r="P79">
        <v>0</v>
      </c>
      <c r="Q79">
        <v>12</v>
      </c>
      <c r="R79">
        <v>1</v>
      </c>
      <c r="S79" t="s">
        <v>114</v>
      </c>
    </row>
    <row r="80" spans="1:19" x14ac:dyDescent="0.25">
      <c r="A80" t="s">
        <v>46</v>
      </c>
      <c r="B80">
        <v>24413.5995</v>
      </c>
      <c r="C80">
        <v>1116.4818</v>
      </c>
      <c r="D80">
        <v>16971367.4725</v>
      </c>
      <c r="E80" s="3">
        <v>6008478.1500000004</v>
      </c>
      <c r="F80" s="4">
        <v>797174.0612</v>
      </c>
      <c r="G80">
        <v>348248.51120000001</v>
      </c>
      <c r="H80">
        <v>288579.43680000002</v>
      </c>
      <c r="I80">
        <v>160346.11319999999</v>
      </c>
      <c r="J80">
        <v>915604.89650000003</v>
      </c>
      <c r="K80">
        <v>0</v>
      </c>
      <c r="L80">
        <v>267789.96380000003</v>
      </c>
      <c r="M80">
        <v>5285957.943</v>
      </c>
      <c r="N80">
        <v>11366435.698100001</v>
      </c>
      <c r="O80">
        <v>0</v>
      </c>
      <c r="P80">
        <v>0</v>
      </c>
      <c r="Q80">
        <v>12</v>
      </c>
      <c r="R80">
        <v>1</v>
      </c>
      <c r="S80" t="s">
        <v>114</v>
      </c>
    </row>
    <row r="81" spans="1:19" x14ac:dyDescent="0.25">
      <c r="A81" t="s">
        <v>53</v>
      </c>
      <c r="B81">
        <v>14518.0844</v>
      </c>
      <c r="C81">
        <v>778.9049</v>
      </c>
      <c r="D81">
        <v>7045068.0399000002</v>
      </c>
      <c r="E81" s="3">
        <v>2477833.2922</v>
      </c>
      <c r="F81" s="4">
        <v>316258.5822</v>
      </c>
      <c r="G81">
        <v>166906.15049999999</v>
      </c>
      <c r="H81">
        <v>106330.8888</v>
      </c>
      <c r="I81">
        <v>43021.5429</v>
      </c>
      <c r="J81">
        <v>0</v>
      </c>
      <c r="K81">
        <v>0</v>
      </c>
      <c r="L81">
        <v>147108.533</v>
      </c>
      <c r="M81">
        <v>3462626.4219</v>
      </c>
      <c r="N81">
        <v>3266153.0030999999</v>
      </c>
      <c r="O81">
        <v>0</v>
      </c>
      <c r="P81">
        <v>0</v>
      </c>
      <c r="Q81">
        <v>12</v>
      </c>
      <c r="R81">
        <v>1</v>
      </c>
      <c r="S81" t="s">
        <v>114</v>
      </c>
    </row>
    <row r="82" spans="1:19" x14ac:dyDescent="0.25">
      <c r="A82" t="s">
        <v>87</v>
      </c>
      <c r="B82">
        <v>19593.852999999999</v>
      </c>
      <c r="C82">
        <v>1499.78</v>
      </c>
      <c r="D82">
        <v>9255421.8772999998</v>
      </c>
      <c r="E82" s="3">
        <v>3264647.071</v>
      </c>
      <c r="F82" s="4">
        <v>580252.79799999995</v>
      </c>
      <c r="G82">
        <v>273995.62550000002</v>
      </c>
      <c r="H82">
        <v>227472.27340000001</v>
      </c>
      <c r="I82">
        <v>78784.899099999995</v>
      </c>
      <c r="J82">
        <v>811015.63540000003</v>
      </c>
      <c r="K82">
        <v>0</v>
      </c>
      <c r="L82">
        <v>239346.43429999999</v>
      </c>
      <c r="M82">
        <v>3154054.6011000001</v>
      </c>
      <c r="N82">
        <v>5717266.3986</v>
      </c>
      <c r="O82">
        <v>0</v>
      </c>
      <c r="P82">
        <v>0</v>
      </c>
      <c r="Q82">
        <v>12</v>
      </c>
      <c r="R82">
        <v>1</v>
      </c>
      <c r="S82" t="s">
        <v>114</v>
      </c>
    </row>
    <row r="83" spans="1:19" x14ac:dyDescent="0.25">
      <c r="A83" t="s">
        <v>60</v>
      </c>
      <c r="B83">
        <v>17547.265500000001</v>
      </c>
      <c r="C83">
        <v>1328.9585999999999</v>
      </c>
      <c r="D83">
        <v>9718182.4449000005</v>
      </c>
      <c r="E83" s="3">
        <v>2954227.9201000002</v>
      </c>
      <c r="F83" s="4">
        <v>657833.7132</v>
      </c>
      <c r="G83">
        <v>286014.56819999998</v>
      </c>
      <c r="H83">
        <v>270856.75640000001</v>
      </c>
      <c r="I83">
        <v>100962.38860000001</v>
      </c>
      <c r="J83">
        <v>0</v>
      </c>
      <c r="K83">
        <v>0</v>
      </c>
      <c r="L83">
        <v>247657.50659999999</v>
      </c>
      <c r="M83">
        <v>1599697.7571</v>
      </c>
      <c r="N83">
        <v>7460621.5127999997</v>
      </c>
      <c r="O83">
        <v>0</v>
      </c>
      <c r="P83">
        <v>0</v>
      </c>
      <c r="Q83">
        <v>12</v>
      </c>
      <c r="R83">
        <v>1</v>
      </c>
      <c r="S83" t="s">
        <v>114</v>
      </c>
    </row>
    <row r="84" spans="1:19" x14ac:dyDescent="0.25">
      <c r="A84" t="s">
        <v>98</v>
      </c>
      <c r="B84">
        <v>30770.554800000002</v>
      </c>
      <c r="C84">
        <v>1789.7668000000001</v>
      </c>
      <c r="D84">
        <v>17976696.690000001</v>
      </c>
      <c r="E84" s="3">
        <v>5822249.9386</v>
      </c>
      <c r="F84" s="4">
        <v>999006.07279999997</v>
      </c>
      <c r="G84">
        <v>421876.9583</v>
      </c>
      <c r="H84">
        <v>468826.9056</v>
      </c>
      <c r="I84">
        <v>108302.2089</v>
      </c>
      <c r="J84">
        <v>0</v>
      </c>
      <c r="K84">
        <v>0</v>
      </c>
      <c r="L84">
        <v>368249.69380000001</v>
      </c>
      <c r="M84">
        <v>5855607.9093000004</v>
      </c>
      <c r="N84">
        <v>11122091.1834</v>
      </c>
      <c r="O84">
        <v>0</v>
      </c>
      <c r="P84">
        <v>0</v>
      </c>
      <c r="Q84">
        <v>12</v>
      </c>
      <c r="R84">
        <v>1</v>
      </c>
      <c r="S84" t="s">
        <v>114</v>
      </c>
    </row>
    <row r="85" spans="1:19" x14ac:dyDescent="0.25">
      <c r="A85" t="s">
        <v>30</v>
      </c>
      <c r="B85">
        <v>5837.6291000000001</v>
      </c>
      <c r="C85">
        <v>369.54750000000001</v>
      </c>
      <c r="D85">
        <v>3402335.2845000001</v>
      </c>
      <c r="E85" s="3">
        <v>1271180.246</v>
      </c>
      <c r="F85" s="4">
        <v>193946.9705</v>
      </c>
      <c r="G85">
        <v>55864.0141</v>
      </c>
      <c r="H85">
        <v>131337.9595</v>
      </c>
      <c r="I85">
        <v>6744.9967999999999</v>
      </c>
      <c r="J85">
        <v>0</v>
      </c>
      <c r="K85">
        <v>0</v>
      </c>
      <c r="L85">
        <v>50700.877399999998</v>
      </c>
      <c r="M85">
        <v>2383617.2113999999</v>
      </c>
      <c r="N85">
        <v>824769.35060000001</v>
      </c>
      <c r="O85">
        <v>0</v>
      </c>
      <c r="P85">
        <v>0</v>
      </c>
      <c r="Q85">
        <v>12</v>
      </c>
      <c r="R85">
        <v>1</v>
      </c>
      <c r="S85" t="s">
        <v>114</v>
      </c>
    </row>
    <row r="86" spans="1:19" x14ac:dyDescent="0.25">
      <c r="A86" t="s">
        <v>115</v>
      </c>
      <c r="B86">
        <v>26091.6417</v>
      </c>
      <c r="C86">
        <v>1067.2488000000001</v>
      </c>
      <c r="D86">
        <v>14816942.445499999</v>
      </c>
      <c r="E86" s="3">
        <v>5636785.3767999997</v>
      </c>
      <c r="F86" s="4">
        <v>509475.23220000003</v>
      </c>
      <c r="G86">
        <v>213072.05239999999</v>
      </c>
      <c r="H86">
        <v>188065.09409999999</v>
      </c>
      <c r="I86">
        <v>108338.0857</v>
      </c>
      <c r="J86">
        <v>0</v>
      </c>
      <c r="K86">
        <v>0</v>
      </c>
      <c r="L86">
        <v>163705.21249999999</v>
      </c>
      <c r="M86">
        <v>4759990.4302000003</v>
      </c>
      <c r="N86">
        <v>9547433.4258999992</v>
      </c>
      <c r="O86">
        <v>0</v>
      </c>
      <c r="P86">
        <v>0</v>
      </c>
      <c r="Q86">
        <v>12</v>
      </c>
      <c r="R86">
        <v>1</v>
      </c>
      <c r="S86" t="s">
        <v>114</v>
      </c>
    </row>
    <row r="87" spans="1:19" x14ac:dyDescent="0.25">
      <c r="A87" t="s">
        <v>75</v>
      </c>
      <c r="B87">
        <v>8468.1612000000005</v>
      </c>
      <c r="C87">
        <v>386.22370000000001</v>
      </c>
      <c r="D87">
        <v>5203269.5650000004</v>
      </c>
      <c r="E87" s="3">
        <v>1685621.1761</v>
      </c>
      <c r="F87" s="4">
        <v>224710.25020000001</v>
      </c>
      <c r="G87">
        <v>105681.573</v>
      </c>
      <c r="H87">
        <v>96384.396299999993</v>
      </c>
      <c r="I87">
        <v>22644.2808</v>
      </c>
      <c r="J87">
        <v>0</v>
      </c>
      <c r="K87">
        <v>0</v>
      </c>
      <c r="L87">
        <v>95186.517600000006</v>
      </c>
      <c r="M87">
        <v>2717615.3799000001</v>
      </c>
      <c r="N87">
        <v>2260794.5304999999</v>
      </c>
      <c r="O87">
        <v>0</v>
      </c>
      <c r="P87">
        <v>0</v>
      </c>
      <c r="Q87">
        <v>12</v>
      </c>
      <c r="R87">
        <v>1</v>
      </c>
      <c r="S87" t="s">
        <v>114</v>
      </c>
    </row>
    <row r="88" spans="1:19" x14ac:dyDescent="0.25">
      <c r="A88" t="s">
        <v>0</v>
      </c>
      <c r="B88">
        <v>17784.5494</v>
      </c>
      <c r="C88">
        <v>843.71810000000005</v>
      </c>
      <c r="D88">
        <v>10375875.353399999</v>
      </c>
      <c r="E88" s="3">
        <v>4013474.6466000001</v>
      </c>
      <c r="F88" s="4">
        <v>447039.25180000003</v>
      </c>
      <c r="G88">
        <v>148206.17259999999</v>
      </c>
      <c r="H88">
        <v>267882.77870000002</v>
      </c>
      <c r="I88">
        <v>30950.300500000001</v>
      </c>
      <c r="J88">
        <v>0</v>
      </c>
      <c r="K88">
        <v>0</v>
      </c>
      <c r="L88">
        <v>125506.0417</v>
      </c>
      <c r="M88">
        <v>6208956.7450999999</v>
      </c>
      <c r="N88">
        <v>3719875.3080000002</v>
      </c>
      <c r="O88">
        <v>0</v>
      </c>
      <c r="P88">
        <v>0</v>
      </c>
      <c r="Q88">
        <v>12</v>
      </c>
      <c r="R88">
        <v>1</v>
      </c>
      <c r="S88" t="s">
        <v>114</v>
      </c>
    </row>
    <row r="89" spans="1:19" x14ac:dyDescent="0.25">
      <c r="A89" t="s">
        <v>1</v>
      </c>
      <c r="B89">
        <v>1552.6869999999999</v>
      </c>
      <c r="C89">
        <v>97.5501</v>
      </c>
      <c r="D89">
        <v>854288.90269999998</v>
      </c>
      <c r="E89" s="3">
        <v>289479.32819999999</v>
      </c>
      <c r="F89" s="4">
        <v>57953.7497</v>
      </c>
      <c r="G89">
        <v>39727.850200000001</v>
      </c>
      <c r="H89">
        <v>12890.093999999999</v>
      </c>
      <c r="I89">
        <v>5335.8055000000004</v>
      </c>
      <c r="J89">
        <v>0</v>
      </c>
      <c r="K89">
        <v>0</v>
      </c>
      <c r="L89">
        <v>36208.7405</v>
      </c>
      <c r="M89">
        <v>118198.5327</v>
      </c>
      <c r="N89">
        <v>678136.51329999999</v>
      </c>
      <c r="O89">
        <v>0</v>
      </c>
      <c r="P89">
        <v>0</v>
      </c>
      <c r="Q89">
        <v>12</v>
      </c>
      <c r="R89">
        <v>1</v>
      </c>
      <c r="S89" t="s">
        <v>114</v>
      </c>
    </row>
    <row r="90" spans="1:19" x14ac:dyDescent="0.25">
      <c r="A90" t="s">
        <v>2</v>
      </c>
      <c r="B90">
        <v>3875.6723999999999</v>
      </c>
      <c r="C90">
        <v>230.11580000000001</v>
      </c>
      <c r="D90">
        <v>1838705.6399000001</v>
      </c>
      <c r="E90" s="3">
        <v>569795.06539999996</v>
      </c>
      <c r="F90" s="4">
        <v>104809.6315</v>
      </c>
      <c r="G90">
        <v>61751.834699999999</v>
      </c>
      <c r="H90">
        <v>24527.8226</v>
      </c>
      <c r="I90">
        <v>18529.974300000002</v>
      </c>
      <c r="J90">
        <v>0</v>
      </c>
      <c r="K90">
        <v>0</v>
      </c>
      <c r="L90">
        <v>52888.223400000003</v>
      </c>
      <c r="M90">
        <v>109231.3288</v>
      </c>
      <c r="N90">
        <v>1624664.8499</v>
      </c>
      <c r="O90">
        <v>0</v>
      </c>
      <c r="P90">
        <v>0</v>
      </c>
      <c r="Q90">
        <v>12</v>
      </c>
      <c r="R90">
        <v>1</v>
      </c>
      <c r="S90" t="s">
        <v>114</v>
      </c>
    </row>
    <row r="91" spans="1:19" x14ac:dyDescent="0.25">
      <c r="A91" t="s">
        <v>99</v>
      </c>
      <c r="B91">
        <v>7342.8026</v>
      </c>
      <c r="C91">
        <v>1439.1235999999999</v>
      </c>
      <c r="D91">
        <v>1521692.1154</v>
      </c>
      <c r="E91" s="3">
        <v>-435650.75020000001</v>
      </c>
      <c r="F91" s="4">
        <v>619387.22279999999</v>
      </c>
      <c r="G91">
        <v>336831.57500000001</v>
      </c>
      <c r="H91">
        <v>246321.5013</v>
      </c>
      <c r="I91">
        <v>36234.146500000003</v>
      </c>
      <c r="J91">
        <v>2524600.5199000002</v>
      </c>
      <c r="K91">
        <v>0</v>
      </c>
      <c r="L91">
        <v>316580.07260000001</v>
      </c>
      <c r="M91">
        <v>167268.11730000001</v>
      </c>
      <c r="N91">
        <v>3587214.1809</v>
      </c>
      <c r="O91">
        <v>0</v>
      </c>
      <c r="P91">
        <v>0</v>
      </c>
      <c r="Q91">
        <v>12</v>
      </c>
      <c r="R91">
        <v>1</v>
      </c>
      <c r="S91" t="s">
        <v>114</v>
      </c>
    </row>
    <row r="92" spans="1:19" x14ac:dyDescent="0.25">
      <c r="A92" t="s">
        <v>100</v>
      </c>
      <c r="B92">
        <v>21464.163400000001</v>
      </c>
      <c r="C92">
        <v>6324.6697999999997</v>
      </c>
      <c r="D92">
        <v>12545483.119000001</v>
      </c>
      <c r="E92" s="3">
        <v>5252356.3613</v>
      </c>
      <c r="F92" s="4">
        <v>582046.14709999994</v>
      </c>
      <c r="G92">
        <v>276971.8946</v>
      </c>
      <c r="H92">
        <v>222745.91649999999</v>
      </c>
      <c r="I92">
        <v>82328.3361</v>
      </c>
      <c r="J92">
        <v>0</v>
      </c>
      <c r="K92">
        <v>0</v>
      </c>
      <c r="L92">
        <v>211035.4271</v>
      </c>
      <c r="M92">
        <v>4718509.4067000002</v>
      </c>
      <c r="N92">
        <v>7273416.3066999996</v>
      </c>
      <c r="O92">
        <v>0</v>
      </c>
      <c r="P92">
        <v>0</v>
      </c>
      <c r="Q92">
        <v>12</v>
      </c>
      <c r="R92">
        <v>1</v>
      </c>
      <c r="S92" t="s">
        <v>114</v>
      </c>
    </row>
  </sheetData>
  <conditionalFormatting sqref="A58:A1048576 A2:A56">
    <cfRule type="duplicateValues" dxfId="20" priority="38"/>
  </conditionalFormatting>
  <conditionalFormatting sqref="A58:A1048576 A2:A56">
    <cfRule type="duplicateValues" dxfId="19" priority="1311"/>
    <cfRule type="duplicateValues" dxfId="18" priority="1312"/>
    <cfRule type="duplicateValues" dxfId="17" priority="1313"/>
  </conditionalFormatting>
  <conditionalFormatting sqref="A58:A1048576">
    <cfRule type="duplicateValues" dxfId="16" priority="1323"/>
  </conditionalFormatting>
  <conditionalFormatting sqref="A58:A1048576 A2:A56">
    <cfRule type="duplicateValues" dxfId="15" priority="1327"/>
    <cfRule type="duplicateValues" dxfId="14" priority="1328"/>
  </conditionalFormatting>
  <conditionalFormatting sqref="A58:A1048576 A1:A56">
    <cfRule type="duplicateValues" dxfId="13" priority="17"/>
  </conditionalFormatting>
  <conditionalFormatting sqref="A1">
    <cfRule type="duplicateValues" dxfId="12" priority="1405"/>
  </conditionalFormatting>
  <conditionalFormatting sqref="A1">
    <cfRule type="duplicateValues" dxfId="11" priority="1406"/>
    <cfRule type="duplicateValues" dxfId="10" priority="1407"/>
    <cfRule type="duplicateValues" dxfId="9" priority="1408"/>
  </conditionalFormatting>
  <conditionalFormatting sqref="A57">
    <cfRule type="duplicateValues" dxfId="8" priority="6"/>
  </conditionalFormatting>
  <conditionalFormatting sqref="A57">
    <cfRule type="duplicateValues" dxfId="7" priority="7"/>
    <cfRule type="duplicateValues" dxfId="6" priority="8"/>
    <cfRule type="duplicateValues" dxfId="5" priority="9"/>
  </conditionalFormatting>
  <conditionalFormatting sqref="A57">
    <cfRule type="duplicateValues" dxfId="4" priority="5"/>
  </conditionalFormatting>
  <conditionalFormatting sqref="A57">
    <cfRule type="duplicateValues" dxfId="3" priority="4"/>
  </conditionalFormatting>
  <conditionalFormatting sqref="A57">
    <cfRule type="duplicateValues" dxfId="2" priority="3"/>
  </conditionalFormatting>
  <conditionalFormatting sqref="A1:A1048576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&amp;R_x000D_&amp;1#&amp;"Calibri"&amp;10&amp;K000000 Classificação: Público</oddFooter>
  </headerFooter>
</worksheet>
</file>

<file path=docMetadata/LabelInfo.xml><?xml version="1.0" encoding="utf-8"?>
<clbl:labelList xmlns:clbl="http://schemas.microsoft.com/office/2020/mipLabelMetadata">
  <clbl:label id="{7158201a-9c91-4077-8c8c-35afb0b2b6e2}" enabled="1" method="Privileged" siteId="{97ce2340-9c1d-45b1-a835-7ea811b6fe9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</vt:lpstr>
      <vt:lpstr>openDSS_antes</vt:lpstr>
      <vt:lpstr>openDSS_depois</vt:lpstr>
    </vt:vector>
  </TitlesOfParts>
  <Company>CEMIG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c055896</dc:creator>
  <cp:lastModifiedBy>Zecao</cp:lastModifiedBy>
  <cp:lastPrinted>2018-01-17T17:05:46Z</cp:lastPrinted>
  <dcterms:created xsi:type="dcterms:W3CDTF">2014-11-05T18:54:55Z</dcterms:created>
  <dcterms:modified xsi:type="dcterms:W3CDTF">2024-10-17T16:47:37Z</dcterms:modified>
</cp:coreProperties>
</file>