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F:\DropboxZecao\Dropbox\0doutorado\0soft\0alimCemig\_Tese89casos\"/>
    </mc:Choice>
  </mc:AlternateContent>
  <xr:revisionPtr revIDLastSave="0" documentId="13_ncr:1_{AD68E461-F97E-4FF7-996D-882167CF5DC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omp" sheetId="86" r:id="rId1"/>
    <sheet name="openDSS_FP1" sheetId="88" r:id="rId2"/>
    <sheet name="openDSS_voltvar" sheetId="46" r:id="rId3"/>
  </sheets>
  <definedNames>
    <definedName name="_xlnm._FilterDatabase" localSheetId="0" hidden="1">comp!$A$4:$Q$4</definedName>
    <definedName name="_xlnm._FilterDatabase" localSheetId="1" hidden="1">openDSS_FP1!$A$1:$R$1</definedName>
    <definedName name="_xlnm._FilterDatabase" localSheetId="2" hidden="1">openDSS_voltvar!#REF!</definedName>
    <definedName name="energia" localSheetId="1">#REF!</definedName>
    <definedName name="energia">#REF!</definedName>
    <definedName name="loadmult" localSheetId="1">#REF!</definedName>
    <definedName name="loadmult">#REF!</definedName>
  </definedNames>
  <calcPr calcId="191029"/>
</workbook>
</file>

<file path=xl/calcChain.xml><?xml version="1.0" encoding="utf-8"?>
<calcChain xmlns="http://schemas.openxmlformats.org/spreadsheetml/2006/main">
  <c r="O66" i="86" l="1"/>
  <c r="N66" i="86"/>
  <c r="M66" i="86"/>
  <c r="J66" i="86"/>
  <c r="I66" i="86"/>
  <c r="H66" i="86"/>
  <c r="G66" i="86"/>
  <c r="F66" i="86"/>
  <c r="D66" i="86"/>
  <c r="C66" i="86"/>
  <c r="E66" i="86" l="1"/>
  <c r="K66" i="86"/>
  <c r="P66" i="86"/>
  <c r="Q66" i="86" s="1"/>
  <c r="L66" i="86"/>
  <c r="C95" i="86" l="1"/>
  <c r="D95" i="86"/>
  <c r="F95" i="86"/>
  <c r="G95" i="86"/>
  <c r="H95" i="86"/>
  <c r="I95" i="86"/>
  <c r="J95" i="86"/>
  <c r="M95" i="86"/>
  <c r="N95" i="86"/>
  <c r="O95" i="86"/>
  <c r="E95" i="86" l="1"/>
  <c r="K95" i="86"/>
  <c r="P95" i="86"/>
  <c r="Q95" i="86" s="1"/>
  <c r="L95" i="86"/>
  <c r="C91" i="86" l="1"/>
  <c r="D91" i="86"/>
  <c r="F91" i="86"/>
  <c r="G91" i="86"/>
  <c r="H91" i="86"/>
  <c r="I91" i="86"/>
  <c r="J91" i="86"/>
  <c r="M91" i="86"/>
  <c r="N91" i="86"/>
  <c r="O91" i="86"/>
  <c r="C92" i="86"/>
  <c r="D92" i="86"/>
  <c r="F92" i="86"/>
  <c r="G92" i="86"/>
  <c r="H92" i="86"/>
  <c r="I92" i="86"/>
  <c r="J92" i="86"/>
  <c r="M92" i="86"/>
  <c r="N92" i="86"/>
  <c r="O92" i="86"/>
  <c r="C93" i="86"/>
  <c r="D93" i="86"/>
  <c r="F93" i="86"/>
  <c r="G93" i="86"/>
  <c r="H93" i="86"/>
  <c r="I93" i="86"/>
  <c r="J93" i="86"/>
  <c r="M93" i="86"/>
  <c r="N93" i="86"/>
  <c r="O93" i="86"/>
  <c r="C94" i="86"/>
  <c r="D94" i="86"/>
  <c r="F94" i="86"/>
  <c r="G94" i="86"/>
  <c r="H94" i="86"/>
  <c r="I94" i="86"/>
  <c r="J94" i="86"/>
  <c r="M94" i="86"/>
  <c r="N94" i="86"/>
  <c r="O94" i="86"/>
  <c r="K91" i="86" l="1"/>
  <c r="E91" i="86"/>
  <c r="K94" i="86"/>
  <c r="K92" i="86"/>
  <c r="E93" i="86"/>
  <c r="L92" i="86"/>
  <c r="K93" i="86"/>
  <c r="P93" i="86"/>
  <c r="Q93" i="86" s="1"/>
  <c r="L93" i="86"/>
  <c r="E94" i="86"/>
  <c r="L91" i="86"/>
  <c r="P91" i="86"/>
  <c r="Q91" i="86" s="1"/>
  <c r="P92" i="86"/>
  <c r="Q92" i="86" s="1"/>
  <c r="P94" i="86"/>
  <c r="Q94" i="86" s="1"/>
  <c r="L94" i="86"/>
  <c r="E92" i="86"/>
  <c r="C89" i="86"/>
  <c r="D89" i="86"/>
  <c r="F89" i="86"/>
  <c r="G89" i="86"/>
  <c r="H89" i="86"/>
  <c r="I89" i="86"/>
  <c r="J89" i="86"/>
  <c r="M89" i="86"/>
  <c r="N89" i="86"/>
  <c r="O89" i="86"/>
  <c r="C90" i="86"/>
  <c r="D90" i="86"/>
  <c r="F90" i="86"/>
  <c r="G90" i="86"/>
  <c r="H90" i="86"/>
  <c r="I90" i="86"/>
  <c r="J90" i="86"/>
  <c r="M90" i="86"/>
  <c r="N90" i="86"/>
  <c r="O90" i="86"/>
  <c r="C88" i="86"/>
  <c r="D88" i="86"/>
  <c r="F88" i="86"/>
  <c r="G88" i="86"/>
  <c r="H88" i="86"/>
  <c r="I88" i="86"/>
  <c r="J88" i="86"/>
  <c r="M88" i="86"/>
  <c r="N88" i="86"/>
  <c r="O88" i="86"/>
  <c r="C86" i="86"/>
  <c r="D86" i="86"/>
  <c r="F86" i="86"/>
  <c r="G86" i="86"/>
  <c r="H86" i="86"/>
  <c r="I86" i="86"/>
  <c r="J86" i="86"/>
  <c r="M86" i="86"/>
  <c r="N86" i="86"/>
  <c r="O86" i="86"/>
  <c r="C87" i="86"/>
  <c r="D87" i="86"/>
  <c r="F87" i="86"/>
  <c r="G87" i="86"/>
  <c r="H87" i="86"/>
  <c r="I87" i="86"/>
  <c r="J87" i="86"/>
  <c r="M87" i="86"/>
  <c r="N87" i="86"/>
  <c r="O87" i="86"/>
  <c r="C82" i="86"/>
  <c r="D82" i="86"/>
  <c r="F82" i="86"/>
  <c r="G82" i="86"/>
  <c r="H82" i="86"/>
  <c r="I82" i="86"/>
  <c r="J82" i="86"/>
  <c r="M82" i="86"/>
  <c r="N82" i="86"/>
  <c r="O82" i="86"/>
  <c r="C83" i="86"/>
  <c r="D83" i="86"/>
  <c r="F83" i="86"/>
  <c r="G83" i="86"/>
  <c r="H83" i="86"/>
  <c r="I83" i="86"/>
  <c r="J83" i="86"/>
  <c r="M83" i="86"/>
  <c r="N83" i="86"/>
  <c r="O83" i="86"/>
  <c r="C84" i="86"/>
  <c r="D84" i="86"/>
  <c r="F84" i="86"/>
  <c r="G84" i="86"/>
  <c r="H84" i="86"/>
  <c r="I84" i="86"/>
  <c r="J84" i="86"/>
  <c r="M84" i="86"/>
  <c r="N84" i="86"/>
  <c r="O84" i="86"/>
  <c r="C85" i="86"/>
  <c r="D85" i="86"/>
  <c r="F85" i="86"/>
  <c r="G85" i="86"/>
  <c r="H85" i="86"/>
  <c r="I85" i="86"/>
  <c r="J85" i="86"/>
  <c r="M85" i="86"/>
  <c r="N85" i="86"/>
  <c r="O85" i="86"/>
  <c r="L89" i="86" l="1"/>
  <c r="K89" i="86"/>
  <c r="P89" i="86"/>
  <c r="Q89" i="86" s="1"/>
  <c r="K90" i="86"/>
  <c r="K87" i="86"/>
  <c r="L90" i="86"/>
  <c r="L83" i="86"/>
  <c r="L87" i="86"/>
  <c r="K86" i="86"/>
  <c r="E88" i="86"/>
  <c r="E89" i="86"/>
  <c r="K84" i="86"/>
  <c r="P90" i="86"/>
  <c r="Q90" i="86" s="1"/>
  <c r="K83" i="86"/>
  <c r="P86" i="86"/>
  <c r="Q86" i="86" s="1"/>
  <c r="P88" i="86"/>
  <c r="Q88" i="86" s="1"/>
  <c r="K88" i="86"/>
  <c r="K82" i="86"/>
  <c r="E90" i="86"/>
  <c r="L88" i="86"/>
  <c r="E86" i="86"/>
  <c r="E82" i="86"/>
  <c r="L86" i="86"/>
  <c r="L82" i="86"/>
  <c r="P87" i="86"/>
  <c r="Q87" i="86" s="1"/>
  <c r="E87" i="86"/>
  <c r="P82" i="86"/>
  <c r="Q82" i="86" s="1"/>
  <c r="P84" i="86"/>
  <c r="Q84" i="86" s="1"/>
  <c r="L84" i="86"/>
  <c r="K85" i="86"/>
  <c r="E85" i="86"/>
  <c r="P85" i="86"/>
  <c r="Q85" i="86" s="1"/>
  <c r="E84" i="86"/>
  <c r="P83" i="86"/>
  <c r="Q83" i="86" s="1"/>
  <c r="L85" i="86"/>
  <c r="E83" i="86"/>
  <c r="C64" i="86" l="1"/>
  <c r="D64" i="86"/>
  <c r="F64" i="86"/>
  <c r="G64" i="86"/>
  <c r="H64" i="86"/>
  <c r="I64" i="86"/>
  <c r="J64" i="86"/>
  <c r="M64" i="86"/>
  <c r="N64" i="86"/>
  <c r="O64" i="86"/>
  <c r="C65" i="86"/>
  <c r="D65" i="86"/>
  <c r="F65" i="86"/>
  <c r="G65" i="86"/>
  <c r="H65" i="86"/>
  <c r="I65" i="86"/>
  <c r="J65" i="86"/>
  <c r="M65" i="86"/>
  <c r="N65" i="86"/>
  <c r="O65" i="86"/>
  <c r="C67" i="86"/>
  <c r="D67" i="86"/>
  <c r="F67" i="86"/>
  <c r="G67" i="86"/>
  <c r="H67" i="86"/>
  <c r="I67" i="86"/>
  <c r="J67" i="86"/>
  <c r="M67" i="86"/>
  <c r="N67" i="86"/>
  <c r="O67" i="86"/>
  <c r="C68" i="86"/>
  <c r="D68" i="86"/>
  <c r="F68" i="86"/>
  <c r="G68" i="86"/>
  <c r="H68" i="86"/>
  <c r="I68" i="86"/>
  <c r="J68" i="86"/>
  <c r="M68" i="86"/>
  <c r="N68" i="86"/>
  <c r="O68" i="86"/>
  <c r="C69" i="86"/>
  <c r="D69" i="86"/>
  <c r="F69" i="86"/>
  <c r="G69" i="86"/>
  <c r="H69" i="86"/>
  <c r="I69" i="86"/>
  <c r="J69" i="86"/>
  <c r="M69" i="86"/>
  <c r="N69" i="86"/>
  <c r="O69" i="86"/>
  <c r="C70" i="86"/>
  <c r="D70" i="86"/>
  <c r="F70" i="86"/>
  <c r="G70" i="86"/>
  <c r="H70" i="86"/>
  <c r="I70" i="86"/>
  <c r="J70" i="86"/>
  <c r="M70" i="86"/>
  <c r="N70" i="86"/>
  <c r="O70" i="86"/>
  <c r="C71" i="86"/>
  <c r="D71" i="86"/>
  <c r="F71" i="86"/>
  <c r="G71" i="86"/>
  <c r="H71" i="86"/>
  <c r="I71" i="86"/>
  <c r="J71" i="86"/>
  <c r="M71" i="86"/>
  <c r="N71" i="86"/>
  <c r="O71" i="86"/>
  <c r="C72" i="86"/>
  <c r="D72" i="86"/>
  <c r="F72" i="86"/>
  <c r="G72" i="86"/>
  <c r="H72" i="86"/>
  <c r="I72" i="86"/>
  <c r="J72" i="86"/>
  <c r="M72" i="86"/>
  <c r="N72" i="86"/>
  <c r="O72" i="86"/>
  <c r="C73" i="86"/>
  <c r="D73" i="86"/>
  <c r="F73" i="86"/>
  <c r="G73" i="86"/>
  <c r="H73" i="86"/>
  <c r="I73" i="86"/>
  <c r="J73" i="86"/>
  <c r="M73" i="86"/>
  <c r="N73" i="86"/>
  <c r="O73" i="86"/>
  <c r="C74" i="86"/>
  <c r="D74" i="86"/>
  <c r="F74" i="86"/>
  <c r="G74" i="86"/>
  <c r="H74" i="86"/>
  <c r="I74" i="86"/>
  <c r="J74" i="86"/>
  <c r="M74" i="86"/>
  <c r="N74" i="86"/>
  <c r="O74" i="86"/>
  <c r="C75" i="86"/>
  <c r="D75" i="86"/>
  <c r="F75" i="86"/>
  <c r="G75" i="86"/>
  <c r="H75" i="86"/>
  <c r="I75" i="86"/>
  <c r="J75" i="86"/>
  <c r="M75" i="86"/>
  <c r="N75" i="86"/>
  <c r="O75" i="86"/>
  <c r="C76" i="86"/>
  <c r="D76" i="86"/>
  <c r="F76" i="86"/>
  <c r="G76" i="86"/>
  <c r="H76" i="86"/>
  <c r="I76" i="86"/>
  <c r="J76" i="86"/>
  <c r="M76" i="86"/>
  <c r="N76" i="86"/>
  <c r="O76" i="86"/>
  <c r="C77" i="86"/>
  <c r="D77" i="86"/>
  <c r="F77" i="86"/>
  <c r="G77" i="86"/>
  <c r="H77" i="86"/>
  <c r="I77" i="86"/>
  <c r="J77" i="86"/>
  <c r="M77" i="86"/>
  <c r="N77" i="86"/>
  <c r="O77" i="86"/>
  <c r="C78" i="86"/>
  <c r="D78" i="86"/>
  <c r="F78" i="86"/>
  <c r="G78" i="86"/>
  <c r="H78" i="86"/>
  <c r="I78" i="86"/>
  <c r="J78" i="86"/>
  <c r="M78" i="86"/>
  <c r="N78" i="86"/>
  <c r="O78" i="86"/>
  <c r="C79" i="86"/>
  <c r="D79" i="86"/>
  <c r="F79" i="86"/>
  <c r="G79" i="86"/>
  <c r="H79" i="86"/>
  <c r="I79" i="86"/>
  <c r="J79" i="86"/>
  <c r="M79" i="86"/>
  <c r="N79" i="86"/>
  <c r="O79" i="86"/>
  <c r="C80" i="86"/>
  <c r="D80" i="86"/>
  <c r="F80" i="86"/>
  <c r="G80" i="86"/>
  <c r="H80" i="86"/>
  <c r="I80" i="86"/>
  <c r="J80" i="86"/>
  <c r="M80" i="86"/>
  <c r="N80" i="86"/>
  <c r="O80" i="86"/>
  <c r="C81" i="86"/>
  <c r="D81" i="86"/>
  <c r="F81" i="86"/>
  <c r="G81" i="86"/>
  <c r="H81" i="86"/>
  <c r="I81" i="86"/>
  <c r="J81" i="86"/>
  <c r="M81" i="86"/>
  <c r="N81" i="86"/>
  <c r="O81" i="86"/>
  <c r="E64" i="86" l="1"/>
  <c r="P73" i="86"/>
  <c r="Q73" i="86" s="1"/>
  <c r="L70" i="86"/>
  <c r="E67" i="86"/>
  <c r="P75" i="86"/>
  <c r="Q75" i="86" s="1"/>
  <c r="L75" i="86"/>
  <c r="K65" i="86"/>
  <c r="K72" i="86"/>
  <c r="P80" i="86"/>
  <c r="Q80" i="86" s="1"/>
  <c r="E80" i="86"/>
  <c r="P77" i="86"/>
  <c r="Q77" i="86" s="1"/>
  <c r="E77" i="86"/>
  <c r="K81" i="86"/>
  <c r="K79" i="86"/>
  <c r="P78" i="86"/>
  <c r="Q78" i="86" s="1"/>
  <c r="E78" i="86"/>
  <c r="P76" i="86"/>
  <c r="Q76" i="86" s="1"/>
  <c r="E76" i="86"/>
  <c r="P74" i="86"/>
  <c r="Q74" i="86" s="1"/>
  <c r="P69" i="86"/>
  <c r="Q69" i="86" s="1"/>
  <c r="K69" i="86"/>
  <c r="E69" i="86"/>
  <c r="K80" i="86"/>
  <c r="L77" i="86"/>
  <c r="E73" i="86"/>
  <c r="P71" i="86"/>
  <c r="Q71" i="86" s="1"/>
  <c r="E71" i="86"/>
  <c r="L81" i="86"/>
  <c r="K76" i="86"/>
  <c r="K74" i="86"/>
  <c r="P79" i="86"/>
  <c r="Q79" i="86" s="1"/>
  <c r="L79" i="86"/>
  <c r="K77" i="86"/>
  <c r="K75" i="86"/>
  <c r="L72" i="86"/>
  <c r="P68" i="86"/>
  <c r="Q68" i="86" s="1"/>
  <c r="K68" i="86"/>
  <c r="P67" i="86"/>
  <c r="Q67" i="86" s="1"/>
  <c r="K67" i="86"/>
  <c r="P64" i="86"/>
  <c r="Q64" i="86" s="1"/>
  <c r="E70" i="86"/>
  <c r="P81" i="86"/>
  <c r="Q81" i="86" s="1"/>
  <c r="K78" i="86"/>
  <c r="L74" i="86"/>
  <c r="K73" i="86"/>
  <c r="P72" i="86"/>
  <c r="Q72" i="86" s="1"/>
  <c r="E79" i="86"/>
  <c r="E75" i="86"/>
  <c r="K71" i="86"/>
  <c r="L65" i="86"/>
  <c r="L68" i="86"/>
  <c r="K64" i="86"/>
  <c r="P70" i="86"/>
  <c r="Q70" i="86" s="1"/>
  <c r="K70" i="86"/>
  <c r="P65" i="86"/>
  <c r="Q65" i="86" s="1"/>
  <c r="L69" i="86"/>
  <c r="L67" i="86"/>
  <c r="E68" i="86"/>
  <c r="E65" i="86"/>
  <c r="L64" i="86"/>
  <c r="L80" i="86"/>
  <c r="L78" i="86"/>
  <c r="L76" i="86"/>
  <c r="L73" i="86"/>
  <c r="E81" i="86"/>
  <c r="E74" i="86"/>
  <c r="E72" i="86"/>
  <c r="L71" i="86"/>
  <c r="C25" i="86" l="1"/>
  <c r="D25" i="86"/>
  <c r="F25" i="86"/>
  <c r="G25" i="86"/>
  <c r="H25" i="86"/>
  <c r="I25" i="86"/>
  <c r="J25" i="86"/>
  <c r="M25" i="86"/>
  <c r="N25" i="86"/>
  <c r="O25" i="86"/>
  <c r="E25" i="86" l="1"/>
  <c r="P25" i="86"/>
  <c r="Q25" i="86" s="1"/>
  <c r="K25" i="86"/>
  <c r="L25" i="86"/>
  <c r="N32" i="86" l="1"/>
  <c r="N52" i="86"/>
  <c r="N15" i="86"/>
  <c r="N12" i="86"/>
  <c r="N47" i="86"/>
  <c r="N37" i="86"/>
  <c r="N14" i="86"/>
  <c r="N19" i="86"/>
  <c r="N6" i="86"/>
  <c r="N44" i="86"/>
  <c r="N23" i="86"/>
  <c r="N18" i="86"/>
  <c r="N24" i="86"/>
  <c r="N28" i="86"/>
  <c r="N40" i="86"/>
  <c r="N11" i="86"/>
  <c r="N8" i="86"/>
  <c r="N49" i="86"/>
  <c r="N62" i="86"/>
  <c r="N26" i="86"/>
  <c r="N38" i="86"/>
  <c r="N34" i="86"/>
  <c r="N42" i="86"/>
  <c r="N17" i="86"/>
  <c r="N46" i="86"/>
  <c r="N29" i="86"/>
  <c r="N20" i="86"/>
  <c r="N21" i="86"/>
  <c r="N57" i="86"/>
  <c r="N45" i="86"/>
  <c r="N36" i="86"/>
  <c r="N53" i="86"/>
  <c r="N58" i="86"/>
  <c r="N48" i="86"/>
  <c r="N60" i="86"/>
  <c r="N55" i="86"/>
  <c r="N63" i="86"/>
  <c r="N31" i="86"/>
  <c r="N22" i="86"/>
  <c r="N7" i="86"/>
  <c r="N13" i="86"/>
  <c r="N30" i="86"/>
  <c r="N10" i="86"/>
  <c r="N27" i="86"/>
  <c r="N61" i="86"/>
  <c r="N39" i="86"/>
  <c r="N50" i="86"/>
  <c r="N16" i="86"/>
  <c r="N54" i="86"/>
  <c r="N5" i="86"/>
  <c r="N9" i="86"/>
  <c r="N41" i="86"/>
  <c r="N33" i="86"/>
  <c r="N56" i="86"/>
  <c r="N35" i="86"/>
  <c r="N51" i="86"/>
  <c r="N43" i="86"/>
  <c r="N59" i="86"/>
  <c r="G32" i="86"/>
  <c r="G52" i="86"/>
  <c r="G15" i="86"/>
  <c r="G12" i="86"/>
  <c r="G47" i="86"/>
  <c r="G37" i="86"/>
  <c r="G14" i="86"/>
  <c r="G19" i="86"/>
  <c r="G6" i="86"/>
  <c r="G44" i="86"/>
  <c r="G23" i="86"/>
  <c r="G18" i="86"/>
  <c r="G24" i="86"/>
  <c r="G28" i="86"/>
  <c r="G40" i="86"/>
  <c r="G11" i="86"/>
  <c r="G8" i="86"/>
  <c r="G49" i="86"/>
  <c r="G62" i="86"/>
  <c r="G26" i="86"/>
  <c r="G38" i="86"/>
  <c r="G34" i="86"/>
  <c r="G42" i="86"/>
  <c r="G17" i="86"/>
  <c r="G46" i="86"/>
  <c r="G29" i="86"/>
  <c r="G20" i="86"/>
  <c r="G21" i="86"/>
  <c r="G57" i="86"/>
  <c r="G45" i="86"/>
  <c r="G36" i="86"/>
  <c r="G53" i="86"/>
  <c r="G58" i="86"/>
  <c r="G48" i="86"/>
  <c r="G60" i="86"/>
  <c r="G55" i="86"/>
  <c r="G63" i="86"/>
  <c r="G31" i="86"/>
  <c r="G22" i="86"/>
  <c r="G7" i="86"/>
  <c r="G13" i="86"/>
  <c r="G30" i="86"/>
  <c r="G10" i="86"/>
  <c r="G27" i="86"/>
  <c r="G61" i="86"/>
  <c r="G39" i="86"/>
  <c r="G50" i="86"/>
  <c r="G16" i="86"/>
  <c r="G54" i="86"/>
  <c r="G5" i="86"/>
  <c r="G9" i="86"/>
  <c r="G41" i="86"/>
  <c r="G33" i="86"/>
  <c r="G56" i="86"/>
  <c r="G35" i="86"/>
  <c r="G51" i="86"/>
  <c r="G43" i="86"/>
  <c r="G59" i="86"/>
  <c r="H32" i="86"/>
  <c r="H52" i="86"/>
  <c r="H15" i="86"/>
  <c r="H12" i="86"/>
  <c r="H47" i="86"/>
  <c r="H37" i="86"/>
  <c r="H14" i="86"/>
  <c r="H19" i="86"/>
  <c r="H6" i="86"/>
  <c r="H44" i="86"/>
  <c r="H23" i="86"/>
  <c r="H18" i="86"/>
  <c r="H24" i="86"/>
  <c r="H28" i="86"/>
  <c r="H40" i="86"/>
  <c r="H11" i="86"/>
  <c r="H8" i="86"/>
  <c r="H49" i="86"/>
  <c r="H62" i="86"/>
  <c r="H26" i="86"/>
  <c r="H38" i="86"/>
  <c r="H34" i="86"/>
  <c r="H42" i="86"/>
  <c r="H17" i="86"/>
  <c r="H46" i="86"/>
  <c r="H29" i="86"/>
  <c r="H20" i="86"/>
  <c r="H21" i="86"/>
  <c r="H57" i="86"/>
  <c r="H45" i="86"/>
  <c r="H36" i="86"/>
  <c r="H53" i="86"/>
  <c r="H58" i="86"/>
  <c r="H48" i="86"/>
  <c r="H60" i="86"/>
  <c r="H55" i="86"/>
  <c r="H63" i="86"/>
  <c r="H31" i="86"/>
  <c r="H22" i="86"/>
  <c r="H7" i="86"/>
  <c r="H13" i="86"/>
  <c r="H30" i="86"/>
  <c r="H10" i="86"/>
  <c r="H27" i="86"/>
  <c r="H61" i="86"/>
  <c r="H39" i="86"/>
  <c r="H50" i="86"/>
  <c r="H16" i="86"/>
  <c r="H54" i="86"/>
  <c r="H5" i="86"/>
  <c r="H9" i="86"/>
  <c r="H41" i="86"/>
  <c r="H33" i="86"/>
  <c r="H56" i="86"/>
  <c r="H35" i="86"/>
  <c r="H51" i="86"/>
  <c r="H43" i="86"/>
  <c r="H59" i="86"/>
  <c r="O32" i="86"/>
  <c r="O52" i="86"/>
  <c r="O15" i="86"/>
  <c r="O12" i="86"/>
  <c r="O47" i="86"/>
  <c r="O37" i="86"/>
  <c r="O14" i="86"/>
  <c r="O19" i="86"/>
  <c r="O6" i="86"/>
  <c r="O44" i="86"/>
  <c r="O23" i="86"/>
  <c r="O18" i="86"/>
  <c r="O24" i="86"/>
  <c r="O28" i="86"/>
  <c r="O40" i="86"/>
  <c r="O11" i="86"/>
  <c r="O8" i="86"/>
  <c r="O49" i="86"/>
  <c r="O62" i="86"/>
  <c r="O26" i="86"/>
  <c r="O38" i="86"/>
  <c r="O34" i="86"/>
  <c r="O42" i="86"/>
  <c r="O17" i="86"/>
  <c r="O46" i="86"/>
  <c r="O29" i="86"/>
  <c r="O20" i="86"/>
  <c r="O21" i="86"/>
  <c r="O57" i="86"/>
  <c r="O45" i="86"/>
  <c r="O36" i="86"/>
  <c r="O53" i="86"/>
  <c r="O58" i="86"/>
  <c r="O48" i="86"/>
  <c r="O60" i="86"/>
  <c r="O55" i="86"/>
  <c r="O63" i="86"/>
  <c r="O31" i="86"/>
  <c r="O22" i="86"/>
  <c r="O7" i="86"/>
  <c r="O13" i="86"/>
  <c r="O30" i="86"/>
  <c r="O10" i="86"/>
  <c r="O27" i="86"/>
  <c r="O61" i="86"/>
  <c r="O39" i="86"/>
  <c r="O50" i="86"/>
  <c r="O16" i="86"/>
  <c r="O54" i="86"/>
  <c r="O5" i="86"/>
  <c r="O9" i="86"/>
  <c r="O41" i="86"/>
  <c r="O33" i="86"/>
  <c r="O56" i="86"/>
  <c r="O35" i="86"/>
  <c r="O51" i="86"/>
  <c r="O43" i="86"/>
  <c r="O59" i="86"/>
  <c r="F32" i="86"/>
  <c r="F52" i="86"/>
  <c r="F15" i="86"/>
  <c r="F12" i="86"/>
  <c r="F47" i="86"/>
  <c r="F37" i="86"/>
  <c r="F14" i="86"/>
  <c r="F19" i="86"/>
  <c r="F6" i="86"/>
  <c r="F44" i="86"/>
  <c r="F23" i="86"/>
  <c r="F18" i="86"/>
  <c r="F24" i="86"/>
  <c r="F28" i="86"/>
  <c r="F40" i="86"/>
  <c r="F11" i="86"/>
  <c r="F8" i="86"/>
  <c r="F49" i="86"/>
  <c r="F62" i="86"/>
  <c r="F26" i="86"/>
  <c r="F38" i="86"/>
  <c r="F34" i="86"/>
  <c r="F42" i="86"/>
  <c r="F17" i="86"/>
  <c r="F46" i="86"/>
  <c r="F29" i="86"/>
  <c r="F20" i="86"/>
  <c r="F21" i="86"/>
  <c r="F57" i="86"/>
  <c r="F45" i="86"/>
  <c r="F36" i="86"/>
  <c r="F53" i="86"/>
  <c r="F58" i="86"/>
  <c r="F48" i="86"/>
  <c r="F60" i="86"/>
  <c r="F55" i="86"/>
  <c r="F63" i="86"/>
  <c r="F31" i="86"/>
  <c r="F22" i="86"/>
  <c r="F7" i="86"/>
  <c r="F13" i="86"/>
  <c r="F30" i="86"/>
  <c r="F10" i="86"/>
  <c r="F27" i="86"/>
  <c r="F61" i="86"/>
  <c r="F39" i="86"/>
  <c r="F50" i="86"/>
  <c r="F16" i="86"/>
  <c r="F54" i="86"/>
  <c r="F5" i="86"/>
  <c r="F9" i="86"/>
  <c r="F41" i="86"/>
  <c r="F33" i="86"/>
  <c r="F56" i="86"/>
  <c r="F35" i="86"/>
  <c r="F51" i="86"/>
  <c r="F43" i="86"/>
  <c r="F59" i="86"/>
  <c r="M32" i="86"/>
  <c r="M52" i="86"/>
  <c r="M15" i="86"/>
  <c r="M12" i="86"/>
  <c r="M47" i="86"/>
  <c r="M37" i="86"/>
  <c r="M14" i="86"/>
  <c r="M19" i="86"/>
  <c r="M6" i="86"/>
  <c r="M44" i="86"/>
  <c r="M23" i="86"/>
  <c r="M18" i="86"/>
  <c r="M24" i="86"/>
  <c r="M28" i="86"/>
  <c r="M40" i="86"/>
  <c r="M11" i="86"/>
  <c r="M8" i="86"/>
  <c r="M49" i="86"/>
  <c r="M62" i="86"/>
  <c r="M26" i="86"/>
  <c r="M38" i="86"/>
  <c r="M34" i="86"/>
  <c r="M42" i="86"/>
  <c r="M17" i="86"/>
  <c r="M46" i="86"/>
  <c r="M29" i="86"/>
  <c r="M20" i="86"/>
  <c r="M21" i="86"/>
  <c r="M57" i="86"/>
  <c r="M45" i="86"/>
  <c r="M36" i="86"/>
  <c r="M53" i="86"/>
  <c r="M58" i="86"/>
  <c r="M48" i="86"/>
  <c r="M60" i="86"/>
  <c r="M55" i="86"/>
  <c r="M63" i="86"/>
  <c r="M31" i="86"/>
  <c r="M22" i="86"/>
  <c r="M7" i="86"/>
  <c r="M13" i="86"/>
  <c r="M30" i="86"/>
  <c r="M10" i="86"/>
  <c r="M27" i="86"/>
  <c r="M61" i="86"/>
  <c r="M39" i="86"/>
  <c r="M50" i="86"/>
  <c r="M16" i="86"/>
  <c r="M54" i="86"/>
  <c r="M5" i="86"/>
  <c r="M9" i="86"/>
  <c r="M41" i="86"/>
  <c r="M33" i="86"/>
  <c r="M56" i="86"/>
  <c r="M35" i="86"/>
  <c r="M51" i="86"/>
  <c r="M43" i="86"/>
  <c r="M59" i="86"/>
  <c r="J32" i="86"/>
  <c r="J52" i="86"/>
  <c r="J15" i="86"/>
  <c r="J12" i="86"/>
  <c r="J47" i="86"/>
  <c r="J37" i="86"/>
  <c r="J14" i="86"/>
  <c r="J19" i="86"/>
  <c r="J6" i="86"/>
  <c r="J44" i="86"/>
  <c r="J23" i="86"/>
  <c r="J18" i="86"/>
  <c r="J24" i="86"/>
  <c r="J28" i="86"/>
  <c r="J40" i="86"/>
  <c r="J11" i="86"/>
  <c r="J8" i="86"/>
  <c r="J49" i="86"/>
  <c r="J62" i="86"/>
  <c r="J26" i="86"/>
  <c r="J38" i="86"/>
  <c r="J34" i="86"/>
  <c r="J42" i="86"/>
  <c r="J17" i="86"/>
  <c r="J46" i="86"/>
  <c r="J29" i="86"/>
  <c r="J20" i="86"/>
  <c r="J21" i="86"/>
  <c r="J57" i="86"/>
  <c r="J45" i="86"/>
  <c r="J36" i="86"/>
  <c r="J53" i="86"/>
  <c r="J58" i="86"/>
  <c r="J48" i="86"/>
  <c r="J60" i="86"/>
  <c r="J55" i="86"/>
  <c r="J63" i="86"/>
  <c r="J31" i="86"/>
  <c r="J22" i="86"/>
  <c r="J7" i="86"/>
  <c r="J13" i="86"/>
  <c r="J30" i="86"/>
  <c r="J10" i="86"/>
  <c r="J27" i="86"/>
  <c r="J61" i="86"/>
  <c r="J39" i="86"/>
  <c r="J50" i="86"/>
  <c r="J16" i="86"/>
  <c r="J54" i="86"/>
  <c r="J5" i="86"/>
  <c r="J9" i="86"/>
  <c r="J41" i="86"/>
  <c r="J33" i="86"/>
  <c r="J56" i="86"/>
  <c r="J35" i="86"/>
  <c r="J51" i="86"/>
  <c r="J43" i="86"/>
  <c r="J59" i="86"/>
  <c r="D32" i="86"/>
  <c r="D52" i="86"/>
  <c r="D15" i="86"/>
  <c r="D12" i="86"/>
  <c r="D47" i="86"/>
  <c r="D37" i="86"/>
  <c r="D14" i="86"/>
  <c r="D19" i="86"/>
  <c r="D6" i="86"/>
  <c r="D44" i="86"/>
  <c r="D23" i="86"/>
  <c r="D18" i="86"/>
  <c r="D24" i="86"/>
  <c r="D28" i="86"/>
  <c r="D40" i="86"/>
  <c r="D11" i="86"/>
  <c r="D8" i="86"/>
  <c r="D49" i="86"/>
  <c r="D62" i="86"/>
  <c r="D26" i="86"/>
  <c r="D38" i="86"/>
  <c r="D34" i="86"/>
  <c r="D42" i="86"/>
  <c r="D17" i="86"/>
  <c r="D46" i="86"/>
  <c r="D29" i="86"/>
  <c r="D20" i="86"/>
  <c r="D21" i="86"/>
  <c r="D57" i="86"/>
  <c r="D45" i="86"/>
  <c r="D36" i="86"/>
  <c r="D53" i="86"/>
  <c r="D58" i="86"/>
  <c r="D48" i="86"/>
  <c r="D60" i="86"/>
  <c r="D55" i="86"/>
  <c r="D63" i="86"/>
  <c r="D31" i="86"/>
  <c r="D22" i="86"/>
  <c r="D7" i="86"/>
  <c r="D13" i="86"/>
  <c r="D30" i="86"/>
  <c r="D10" i="86"/>
  <c r="D27" i="86"/>
  <c r="D61" i="86"/>
  <c r="D39" i="86"/>
  <c r="D50" i="86"/>
  <c r="D16" i="86"/>
  <c r="D54" i="86"/>
  <c r="D5" i="86"/>
  <c r="D9" i="86"/>
  <c r="D41" i="86"/>
  <c r="D33" i="86"/>
  <c r="D56" i="86"/>
  <c r="D35" i="86"/>
  <c r="D51" i="86"/>
  <c r="D43" i="86"/>
  <c r="D59" i="86"/>
  <c r="C32" i="86"/>
  <c r="C52" i="86"/>
  <c r="C15" i="86"/>
  <c r="C12" i="86"/>
  <c r="C47" i="86"/>
  <c r="C37" i="86"/>
  <c r="C14" i="86"/>
  <c r="C19" i="86"/>
  <c r="C6" i="86"/>
  <c r="C44" i="86"/>
  <c r="C23" i="86"/>
  <c r="C18" i="86"/>
  <c r="C24" i="86"/>
  <c r="C28" i="86"/>
  <c r="C40" i="86"/>
  <c r="C11" i="86"/>
  <c r="C8" i="86"/>
  <c r="C49" i="86"/>
  <c r="C62" i="86"/>
  <c r="C26" i="86"/>
  <c r="C38" i="86"/>
  <c r="C34" i="86"/>
  <c r="C42" i="86"/>
  <c r="C17" i="86"/>
  <c r="C46" i="86"/>
  <c r="C29" i="86"/>
  <c r="C20" i="86"/>
  <c r="C21" i="86"/>
  <c r="C57" i="86"/>
  <c r="C45" i="86"/>
  <c r="C36" i="86"/>
  <c r="C53" i="86"/>
  <c r="C58" i="86"/>
  <c r="C48" i="86"/>
  <c r="C60" i="86"/>
  <c r="C55" i="86"/>
  <c r="C63" i="86"/>
  <c r="C31" i="86"/>
  <c r="C22" i="86"/>
  <c r="C7" i="86"/>
  <c r="C13" i="86"/>
  <c r="C30" i="86"/>
  <c r="C10" i="86"/>
  <c r="C27" i="86"/>
  <c r="C61" i="86"/>
  <c r="C39" i="86"/>
  <c r="C50" i="86"/>
  <c r="C16" i="86"/>
  <c r="C54" i="86"/>
  <c r="C5" i="86"/>
  <c r="C9" i="86"/>
  <c r="C41" i="86"/>
  <c r="C33" i="86"/>
  <c r="C56" i="86"/>
  <c r="C35" i="86"/>
  <c r="C51" i="86"/>
  <c r="C43" i="86"/>
  <c r="C59" i="86"/>
  <c r="I32" i="86"/>
  <c r="I52" i="86"/>
  <c r="I15" i="86"/>
  <c r="I12" i="86"/>
  <c r="I47" i="86"/>
  <c r="I37" i="86"/>
  <c r="I14" i="86"/>
  <c r="I19" i="86"/>
  <c r="I6" i="86"/>
  <c r="I44" i="86"/>
  <c r="I23" i="86"/>
  <c r="I18" i="86"/>
  <c r="I24" i="86"/>
  <c r="I28" i="86"/>
  <c r="I40" i="86"/>
  <c r="I11" i="86"/>
  <c r="I8" i="86"/>
  <c r="I49" i="86"/>
  <c r="I62" i="86"/>
  <c r="I26" i="86"/>
  <c r="I38" i="86"/>
  <c r="I34" i="86"/>
  <c r="I42" i="86"/>
  <c r="I17" i="86"/>
  <c r="I46" i="86"/>
  <c r="I29" i="86"/>
  <c r="I20" i="86"/>
  <c r="I21" i="86"/>
  <c r="I57" i="86"/>
  <c r="I45" i="86"/>
  <c r="I36" i="86"/>
  <c r="I53" i="86"/>
  <c r="I58" i="86"/>
  <c r="I48" i="86"/>
  <c r="I60" i="86"/>
  <c r="I55" i="86"/>
  <c r="I63" i="86"/>
  <c r="I31" i="86"/>
  <c r="I22" i="86"/>
  <c r="I7" i="86"/>
  <c r="I13" i="86"/>
  <c r="I30" i="86"/>
  <c r="I10" i="86"/>
  <c r="I27" i="86"/>
  <c r="I61" i="86"/>
  <c r="I39" i="86"/>
  <c r="I50" i="86"/>
  <c r="I16" i="86"/>
  <c r="I54" i="86"/>
  <c r="I5" i="86"/>
  <c r="I9" i="86"/>
  <c r="I41" i="86"/>
  <c r="I33" i="86"/>
  <c r="I56" i="86"/>
  <c r="I35" i="86"/>
  <c r="I51" i="86"/>
  <c r="I43" i="86"/>
  <c r="I59" i="86"/>
  <c r="K43" i="86" l="1"/>
  <c r="K9" i="86"/>
  <c r="K39" i="86"/>
  <c r="K10" i="86"/>
  <c r="K22" i="86"/>
  <c r="K63" i="86"/>
  <c r="K53" i="86"/>
  <c r="K45" i="86"/>
  <c r="K17" i="86"/>
  <c r="K26" i="86"/>
  <c r="K49" i="86"/>
  <c r="K24" i="86"/>
  <c r="K23" i="86"/>
  <c r="K19" i="86"/>
  <c r="K18" i="86"/>
  <c r="K44" i="86"/>
  <c r="K27" i="86"/>
  <c r="K7" i="86"/>
  <c r="K55" i="86"/>
  <c r="K58" i="86"/>
  <c r="K36" i="86"/>
  <c r="K20" i="86"/>
  <c r="K46" i="86"/>
  <c r="K38" i="86"/>
  <c r="K62" i="86"/>
  <c r="K40" i="86"/>
  <c r="K6" i="86"/>
  <c r="K37" i="86"/>
  <c r="K12" i="86"/>
  <c r="K52" i="86"/>
  <c r="K51" i="86"/>
  <c r="K33" i="86"/>
  <c r="K5" i="86"/>
  <c r="K16" i="86"/>
  <c r="K35" i="86"/>
  <c r="K41" i="86"/>
  <c r="K50" i="86"/>
  <c r="K61" i="86"/>
  <c r="K30" i="86"/>
  <c r="K31" i="86"/>
  <c r="K60" i="86"/>
  <c r="K57" i="86"/>
  <c r="K42" i="86"/>
  <c r="K8" i="86"/>
  <c r="K28" i="86"/>
  <c r="K59" i="86"/>
  <c r="K56" i="86"/>
  <c r="K54" i="86"/>
  <c r="K13" i="86"/>
  <c r="K48" i="86"/>
  <c r="K21" i="86"/>
  <c r="K29" i="86"/>
  <c r="K34" i="86"/>
  <c r="K11" i="86"/>
  <c r="K14" i="86"/>
  <c r="K47" i="86"/>
  <c r="K15" i="86"/>
  <c r="K32" i="86"/>
  <c r="E5" i="86"/>
  <c r="L5" i="86"/>
  <c r="E10" i="86"/>
  <c r="L10" i="86"/>
  <c r="E49" i="86"/>
  <c r="L49" i="86"/>
  <c r="E35" i="86"/>
  <c r="L35" i="86"/>
  <c r="E41" i="86"/>
  <c r="L41" i="86"/>
  <c r="E50" i="86"/>
  <c r="L50" i="86"/>
  <c r="E61" i="86"/>
  <c r="L61" i="86"/>
  <c r="E30" i="86"/>
  <c r="L30" i="86"/>
  <c r="E31" i="86"/>
  <c r="L31" i="86"/>
  <c r="E60" i="86"/>
  <c r="L60" i="86"/>
  <c r="E57" i="86"/>
  <c r="L57" i="86"/>
  <c r="E42" i="86"/>
  <c r="L42" i="86"/>
  <c r="E8" i="86"/>
  <c r="L8" i="86"/>
  <c r="E28" i="86"/>
  <c r="L28" i="86"/>
  <c r="E24" i="86"/>
  <c r="L24" i="86"/>
  <c r="E23" i="86"/>
  <c r="L23" i="86"/>
  <c r="E19" i="86"/>
  <c r="L19" i="86"/>
  <c r="E12" i="86"/>
  <c r="L12" i="86"/>
  <c r="E52" i="86"/>
  <c r="L52" i="86"/>
  <c r="E51" i="86"/>
  <c r="L51" i="86"/>
  <c r="E16" i="86"/>
  <c r="L16" i="86"/>
  <c r="E22" i="86"/>
  <c r="L22" i="86"/>
  <c r="E53" i="86"/>
  <c r="L53" i="86"/>
  <c r="E26" i="86"/>
  <c r="L26" i="86"/>
  <c r="E6" i="86"/>
  <c r="L6" i="86"/>
  <c r="E59" i="86"/>
  <c r="L59" i="86"/>
  <c r="E56" i="86"/>
  <c r="L56" i="86"/>
  <c r="E54" i="86"/>
  <c r="L54" i="86"/>
  <c r="E13" i="86"/>
  <c r="L13" i="86"/>
  <c r="E48" i="86"/>
  <c r="L48" i="86"/>
  <c r="E21" i="86"/>
  <c r="L21" i="86"/>
  <c r="E29" i="86"/>
  <c r="L29" i="86"/>
  <c r="E34" i="86"/>
  <c r="L34" i="86"/>
  <c r="E11" i="86"/>
  <c r="L11" i="86"/>
  <c r="E14" i="86"/>
  <c r="L14" i="86"/>
  <c r="E47" i="86"/>
  <c r="L47" i="86"/>
  <c r="E15" i="86"/>
  <c r="L15" i="86"/>
  <c r="E32" i="86"/>
  <c r="L32" i="86"/>
  <c r="E33" i="86"/>
  <c r="L33" i="86"/>
  <c r="E63" i="86"/>
  <c r="L63" i="86"/>
  <c r="E45" i="86"/>
  <c r="L45" i="86"/>
  <c r="E17" i="86"/>
  <c r="L17" i="86"/>
  <c r="E37" i="86"/>
  <c r="L37" i="86"/>
  <c r="L43" i="86"/>
  <c r="L9" i="86"/>
  <c r="L39" i="86"/>
  <c r="L27" i="86"/>
  <c r="L7" i="86"/>
  <c r="L55" i="86"/>
  <c r="L58" i="86"/>
  <c r="L36" i="86"/>
  <c r="L20" i="86"/>
  <c r="L46" i="86"/>
  <c r="L38" i="86"/>
  <c r="L62" i="86"/>
  <c r="L40" i="86"/>
  <c r="L18" i="86"/>
  <c r="L44" i="86"/>
  <c r="E43" i="86"/>
  <c r="E9" i="86"/>
  <c r="E39" i="86"/>
  <c r="E27" i="86"/>
  <c r="E7" i="86"/>
  <c r="E55" i="86"/>
  <c r="E58" i="86"/>
  <c r="E36" i="86"/>
  <c r="E20" i="86"/>
  <c r="E46" i="86"/>
  <c r="E38" i="86"/>
  <c r="E62" i="86"/>
  <c r="E40" i="86"/>
  <c r="E18" i="86"/>
  <c r="E44" i="86"/>
  <c r="P33" i="86"/>
  <c r="Q33" i="86" s="1"/>
  <c r="P50" i="86" l="1"/>
  <c r="Q50" i="86" s="1"/>
  <c r="P16" i="86"/>
  <c r="Q16" i="86" s="1"/>
  <c r="P54" i="86"/>
  <c r="Q54" i="86" s="1"/>
  <c r="M3" i="86"/>
  <c r="P41" i="86" l="1"/>
  <c r="Q41" i="86" s="1"/>
  <c r="P5" i="86" l="1"/>
  <c r="Q5" i="86" s="1"/>
  <c r="P58" i="86" l="1"/>
  <c r="Q58" i="86" s="1"/>
  <c r="P59" i="86" l="1"/>
  <c r="Q59" i="86" s="1"/>
  <c r="H3" i="86" l="1"/>
  <c r="C3" i="86"/>
  <c r="D3" i="86"/>
  <c r="P39" i="86" l="1"/>
  <c r="Q39" i="86" s="1"/>
  <c r="P56" i="86"/>
  <c r="Q56" i="86" s="1"/>
  <c r="P43" i="86"/>
  <c r="Q43" i="86" s="1"/>
  <c r="P35" i="86"/>
  <c r="Q35" i="86" s="1"/>
  <c r="P51" i="86"/>
  <c r="Q51" i="86" s="1"/>
  <c r="P9" i="86"/>
  <c r="Q9" i="86" s="1"/>
  <c r="P44" i="86"/>
  <c r="Q44" i="86" s="1"/>
  <c r="P36" i="86" l="1"/>
  <c r="Q36" i="86" s="1"/>
  <c r="P27" i="86"/>
  <c r="Q27" i="86" s="1"/>
  <c r="P38" i="86"/>
  <c r="Q38" i="86" s="1"/>
  <c r="P11" i="86"/>
  <c r="Q11" i="86" s="1"/>
  <c r="P31" i="86"/>
  <c r="Q31" i="86" s="1"/>
  <c r="P6" i="86"/>
  <c r="Q6" i="86" s="1"/>
  <c r="P10" i="86"/>
  <c r="Q10" i="86" s="1"/>
  <c r="P21" i="86"/>
  <c r="Q21" i="86" s="1"/>
  <c r="P57" i="86"/>
  <c r="Q57" i="86" s="1"/>
  <c r="P62" i="86"/>
  <c r="Q62" i="86" s="1"/>
  <c r="P26" i="86"/>
  <c r="Q26" i="86" s="1"/>
  <c r="P63" i="86"/>
  <c r="Q63" i="86" s="1"/>
  <c r="P34" i="86"/>
  <c r="Q34" i="86" s="1"/>
  <c r="P46" i="86"/>
  <c r="Q46" i="86" s="1"/>
  <c r="P12" i="86"/>
  <c r="Q12" i="86" s="1"/>
  <c r="P17" i="86"/>
  <c r="Q17" i="86" s="1"/>
  <c r="P60" i="86"/>
  <c r="Q60" i="86" s="1"/>
  <c r="P18" i="86"/>
  <c r="Q18" i="86" s="1"/>
  <c r="P23" i="86"/>
  <c r="Q23" i="86" s="1"/>
  <c r="P52" i="86"/>
  <c r="Q52" i="86" s="1"/>
  <c r="P55" i="86"/>
  <c r="Q55" i="86" s="1"/>
  <c r="P48" i="86"/>
  <c r="Q48" i="86" s="1"/>
  <c r="P19" i="86"/>
  <c r="Q19" i="86" s="1"/>
  <c r="P29" i="86"/>
  <c r="Q29" i="86" s="1"/>
  <c r="P13" i="86"/>
  <c r="Q13" i="86" s="1"/>
  <c r="P24" i="86"/>
  <c r="Q24" i="86" s="1"/>
  <c r="P30" i="86"/>
  <c r="Q30" i="86" s="1"/>
  <c r="P28" i="86"/>
  <c r="Q28" i="86" s="1"/>
  <c r="P14" i="86"/>
  <c r="Q14" i="86" s="1"/>
  <c r="P53" i="86"/>
  <c r="Q53" i="86" s="1"/>
  <c r="P61" i="86"/>
  <c r="Q61" i="86" s="1"/>
  <c r="P37" i="86"/>
  <c r="Q37" i="86" s="1"/>
  <c r="P32" i="86"/>
  <c r="Q32" i="86" s="1"/>
  <c r="P7" i="86"/>
  <c r="Q7" i="86" s="1"/>
  <c r="P20" i="86"/>
  <c r="Q20" i="86" s="1"/>
  <c r="P22" i="86"/>
  <c r="Q22" i="86" s="1"/>
  <c r="P49" i="86"/>
  <c r="Q49" i="86" s="1"/>
  <c r="P15" i="86"/>
  <c r="Q15" i="86" s="1"/>
  <c r="P8" i="86"/>
  <c r="Q8" i="86" s="1"/>
  <c r="P47" i="86"/>
  <c r="Q47" i="86" s="1"/>
  <c r="P40" i="86"/>
  <c r="Q40" i="86" s="1"/>
  <c r="P42" i="86"/>
  <c r="Q42" i="86" s="1"/>
  <c r="P45" i="86"/>
  <c r="Q45" i="86" s="1"/>
  <c r="O3" i="86"/>
  <c r="P3" i="86" s="1"/>
  <c r="Q3" i="86" s="1"/>
  <c r="I3" i="86"/>
  <c r="J3" i="86" l="1"/>
</calcChain>
</file>

<file path=xl/sharedStrings.xml><?xml version="1.0" encoding="utf-8"?>
<sst xmlns="http://schemas.openxmlformats.org/spreadsheetml/2006/main" count="402" uniqueCount="114">
  <si>
    <t>ACSU106</t>
  </si>
  <si>
    <t>ALSD204</t>
  </si>
  <si>
    <t>AMN06</t>
  </si>
  <si>
    <t>AOR04</t>
  </si>
  <si>
    <t>AXAU03</t>
  </si>
  <si>
    <t>AXAU10</t>
  </si>
  <si>
    <t>BETT305</t>
  </si>
  <si>
    <t>BETT317</t>
  </si>
  <si>
    <t>BHGT19</t>
  </si>
  <si>
    <t>BHHR10</t>
  </si>
  <si>
    <t>BHMR09</t>
  </si>
  <si>
    <t>BHSN03</t>
  </si>
  <si>
    <t>BRDD205</t>
  </si>
  <si>
    <t>CGAU10</t>
  </si>
  <si>
    <t>CINC01</t>
  </si>
  <si>
    <t>COJ08</t>
  </si>
  <si>
    <t>COJ09</t>
  </si>
  <si>
    <t>DVLU13</t>
  </si>
  <si>
    <t>ENC07</t>
  </si>
  <si>
    <t>IIGD210</t>
  </si>
  <si>
    <t>INPD215</t>
  </si>
  <si>
    <t>IRO17</t>
  </si>
  <si>
    <t>ITMU05</t>
  </si>
  <si>
    <t>JFAU07</t>
  </si>
  <si>
    <t>JPIU11</t>
  </si>
  <si>
    <t>JTA02</t>
  </si>
  <si>
    <t>LPTU01</t>
  </si>
  <si>
    <t>MAGC513</t>
  </si>
  <si>
    <t>MAL08</t>
  </si>
  <si>
    <t>MCDD206</t>
  </si>
  <si>
    <t>MCLD203</t>
  </si>
  <si>
    <t>MOO06</t>
  </si>
  <si>
    <t>MRND218</t>
  </si>
  <si>
    <t>MUT15</t>
  </si>
  <si>
    <t>NLAU06</t>
  </si>
  <si>
    <t>NOG03</t>
  </si>
  <si>
    <t>NVN08</t>
  </si>
  <si>
    <t>OUF05</t>
  </si>
  <si>
    <t>PEB06</t>
  </si>
  <si>
    <t>PMSU15</t>
  </si>
  <si>
    <t>PPS10</t>
  </si>
  <si>
    <t>PRRU07</t>
  </si>
  <si>
    <t>PRRU09</t>
  </si>
  <si>
    <t>PSAU13</t>
  </si>
  <si>
    <t>PSOU07</t>
  </si>
  <si>
    <t>PTC12</t>
  </si>
  <si>
    <t>PTUU02</t>
  </si>
  <si>
    <t>RBST335</t>
  </si>
  <si>
    <t>SDEU15</t>
  </si>
  <si>
    <t>SFIQ410</t>
  </si>
  <si>
    <t>SLAT309</t>
  </si>
  <si>
    <t>SLAU04</t>
  </si>
  <si>
    <t>SLN04</t>
  </si>
  <si>
    <t>SLUU10</t>
  </si>
  <si>
    <t>SND04</t>
  </si>
  <si>
    <t>SRS10</t>
  </si>
  <si>
    <t>SSP06</t>
  </si>
  <si>
    <t>TCSD210</t>
  </si>
  <si>
    <t>TOTU03</t>
  </si>
  <si>
    <t>UHSG27</t>
  </si>
  <si>
    <t>UNIT306</t>
  </si>
  <si>
    <t>VCS11</t>
  </si>
  <si>
    <t>VZPU08</t>
  </si>
  <si>
    <t>Alim</t>
  </si>
  <si>
    <t>Energia Simulada(kWh)</t>
  </si>
  <si>
    <t>IIIU12</t>
  </si>
  <si>
    <t>JFAO803</t>
  </si>
  <si>
    <t>NVSU22</t>
  </si>
  <si>
    <t>IIGU118</t>
  </si>
  <si>
    <t>NLAE713</t>
  </si>
  <si>
    <t>ADOD03</t>
  </si>
  <si>
    <t>BDPD04</t>
  </si>
  <si>
    <t>BHPM25</t>
  </si>
  <si>
    <t>BIIU05</t>
  </si>
  <si>
    <t>CAX01</t>
  </si>
  <si>
    <t>CETU04</t>
  </si>
  <si>
    <t>CICM01</t>
  </si>
  <si>
    <t>ESR15</t>
  </si>
  <si>
    <t>FRUU14</t>
  </si>
  <si>
    <t>LBD01</t>
  </si>
  <si>
    <t>MCLU14</t>
  </si>
  <si>
    <t>MDH06</t>
  </si>
  <si>
    <t>MDH08</t>
  </si>
  <si>
    <t>MIB15</t>
  </si>
  <si>
    <t>MNM08</t>
  </si>
  <si>
    <t>ORPU06</t>
  </si>
  <si>
    <t>SQNU06</t>
  </si>
  <si>
    <t>SRS02</t>
  </si>
  <si>
    <t>UHQM06</t>
  </si>
  <si>
    <t>LFAD204</t>
  </si>
  <si>
    <t>Regional</t>
  </si>
  <si>
    <t>NOG02</t>
  </si>
  <si>
    <t>Aumento Perdas GWh/ano</t>
  </si>
  <si>
    <t>Aumento/Red Perdas (GWh/ano)</t>
  </si>
  <si>
    <t>FP Alim.</t>
  </si>
  <si>
    <t>Verif</t>
  </si>
  <si>
    <t>Soma</t>
  </si>
  <si>
    <t>SE</t>
  </si>
  <si>
    <t>AXAU03_m2</t>
  </si>
  <si>
    <t>LBD01_m2</t>
  </si>
  <si>
    <t>NOG02_m2</t>
  </si>
  <si>
    <t>TOTU03_m2</t>
  </si>
  <si>
    <t>BETT305_m2</t>
  </si>
  <si>
    <t xml:space="preserve">Antes da reconfiguração </t>
  </si>
  <si>
    <t>Após a reconfiguração</t>
  </si>
  <si>
    <t>Energia Inj. Simulada (kWh/mês)</t>
  </si>
  <si>
    <t>Energia Reativa Sim. (kVAr/mês)</t>
  </si>
  <si>
    <t>Energia Inj. Usinas (kWh/mês)</t>
  </si>
  <si>
    <t>Energia Rea. Usinas (kVAr/mês)</t>
  </si>
  <si>
    <t>PerdasTotais (kWh/mês)</t>
  </si>
  <si>
    <t>Aumento Perdas (MWh/mês)</t>
  </si>
  <si>
    <t>Energia Inj. Usina (kWh/mês)</t>
  </si>
  <si>
    <t>P. Energia
(kWh/mês)</t>
  </si>
  <si>
    <t>Aumento/Red(-) Perdas (kWh/mês)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</si>
</sst>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7" formatCode="_(&quot;R$ &quot;* #,##0.00_);_(&quot;R$ &quot;* \(#,##0.00\);_(&quot;R$ &quot;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1" applyNumberFormat="0" applyAlignment="0" applyProtection="0"/>
    <xf numFmtId="0" fontId="6" fillId="22" borderId="2" applyNumberFormat="0" applyAlignment="0" applyProtection="0"/>
    <xf numFmtId="0" fontId="7" fillId="0" borderId="3" applyNumberFormat="0" applyFill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8" fillId="29" borderId="1" applyNumberFormat="0" applyAlignment="0" applyProtection="0"/>
    <xf numFmtId="0" fontId="9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0" borderId="0"/>
    <xf numFmtId="0" fontId="2" fillId="32" borderId="4" applyNumberFormat="0" applyFont="0" applyAlignment="0" applyProtection="0"/>
    <xf numFmtId="0" fontId="11" fillId="21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>
      <alignment vertical="center"/>
    </xf>
    <xf numFmtId="0" fontId="1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/>
    <xf numFmtId="0" fontId="20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37" fontId="1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38" fontId="0" fillId="0" borderId="0" xfId="0" applyNumberFormat="1"/>
    <xf numFmtId="0" fontId="18" fillId="0" borderId="0" xfId="0" applyFont="1" applyAlignment="1">
      <alignment horizontal="center"/>
    </xf>
    <xf numFmtId="165" fontId="0" fillId="0" borderId="0" xfId="43" applyNumberFormat="1" applyFont="1"/>
    <xf numFmtId="165" fontId="0" fillId="33" borderId="0" xfId="43" applyNumberFormat="1" applyFont="1" applyFill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0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43" fontId="0" fillId="0" borderId="10" xfId="43" applyFont="1" applyFill="1" applyBorder="1" applyAlignment="1">
      <alignment horizontal="center"/>
    </xf>
    <xf numFmtId="43" fontId="0" fillId="0" borderId="0" xfId="43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wrapText="1"/>
    </xf>
    <xf numFmtId="0" fontId="18" fillId="33" borderId="0" xfId="0" applyFont="1" applyFill="1" applyAlignment="1">
      <alignment horizontal="center"/>
    </xf>
  </cellXfs>
  <cellStyles count="98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A3 297 x 420 mm" xfId="66" xr:uid="{00000000-0005-0000-0000-000012000000}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Estilo 1" xfId="46" xr:uid="{00000000-0005-0000-0000-00001E000000}"/>
    <cellStyle name="Moeda 2" xfId="74" xr:uid="{00000000-0005-0000-0000-000020000000}"/>
    <cellStyle name="Moeda 2 2" xfId="82" xr:uid="{00000000-0005-0000-0000-000021000000}"/>
    <cellStyle name="Moeda 2 2 2" xfId="96" xr:uid="{A064FB81-CBD0-4652-9FF7-0B5AAA1BA51D}"/>
    <cellStyle name="Moeda 3" xfId="72" xr:uid="{00000000-0005-0000-0000-000022000000}"/>
    <cellStyle name="Neutro" xfId="31" builtinId="28" customBuiltin="1"/>
    <cellStyle name="Normal" xfId="0" builtinId="0"/>
    <cellStyle name="Normal 12" xfId="32" xr:uid="{00000000-0005-0000-0000-000025000000}"/>
    <cellStyle name="Normal 2" xfId="47" xr:uid="{00000000-0005-0000-0000-000026000000}"/>
    <cellStyle name="Normal 2 2" xfId="55" xr:uid="{00000000-0005-0000-0000-000027000000}"/>
    <cellStyle name="Normal 2 3" xfId="64" xr:uid="{00000000-0005-0000-0000-000028000000}"/>
    <cellStyle name="Normal 3" xfId="48" xr:uid="{00000000-0005-0000-0000-000029000000}"/>
    <cellStyle name="Normal 3 2" xfId="49" xr:uid="{00000000-0005-0000-0000-00002A000000}"/>
    <cellStyle name="Normal 3 2 2" xfId="57" xr:uid="{00000000-0005-0000-0000-00002B000000}"/>
    <cellStyle name="Normal 3 3" xfId="56" xr:uid="{00000000-0005-0000-0000-00002C000000}"/>
    <cellStyle name="Normal 3 4" xfId="67" xr:uid="{00000000-0005-0000-0000-00002D000000}"/>
    <cellStyle name="Normal 4" xfId="54" xr:uid="{00000000-0005-0000-0000-00002E000000}"/>
    <cellStyle name="Normal 5" xfId="50" xr:uid="{00000000-0005-0000-0000-00002F000000}"/>
    <cellStyle name="Normal 6" xfId="45" xr:uid="{00000000-0005-0000-0000-000030000000}"/>
    <cellStyle name="Normal 7" xfId="61" xr:uid="{00000000-0005-0000-0000-000031000000}"/>
    <cellStyle name="Normal 7 2" xfId="62" xr:uid="{00000000-0005-0000-0000-000032000000}"/>
    <cellStyle name="Nota" xfId="33" builtinId="10" customBuiltin="1"/>
    <cellStyle name="Porcentagem 2" xfId="68" xr:uid="{00000000-0005-0000-0000-000035000000}"/>
    <cellStyle name="Porcentagem 3" xfId="69" xr:uid="{00000000-0005-0000-0000-000036000000}"/>
    <cellStyle name="Ruim" xfId="30" builtinId="27" customBuiltin="1"/>
    <cellStyle name="Saída" xfId="34" builtinId="21" customBuiltin="1"/>
    <cellStyle name="Separador de milhares 2" xfId="51" xr:uid="{00000000-0005-0000-0000-000038000000}"/>
    <cellStyle name="Separador de milhares 2 2" xfId="52" xr:uid="{00000000-0005-0000-0000-000039000000}"/>
    <cellStyle name="Separador de milhares 2 2 2" xfId="59" xr:uid="{00000000-0005-0000-0000-00003A000000}"/>
    <cellStyle name="Separador de milhares 2 3" xfId="58" xr:uid="{00000000-0005-0000-0000-00003B000000}"/>
    <cellStyle name="Separador de milhares 3" xfId="53" xr:uid="{00000000-0005-0000-0000-00003C000000}"/>
    <cellStyle name="Separador de milhares 3 2" xfId="60" xr:uid="{00000000-0005-0000-0000-00003D000000}"/>
    <cellStyle name="Texto de Aviso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ítulo 4" xfId="41" builtinId="19" customBuiltin="1"/>
    <cellStyle name="Total" xfId="42" builtinId="25" customBuiltin="1"/>
    <cellStyle name="Vírgula" xfId="43" builtinId="3"/>
    <cellStyle name="Vírgula 2" xfId="44" xr:uid="{00000000-0005-0000-0000-000047000000}"/>
    <cellStyle name="Vírgula 2 2" xfId="71" xr:uid="{00000000-0005-0000-0000-000048000000}"/>
    <cellStyle name="Vírgula 2 2 2" xfId="75" xr:uid="{00000000-0005-0000-0000-000049000000}"/>
    <cellStyle name="Vírgula 2 2 2 2" xfId="89" xr:uid="{3C7AB496-7AFF-4E54-99C2-1CD1EAE3FEA7}"/>
    <cellStyle name="Vírgula 2 2 3" xfId="79" xr:uid="{00000000-0005-0000-0000-00004A000000}"/>
    <cellStyle name="Vírgula 2 2 3 2" xfId="93" xr:uid="{3B1D320E-774A-4FF8-9F88-3D70CB1F16A0}"/>
    <cellStyle name="Vírgula 2 2 4" xfId="87" xr:uid="{0C188486-0454-440C-8159-551C5212A1BE}"/>
    <cellStyle name="Vírgula 2 3" xfId="65" xr:uid="{00000000-0005-0000-0000-00004B000000}"/>
    <cellStyle name="Vírgula 2 3 2" xfId="77" xr:uid="{00000000-0005-0000-0000-00004C000000}"/>
    <cellStyle name="Vírgula 2 3 2 2" xfId="91" xr:uid="{CBC27707-857B-4EE2-8A83-9437EE65CCEB}"/>
    <cellStyle name="Vírgula 2 4" xfId="76" xr:uid="{00000000-0005-0000-0000-00004D000000}"/>
    <cellStyle name="Vírgula 2 4 2" xfId="90" xr:uid="{773C54BF-F6A4-41B6-A7AD-07359012775F}"/>
    <cellStyle name="Vírgula 2 5" xfId="85" xr:uid="{04559E62-C955-4223-847F-91F9F250E57D}"/>
    <cellStyle name="Vírgula 3" xfId="63" xr:uid="{00000000-0005-0000-0000-00004E000000}"/>
    <cellStyle name="Vírgula 3 2" xfId="73" xr:uid="{00000000-0005-0000-0000-00004F000000}"/>
    <cellStyle name="Vírgula 3 2 2" xfId="88" xr:uid="{594D16A8-FC63-4660-90DC-C8D996FDF9C1}"/>
    <cellStyle name="Vírgula 3 3" xfId="70" xr:uid="{00000000-0005-0000-0000-000050000000}"/>
    <cellStyle name="Vírgula 3 3 2" xfId="86" xr:uid="{667F9AB6-F9CA-4C9D-9E7B-2B62D93BE1B1}"/>
    <cellStyle name="Vírgula 3 4" xfId="78" xr:uid="{00000000-0005-0000-0000-000051000000}"/>
    <cellStyle name="Vírgula 3 4 2" xfId="92" xr:uid="{73E2F519-3E23-4C1F-8C00-095776FFDF60}"/>
    <cellStyle name="Vírgula 4" xfId="81" xr:uid="{00000000-0005-0000-0000-000052000000}"/>
    <cellStyle name="Vírgula 4 2" xfId="95" xr:uid="{4F7415B6-F6AF-4720-B9E6-7FCCFE4A680F}"/>
    <cellStyle name="Vírgula 5" xfId="80" xr:uid="{00000000-0005-0000-0000-000053000000}"/>
    <cellStyle name="Vírgula 5 2" xfId="94" xr:uid="{412C262A-4103-4E8C-A1EE-505C6AFDF486}"/>
    <cellStyle name="Vírgula 6" xfId="83" xr:uid="{00000000-0005-0000-0000-000054000000}"/>
    <cellStyle name="Vírgula 6 2" xfId="97" xr:uid="{9684C513-4870-46B5-BA2F-9EE83F1D9936}"/>
    <cellStyle name="Vírgula 7" xfId="84" xr:uid="{78227B77-F8C5-4AFF-B708-55BA30B5BB92}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zoomScaleNormal="100" workbookViewId="0">
      <pane xSplit="16" ySplit="3" topLeftCell="Q4" activePane="bottomRight" state="frozen"/>
      <selection pane="topRight" activeCell="Q1" sqref="Q1"/>
      <selection pane="bottomLeft" activeCell="A4" sqref="A4"/>
      <selection pane="bottomRight" activeCell="Q2" sqref="Q1:Q1048576"/>
    </sheetView>
  </sheetViews>
  <sheetFormatPr defaultRowHeight="15" x14ac:dyDescent="0.25"/>
  <cols>
    <col min="1" max="1" width="11.7109375" style="6" bestFit="1" customWidth="1"/>
    <col min="2" max="2" width="13.28515625" style="6" bestFit="1" customWidth="1"/>
    <col min="3" max="3" width="16" customWidth="1"/>
    <col min="4" max="4" width="12.42578125" customWidth="1"/>
    <col min="5" max="5" width="9.140625" customWidth="1"/>
    <col min="6" max="7" width="17.5703125" customWidth="1"/>
    <col min="8" max="8" width="16" customWidth="1"/>
    <col min="9" max="9" width="16.140625" customWidth="1"/>
    <col min="10" max="10" width="10.28515625" customWidth="1"/>
    <col min="11" max="11" width="10.42578125" customWidth="1"/>
    <col min="12" max="12" width="8.28515625" bestFit="1" customWidth="1"/>
    <col min="13" max="15" width="16.7109375" customWidth="1"/>
    <col min="16" max="16" width="7.85546875" customWidth="1"/>
    <col min="17" max="17" width="16" customWidth="1"/>
    <col min="18" max="18" width="12.7109375" customWidth="1"/>
    <col min="19" max="19" width="13.85546875" bestFit="1" customWidth="1"/>
  </cols>
  <sheetData>
    <row r="1" spans="1:17" x14ac:dyDescent="0.25">
      <c r="C1" s="14" t="s">
        <v>103</v>
      </c>
      <c r="D1" s="14"/>
      <c r="E1" s="14"/>
      <c r="F1" s="14"/>
      <c r="G1" s="14"/>
      <c r="H1" s="14"/>
      <c r="I1" s="13" t="s">
        <v>104</v>
      </c>
      <c r="J1" s="13"/>
      <c r="K1" s="13"/>
      <c r="L1" s="13"/>
      <c r="M1" s="13"/>
      <c r="N1" s="13"/>
      <c r="O1" s="13"/>
      <c r="P1" s="13"/>
      <c r="Q1" s="13"/>
    </row>
    <row r="2" spans="1:17" ht="75" x14ac:dyDescent="0.25">
      <c r="A2" s="5"/>
      <c r="B2" s="5"/>
      <c r="C2" s="8" t="s">
        <v>105</v>
      </c>
      <c r="D2" s="8" t="s">
        <v>106</v>
      </c>
      <c r="E2" s="8" t="s">
        <v>94</v>
      </c>
      <c r="F2" s="8" t="s">
        <v>107</v>
      </c>
      <c r="G2" s="8" t="s">
        <v>108</v>
      </c>
      <c r="H2" s="8" t="s">
        <v>109</v>
      </c>
      <c r="I2" s="8" t="s">
        <v>64</v>
      </c>
      <c r="J2" s="8" t="s">
        <v>106</v>
      </c>
      <c r="K2" s="8" t="s">
        <v>94</v>
      </c>
      <c r="L2" s="12" t="s">
        <v>95</v>
      </c>
      <c r="M2" s="8" t="s">
        <v>107</v>
      </c>
      <c r="N2" s="8" t="s">
        <v>108</v>
      </c>
      <c r="O2" s="8" t="s">
        <v>109</v>
      </c>
      <c r="P2" s="9" t="s">
        <v>110</v>
      </c>
      <c r="Q2" s="9" t="s">
        <v>92</v>
      </c>
    </row>
    <row r="3" spans="1:17" x14ac:dyDescent="0.25">
      <c r="B3" s="2" t="s">
        <v>96</v>
      </c>
      <c r="C3" s="1">
        <f>SUM(C$5:C$63)</f>
        <v>114528447.53269997</v>
      </c>
      <c r="D3" s="1">
        <f>SUM(D$5:D$63)</f>
        <v>35003266.738899991</v>
      </c>
      <c r="E3" s="10"/>
      <c r="F3" s="11"/>
      <c r="G3" s="11"/>
      <c r="H3" s="1">
        <f>SUM(H$5:H$63)</f>
        <v>7482532.7241999982</v>
      </c>
      <c r="I3" s="1">
        <f>SUM(I$5:I$63)</f>
        <v>114342832.73009998</v>
      </c>
      <c r="J3" s="1">
        <f>SUM(J$5:J$63)</f>
        <v>34793821.311400011</v>
      </c>
      <c r="K3" s="1"/>
      <c r="L3" s="1"/>
      <c r="M3" s="1">
        <f>SUM(M$5:M$63)</f>
        <v>1995823.8344000001</v>
      </c>
      <c r="N3" s="1"/>
      <c r="O3" s="1">
        <f>SUM(O$5:O$63)</f>
        <v>7265380.0825999975</v>
      </c>
      <c r="P3" s="1">
        <f>(O3-H3)/1000</f>
        <v>-217.15264160000066</v>
      </c>
      <c r="Q3" s="7">
        <f>12*P3/1000</f>
        <v>-2.6058316992000083</v>
      </c>
    </row>
    <row r="4" spans="1:17" ht="90" x14ac:dyDescent="0.25">
      <c r="A4" s="8" t="s">
        <v>63</v>
      </c>
      <c r="B4" s="8" t="s">
        <v>90</v>
      </c>
      <c r="C4" s="8" t="s">
        <v>105</v>
      </c>
      <c r="D4" s="8" t="s">
        <v>106</v>
      </c>
      <c r="E4" s="8" t="s">
        <v>94</v>
      </c>
      <c r="F4" s="8" t="s">
        <v>111</v>
      </c>
      <c r="G4" s="8" t="s">
        <v>108</v>
      </c>
      <c r="H4" s="8" t="s">
        <v>112</v>
      </c>
      <c r="I4" s="8" t="s">
        <v>105</v>
      </c>
      <c r="J4" s="8" t="s">
        <v>106</v>
      </c>
      <c r="K4" s="8" t="s">
        <v>94</v>
      </c>
      <c r="L4" s="8" t="s">
        <v>95</v>
      </c>
      <c r="M4" s="8" t="s">
        <v>111</v>
      </c>
      <c r="N4" s="8" t="s">
        <v>108</v>
      </c>
      <c r="O4" s="8" t="s">
        <v>112</v>
      </c>
      <c r="P4" s="9" t="s">
        <v>113</v>
      </c>
      <c r="Q4" s="9" t="s">
        <v>93</v>
      </c>
    </row>
    <row r="5" spans="1:17" x14ac:dyDescent="0.25">
      <c r="A5" s="6" t="s">
        <v>0</v>
      </c>
      <c r="B5" s="6" t="s">
        <v>63</v>
      </c>
      <c r="C5" s="1">
        <f>VLOOKUP($A5,openDSS_FP1!$A:$R,4,0)</f>
        <v>10198128.531300001</v>
      </c>
      <c r="D5" s="1">
        <f>VLOOKUP($A5,openDSS_FP1!$A:$R,5,0)</f>
        <v>3861539.9079999998</v>
      </c>
      <c r="E5" s="7">
        <f t="shared" ref="E5:E36" si="0">C5/SQRT(C5*C5+D5*D5)</f>
        <v>0.93520158946705478</v>
      </c>
      <c r="F5" s="1">
        <f>VLOOKUP($A5,openDSS_FP1!$A:$R,10,0)</f>
        <v>0</v>
      </c>
      <c r="G5" s="1">
        <f>VLOOKUP($A5,openDSS_FP1!$A:$R,11,0)</f>
        <v>0</v>
      </c>
      <c r="H5" s="1">
        <f>VLOOKUP($A5,openDSS_FP1!$A:$R,6,0)</f>
        <v>434688.10320000001</v>
      </c>
      <c r="I5" s="1">
        <f>VLOOKUP($A5,openDSS_voltvar!$A:$R,4,0)</f>
        <v>10196606.8237</v>
      </c>
      <c r="J5" s="1">
        <f>VLOOKUP($A5,openDSS_voltvar!$A:$R,5,0)</f>
        <v>3860161.6074000001</v>
      </c>
      <c r="K5" s="7">
        <f t="shared" ref="K5:K36" si="1">I5/SQRT(I5*I5+J5*J5)</f>
        <v>0.93522595086541938</v>
      </c>
      <c r="L5" s="1">
        <f>C5-I5</f>
        <v>1521.7076000012457</v>
      </c>
      <c r="M5" s="1">
        <f>VLOOKUP($A5,openDSS_voltvar!$A:$R,10,0)</f>
        <v>0</v>
      </c>
      <c r="N5" s="1">
        <f>VLOOKUP($A5,openDSS_voltvar!$A:$R,11,0)</f>
        <v>0</v>
      </c>
      <c r="O5" s="1">
        <f>VLOOKUP($A5,openDSS_voltvar!$A:$R,6,0)</f>
        <v>433142.06790000002</v>
      </c>
      <c r="P5" s="1">
        <f>O5-H5</f>
        <v>-1546.0352999999886</v>
      </c>
      <c r="Q5" s="1">
        <f>(P5/1000)*360</f>
        <v>-556.57270799999594</v>
      </c>
    </row>
    <row r="6" spans="1:17" x14ac:dyDescent="0.25">
      <c r="A6" s="6" t="s">
        <v>1</v>
      </c>
      <c r="B6" s="6" t="s">
        <v>63</v>
      </c>
      <c r="C6" s="1">
        <f>VLOOKUP($A6,openDSS_FP1!$A:$R,4,0)</f>
        <v>855275.13370000001</v>
      </c>
      <c r="D6" s="1">
        <f>VLOOKUP($A6,openDSS_FP1!$A:$R,5,0)</f>
        <v>290008.35110000003</v>
      </c>
      <c r="E6" s="7">
        <f t="shared" si="0"/>
        <v>0.94703740147677151</v>
      </c>
      <c r="F6" s="1">
        <f>VLOOKUP($A6,openDSS_FP1!$A:$R,10,0)</f>
        <v>0</v>
      </c>
      <c r="G6" s="1">
        <f>VLOOKUP($A6,openDSS_FP1!$A:$R,11,0)</f>
        <v>0</v>
      </c>
      <c r="H6" s="1">
        <f>VLOOKUP($A6,openDSS_FP1!$A:$R,6,0)</f>
        <v>60190.724000000002</v>
      </c>
      <c r="I6" s="1">
        <f>VLOOKUP($A6,openDSS_voltvar!$A:$R,4,0)</f>
        <v>853794.98529999994</v>
      </c>
      <c r="J6" s="1">
        <f>VLOOKUP($A6,openDSS_voltvar!$A:$R,5,0)</f>
        <v>289062.65730000002</v>
      </c>
      <c r="K6" s="7">
        <f t="shared" si="1"/>
        <v>0.94718702911524244</v>
      </c>
      <c r="L6" s="1">
        <f>C6-I6</f>
        <v>1480.1484000000637</v>
      </c>
      <c r="M6" s="1">
        <f>VLOOKUP($A6,openDSS_voltvar!$A:$R,10,0)</f>
        <v>0</v>
      </c>
      <c r="N6" s="1">
        <f>VLOOKUP($A6,openDSS_voltvar!$A:$R,11,0)</f>
        <v>0</v>
      </c>
      <c r="O6" s="1">
        <f>VLOOKUP($A6,openDSS_voltvar!$A:$R,6,0)</f>
        <v>58358.941200000001</v>
      </c>
      <c r="P6" s="1">
        <f>O6-H6</f>
        <v>-1831.7828000000009</v>
      </c>
      <c r="Q6" s="1">
        <f t="shared" ref="Q6:Q63" si="2">(P6/1000)*360</f>
        <v>-659.44180800000038</v>
      </c>
    </row>
    <row r="7" spans="1:17" x14ac:dyDescent="0.25">
      <c r="A7" s="6" t="s">
        <v>2</v>
      </c>
      <c r="B7" s="6" t="s">
        <v>63</v>
      </c>
      <c r="C7" s="1">
        <f>VLOOKUP($A7,openDSS_FP1!$A:$R,4,0)</f>
        <v>1838436.0663000001</v>
      </c>
      <c r="D7" s="1">
        <f>VLOOKUP($A7,openDSS_FP1!$A:$R,5,0)</f>
        <v>568381.45160000003</v>
      </c>
      <c r="E7" s="7">
        <f t="shared" si="0"/>
        <v>0.95538246752812117</v>
      </c>
      <c r="F7" s="1">
        <f>VLOOKUP($A7,openDSS_FP1!$A:$R,10,0)</f>
        <v>0</v>
      </c>
      <c r="G7" s="1">
        <f>VLOOKUP($A7,openDSS_FP1!$A:$R,11,0)</f>
        <v>0</v>
      </c>
      <c r="H7" s="1">
        <f>VLOOKUP($A7,openDSS_FP1!$A:$R,6,0)</f>
        <v>112526.1146</v>
      </c>
      <c r="I7" s="1">
        <f>VLOOKUP($A7,openDSS_voltvar!$A:$R,4,0)</f>
        <v>1832045.0607</v>
      </c>
      <c r="J7" s="1">
        <f>VLOOKUP($A7,openDSS_voltvar!$A:$R,5,0)</f>
        <v>564053.67260000005</v>
      </c>
      <c r="K7" s="7">
        <f t="shared" si="1"/>
        <v>0.95572803962282915</v>
      </c>
      <c r="L7" s="1">
        <f>C7-I7</f>
        <v>6391.0056000000332</v>
      </c>
      <c r="M7" s="1">
        <f>VLOOKUP($A7,openDSS_voltvar!$A:$R,10,0)</f>
        <v>0</v>
      </c>
      <c r="N7" s="1">
        <f>VLOOKUP($A7,openDSS_voltvar!$A:$R,11,0)</f>
        <v>0</v>
      </c>
      <c r="O7" s="1">
        <f>VLOOKUP($A7,openDSS_voltvar!$A:$R,6,0)</f>
        <v>105494.6684</v>
      </c>
      <c r="P7" s="1">
        <f>O7-H7</f>
        <v>-7031.4462000000058</v>
      </c>
      <c r="Q7" s="1">
        <f t="shared" si="2"/>
        <v>-2531.3206320000022</v>
      </c>
    </row>
    <row r="8" spans="1:17" ht="15.75" customHeight="1" x14ac:dyDescent="0.25">
      <c r="A8" s="6" t="s">
        <v>3</v>
      </c>
      <c r="B8" s="6" t="s">
        <v>63</v>
      </c>
      <c r="C8" s="1">
        <f>VLOOKUP($A8,openDSS_FP1!$A:$R,4,0)</f>
        <v>1229530.1387</v>
      </c>
      <c r="D8" s="1">
        <f>VLOOKUP($A8,openDSS_FP1!$A:$R,5,0)</f>
        <v>209025.49729999999</v>
      </c>
      <c r="E8" s="7">
        <f t="shared" si="0"/>
        <v>0.9858551347514164</v>
      </c>
      <c r="F8" s="1">
        <f>VLOOKUP($A8,openDSS_FP1!$A:$R,10,0)</f>
        <v>0</v>
      </c>
      <c r="G8" s="1">
        <f>VLOOKUP($A8,openDSS_FP1!$A:$R,11,0)</f>
        <v>0</v>
      </c>
      <c r="H8" s="1">
        <f>VLOOKUP($A8,openDSS_FP1!$A:$R,6,0)</f>
        <v>83508.210300000006</v>
      </c>
      <c r="I8" s="1">
        <f>VLOOKUP($A8,openDSS_voltvar!$A:$R,4,0)</f>
        <v>1228164.0486999999</v>
      </c>
      <c r="J8" s="1">
        <f>VLOOKUP($A8,openDSS_voltvar!$A:$R,5,0)</f>
        <v>207994.73139999999</v>
      </c>
      <c r="K8" s="7">
        <f t="shared" si="1"/>
        <v>0.98596085785832477</v>
      </c>
      <c r="L8" s="1">
        <f>C8-I8</f>
        <v>1366.0900000000838</v>
      </c>
      <c r="M8" s="1">
        <f>VLOOKUP($A8,openDSS_voltvar!$A:$R,10,0)</f>
        <v>0</v>
      </c>
      <c r="N8" s="1">
        <f>VLOOKUP($A8,openDSS_voltvar!$A:$R,11,0)</f>
        <v>0</v>
      </c>
      <c r="O8" s="1">
        <f>VLOOKUP($A8,openDSS_voltvar!$A:$R,6,0)</f>
        <v>82030.184800000003</v>
      </c>
      <c r="P8" s="1">
        <f>O8-H8</f>
        <v>-1478.0255000000034</v>
      </c>
      <c r="Q8" s="1">
        <f t="shared" si="2"/>
        <v>-532.08918000000119</v>
      </c>
    </row>
    <row r="9" spans="1:17" x14ac:dyDescent="0.25">
      <c r="A9" s="6" t="s">
        <v>5</v>
      </c>
      <c r="B9" s="6" t="s">
        <v>63</v>
      </c>
      <c r="C9" s="1">
        <f>VLOOKUP($A9,openDSS_FP1!$A:$R,4,0)</f>
        <v>2851011.2590999999</v>
      </c>
      <c r="D9" s="1">
        <f>VLOOKUP($A9,openDSS_FP1!$A:$R,5,0)</f>
        <v>1190820.5464999999</v>
      </c>
      <c r="E9" s="7">
        <f t="shared" si="0"/>
        <v>0.92274343968878603</v>
      </c>
      <c r="F9" s="1">
        <f>VLOOKUP($A9,openDSS_FP1!$A:$R,10,0)</f>
        <v>0</v>
      </c>
      <c r="G9" s="1">
        <f>VLOOKUP($A9,openDSS_FP1!$A:$R,11,0)</f>
        <v>0</v>
      </c>
      <c r="H9" s="1">
        <f>VLOOKUP($A9,openDSS_FP1!$A:$R,6,0)</f>
        <v>106744.5276</v>
      </c>
      <c r="I9" s="1">
        <f>VLOOKUP($A9,openDSS_voltvar!$A:$R,4,0)</f>
        <v>2849720.6535</v>
      </c>
      <c r="J9" s="1">
        <f>VLOOKUP($A9,openDSS_voltvar!$A:$R,5,0)</f>
        <v>1189461.493</v>
      </c>
      <c r="K9" s="7">
        <f t="shared" si="1"/>
        <v>0.9228378485847063</v>
      </c>
      <c r="L9" s="1">
        <f>C9-I9</f>
        <v>1290.6055999998935</v>
      </c>
      <c r="M9" s="1">
        <f>VLOOKUP($A9,openDSS_voltvar!$A:$R,10,0)</f>
        <v>0</v>
      </c>
      <c r="N9" s="1">
        <f>VLOOKUP($A9,openDSS_voltvar!$A:$R,11,0)</f>
        <v>0</v>
      </c>
      <c r="O9" s="1">
        <f>VLOOKUP($A9,openDSS_voltvar!$A:$R,6,0)</f>
        <v>105337.2334</v>
      </c>
      <c r="P9" s="1">
        <f>O9-H9</f>
        <v>-1407.2942000000039</v>
      </c>
      <c r="Q9" s="1">
        <f t="shared" si="2"/>
        <v>-506.62591200000139</v>
      </c>
    </row>
    <row r="10" spans="1:17" x14ac:dyDescent="0.25">
      <c r="A10" s="6" t="s">
        <v>71</v>
      </c>
      <c r="B10" s="6" t="s">
        <v>63</v>
      </c>
      <c r="C10" s="1">
        <f>VLOOKUP($A10,openDSS_FP1!$A:$R,4,0)</f>
        <v>1476600.6514999999</v>
      </c>
      <c r="D10" s="1">
        <f>VLOOKUP($A10,openDSS_FP1!$A:$R,5,0)</f>
        <v>744161.50029999996</v>
      </c>
      <c r="E10" s="7">
        <f t="shared" si="0"/>
        <v>0.89300482903346645</v>
      </c>
      <c r="F10" s="1">
        <f>VLOOKUP($A10,openDSS_FP1!$A:$R,10,0)</f>
        <v>744000</v>
      </c>
      <c r="G10" s="1">
        <f>VLOOKUP($A10,openDSS_FP1!$A:$R,11,0)</f>
        <v>0</v>
      </c>
      <c r="H10" s="1">
        <f>VLOOKUP($A10,openDSS_FP1!$A:$R,6,0)</f>
        <v>88853.010500000004</v>
      </c>
      <c r="I10" s="1">
        <f>VLOOKUP($A10,openDSS_voltvar!$A:$R,4,0)</f>
        <v>1474632.1137999999</v>
      </c>
      <c r="J10" s="1">
        <f>VLOOKUP($A10,openDSS_voltvar!$A:$R,5,0)</f>
        <v>742514.64820000005</v>
      </c>
      <c r="K10" s="7">
        <f t="shared" si="1"/>
        <v>0.89316415813467387</v>
      </c>
      <c r="L10" s="1">
        <f>C10-I10</f>
        <v>1968.5376999999862</v>
      </c>
      <c r="M10" s="1">
        <f>VLOOKUP($A10,openDSS_voltvar!$A:$R,10,0)</f>
        <v>744000</v>
      </c>
      <c r="N10" s="1">
        <f>VLOOKUP($A10,openDSS_voltvar!$A:$R,11,0)</f>
        <v>0</v>
      </c>
      <c r="O10" s="1">
        <f>VLOOKUP($A10,openDSS_voltvar!$A:$R,6,0)</f>
        <v>85923.191300000006</v>
      </c>
      <c r="P10" s="1">
        <f>O10-H10</f>
        <v>-2929.8191999999981</v>
      </c>
      <c r="Q10" s="1">
        <f t="shared" si="2"/>
        <v>-1054.7349119999992</v>
      </c>
    </row>
    <row r="11" spans="1:17" x14ac:dyDescent="0.25">
      <c r="A11" s="6" t="s">
        <v>7</v>
      </c>
      <c r="B11" s="6" t="s">
        <v>63</v>
      </c>
      <c r="C11" s="1">
        <f>VLOOKUP($A11,openDSS_FP1!$A:$R,4,0)</f>
        <v>1975692.4961000001</v>
      </c>
      <c r="D11" s="1">
        <f>VLOOKUP($A11,openDSS_FP1!$A:$R,5,0)</f>
        <v>856286.66599999997</v>
      </c>
      <c r="E11" s="7">
        <f t="shared" si="0"/>
        <v>0.91752965819088328</v>
      </c>
      <c r="F11" s="1">
        <f>VLOOKUP($A11,openDSS_FP1!$A:$R,10,0)</f>
        <v>0</v>
      </c>
      <c r="G11" s="1">
        <f>VLOOKUP($A11,openDSS_FP1!$A:$R,11,0)</f>
        <v>0</v>
      </c>
      <c r="H11" s="1">
        <f>VLOOKUP($A11,openDSS_FP1!$A:$R,6,0)</f>
        <v>116593.13219999999</v>
      </c>
      <c r="I11" s="1">
        <f>VLOOKUP($A11,openDSS_voltvar!$A:$R,4,0)</f>
        <v>1974371.7583999999</v>
      </c>
      <c r="J11" s="1">
        <f>VLOOKUP($A11,openDSS_voltvar!$A:$R,5,0)</f>
        <v>854747.58149999997</v>
      </c>
      <c r="K11" s="7">
        <f t="shared" si="1"/>
        <v>0.91769351972289037</v>
      </c>
      <c r="L11" s="1">
        <f>C11-I11</f>
        <v>1320.7377000001725</v>
      </c>
      <c r="M11" s="1">
        <f>VLOOKUP($A11,openDSS_voltvar!$A:$R,10,0)</f>
        <v>0</v>
      </c>
      <c r="N11" s="1">
        <f>VLOOKUP($A11,openDSS_voltvar!$A:$R,11,0)</f>
        <v>0</v>
      </c>
      <c r="O11" s="1">
        <f>VLOOKUP($A11,openDSS_voltvar!$A:$R,6,0)</f>
        <v>115143.2442</v>
      </c>
      <c r="P11" s="1">
        <f>O11-H11</f>
        <v>-1449.8879999999917</v>
      </c>
      <c r="Q11" s="1">
        <f t="shared" si="2"/>
        <v>-521.95967999999698</v>
      </c>
    </row>
    <row r="12" spans="1:17" x14ac:dyDescent="0.25">
      <c r="A12" s="6" t="s">
        <v>8</v>
      </c>
      <c r="B12" s="6" t="s">
        <v>63</v>
      </c>
      <c r="C12" s="1">
        <f>VLOOKUP($A12,openDSS_FP1!$A:$R,4,0)</f>
        <v>2037473.1483</v>
      </c>
      <c r="D12" s="1">
        <f>VLOOKUP($A12,openDSS_FP1!$A:$R,5,0)</f>
        <v>668819.48939999996</v>
      </c>
      <c r="E12" s="7">
        <f t="shared" si="0"/>
        <v>0.95011966046117835</v>
      </c>
      <c r="F12" s="1">
        <f>VLOOKUP($A12,openDSS_FP1!$A:$R,10,0)</f>
        <v>0</v>
      </c>
      <c r="G12" s="1">
        <f>VLOOKUP($A12,openDSS_FP1!$A:$R,11,0)</f>
        <v>0</v>
      </c>
      <c r="H12" s="1">
        <f>VLOOKUP($A12,openDSS_FP1!$A:$R,6,0)</f>
        <v>68650.067899999995</v>
      </c>
      <c r="I12" s="1">
        <f>VLOOKUP($A12,openDSS_voltvar!$A:$R,4,0)</f>
        <v>2035914.1425000001</v>
      </c>
      <c r="J12" s="1">
        <f>VLOOKUP($A12,openDSS_voltvar!$A:$R,5,0)</f>
        <v>665253.20010000002</v>
      </c>
      <c r="K12" s="7">
        <f t="shared" si="1"/>
        <v>0.95054138852690429</v>
      </c>
      <c r="L12" s="1">
        <f>C12-I12</f>
        <v>1559.0057999999262</v>
      </c>
      <c r="M12" s="1">
        <f>VLOOKUP($A12,openDSS_voltvar!$A:$R,10,0)</f>
        <v>0</v>
      </c>
      <c r="N12" s="1">
        <f>VLOOKUP($A12,openDSS_voltvar!$A:$R,11,0)</f>
        <v>0</v>
      </c>
      <c r="O12" s="1">
        <f>VLOOKUP($A12,openDSS_voltvar!$A:$R,6,0)</f>
        <v>67072.807499999995</v>
      </c>
      <c r="P12" s="1">
        <f>O12-H12</f>
        <v>-1577.2603999999992</v>
      </c>
      <c r="Q12" s="1">
        <f t="shared" si="2"/>
        <v>-567.8137439999997</v>
      </c>
    </row>
    <row r="13" spans="1:17" x14ac:dyDescent="0.25">
      <c r="A13" s="6" t="s">
        <v>9</v>
      </c>
      <c r="B13" s="6" t="s">
        <v>63</v>
      </c>
      <c r="C13" s="1">
        <f>VLOOKUP($A13,openDSS_FP1!$A:$R,4,0)</f>
        <v>1665199.9343999999</v>
      </c>
      <c r="D13" s="1">
        <f>VLOOKUP($A13,openDSS_FP1!$A:$R,5,0)</f>
        <v>512453.60639999999</v>
      </c>
      <c r="E13" s="7">
        <f t="shared" si="0"/>
        <v>0.95576539207688849</v>
      </c>
      <c r="F13" s="1">
        <f>VLOOKUP($A13,openDSS_FP1!$A:$R,10,0)</f>
        <v>0</v>
      </c>
      <c r="G13" s="1">
        <f>VLOOKUP($A13,openDSS_FP1!$A:$R,11,0)</f>
        <v>0</v>
      </c>
      <c r="H13" s="1">
        <f>VLOOKUP($A13,openDSS_FP1!$A:$R,6,0)</f>
        <v>63932.3969</v>
      </c>
      <c r="I13" s="1">
        <f>VLOOKUP($A13,openDSS_voltvar!$A:$R,4,0)</f>
        <v>1663469.0183999999</v>
      </c>
      <c r="J13" s="1">
        <f>VLOOKUP($A13,openDSS_voltvar!$A:$R,5,0)</f>
        <v>509381.63929999998</v>
      </c>
      <c r="K13" s="7">
        <f t="shared" si="1"/>
        <v>0.95617478482056062</v>
      </c>
      <c r="L13" s="1">
        <f>C13-I13</f>
        <v>1730.9159999999683</v>
      </c>
      <c r="M13" s="1">
        <f>VLOOKUP($A13,openDSS_voltvar!$A:$R,10,0)</f>
        <v>0</v>
      </c>
      <c r="N13" s="1">
        <f>VLOOKUP($A13,openDSS_voltvar!$A:$R,11,0)</f>
        <v>0</v>
      </c>
      <c r="O13" s="1">
        <f>VLOOKUP($A13,openDSS_voltvar!$A:$R,6,0)</f>
        <v>62093.383800000003</v>
      </c>
      <c r="P13" s="1">
        <f>O13-H13</f>
        <v>-1839.0130999999965</v>
      </c>
      <c r="Q13" s="1">
        <f t="shared" si="2"/>
        <v>-662.04471599999874</v>
      </c>
    </row>
    <row r="14" spans="1:17" x14ac:dyDescent="0.25">
      <c r="A14" s="6" t="s">
        <v>10</v>
      </c>
      <c r="B14" s="6" t="s">
        <v>63</v>
      </c>
      <c r="C14" s="1">
        <f>VLOOKUP($A14,openDSS_FP1!$A:$R,4,0)</f>
        <v>3083023.0957999998</v>
      </c>
      <c r="D14" s="1">
        <f>VLOOKUP($A14,openDSS_FP1!$A:$R,5,0)</f>
        <v>1281447.2609000001</v>
      </c>
      <c r="E14" s="7">
        <f t="shared" si="0"/>
        <v>0.9234110766168705</v>
      </c>
      <c r="F14" s="1">
        <f>VLOOKUP($A14,openDSS_FP1!$A:$R,10,0)</f>
        <v>0</v>
      </c>
      <c r="G14" s="1">
        <f>VLOOKUP($A14,openDSS_FP1!$A:$R,11,0)</f>
        <v>0</v>
      </c>
      <c r="H14" s="1">
        <f>VLOOKUP($A14,openDSS_FP1!$A:$R,6,0)</f>
        <v>155000.74859999999</v>
      </c>
      <c r="I14" s="1">
        <f>VLOOKUP($A14,openDSS_voltvar!$A:$R,4,0)</f>
        <v>3076798.2341999998</v>
      </c>
      <c r="J14" s="1">
        <f>VLOOKUP($A14,openDSS_voltvar!$A:$R,5,0)</f>
        <v>1271666.4584999999</v>
      </c>
      <c r="K14" s="7">
        <f t="shared" si="1"/>
        <v>0.92417502432822607</v>
      </c>
      <c r="L14" s="1">
        <f>C14-I14</f>
        <v>6224.8615999999456</v>
      </c>
      <c r="M14" s="1">
        <f>VLOOKUP($A14,openDSS_voltvar!$A:$R,10,0)</f>
        <v>0</v>
      </c>
      <c r="N14" s="1">
        <f>VLOOKUP($A14,openDSS_voltvar!$A:$R,11,0)</f>
        <v>0</v>
      </c>
      <c r="O14" s="1">
        <f>VLOOKUP($A14,openDSS_voltvar!$A:$R,6,0)</f>
        <v>147385.33979999999</v>
      </c>
      <c r="P14" s="1">
        <f>O14-H14</f>
        <v>-7615.4088000000047</v>
      </c>
      <c r="Q14" s="1">
        <f t="shared" si="2"/>
        <v>-2741.5471680000014</v>
      </c>
    </row>
    <row r="15" spans="1:17" x14ac:dyDescent="0.25">
      <c r="A15" s="6" t="s">
        <v>72</v>
      </c>
      <c r="B15" s="6" t="s">
        <v>63</v>
      </c>
      <c r="C15" s="1">
        <f>VLOOKUP($A15,openDSS_FP1!$A:$R,4,0)</f>
        <v>2649314.9523</v>
      </c>
      <c r="D15" s="1">
        <f>VLOOKUP($A15,openDSS_FP1!$A:$R,5,0)</f>
        <v>1145623.7922</v>
      </c>
      <c r="E15" s="7">
        <f t="shared" si="0"/>
        <v>0.91786030703362076</v>
      </c>
      <c r="F15" s="1">
        <f>VLOOKUP($A15,openDSS_FP1!$A:$R,10,0)</f>
        <v>0</v>
      </c>
      <c r="G15" s="1">
        <f>VLOOKUP($A15,openDSS_FP1!$A:$R,11,0)</f>
        <v>0</v>
      </c>
      <c r="H15" s="1">
        <f>VLOOKUP($A15,openDSS_FP1!$A:$R,6,0)</f>
        <v>123803.1792</v>
      </c>
      <c r="I15" s="1">
        <f>VLOOKUP($A15,openDSS_voltvar!$A:$R,4,0)</f>
        <v>2644849.0452999999</v>
      </c>
      <c r="J15" s="1">
        <f>VLOOKUP($A15,openDSS_voltvar!$A:$R,5,0)</f>
        <v>1135951.2804</v>
      </c>
      <c r="K15" s="7">
        <f t="shared" si="1"/>
        <v>0.91883726257712595</v>
      </c>
      <c r="L15" s="1">
        <f>C15-I15</f>
        <v>4465.9070000001229</v>
      </c>
      <c r="M15" s="1">
        <f>VLOOKUP($A15,openDSS_voltvar!$A:$R,10,0)</f>
        <v>0</v>
      </c>
      <c r="N15" s="1">
        <f>VLOOKUP($A15,openDSS_voltvar!$A:$R,11,0)</f>
        <v>0</v>
      </c>
      <c r="O15" s="1">
        <f>VLOOKUP($A15,openDSS_voltvar!$A:$R,6,0)</f>
        <v>118746.62179999999</v>
      </c>
      <c r="P15" s="1">
        <f>O15-H15</f>
        <v>-5056.5574000000051</v>
      </c>
      <c r="Q15" s="1">
        <f t="shared" si="2"/>
        <v>-1820.3606640000019</v>
      </c>
    </row>
    <row r="16" spans="1:17" x14ac:dyDescent="0.25">
      <c r="A16" s="6" t="s">
        <v>11</v>
      </c>
      <c r="B16" s="6" t="s">
        <v>63</v>
      </c>
      <c r="C16" s="1">
        <f>VLOOKUP($A16,openDSS_FP1!$A:$R,4,0)</f>
        <v>1908942.9147000001</v>
      </c>
      <c r="D16" s="1">
        <f>VLOOKUP($A16,openDSS_FP1!$A:$R,5,0)</f>
        <v>607692.16810000001</v>
      </c>
      <c r="E16" s="7">
        <f t="shared" si="0"/>
        <v>0.95288232386173966</v>
      </c>
      <c r="F16" s="1">
        <f>VLOOKUP($A16,openDSS_FP1!$A:$R,10,0)</f>
        <v>0</v>
      </c>
      <c r="G16" s="1">
        <f>VLOOKUP($A16,openDSS_FP1!$A:$R,11,0)</f>
        <v>0</v>
      </c>
      <c r="H16" s="1">
        <f>VLOOKUP($A16,openDSS_FP1!$A:$R,6,0)</f>
        <v>75137.641600000003</v>
      </c>
      <c r="I16" s="1">
        <f>VLOOKUP($A16,openDSS_voltvar!$A:$R,4,0)</f>
        <v>1907750.4103999999</v>
      </c>
      <c r="J16" s="1">
        <f>VLOOKUP($A16,openDSS_voltvar!$A:$R,5,0)</f>
        <v>606018.84829999995</v>
      </c>
      <c r="K16" s="7">
        <f t="shared" si="1"/>
        <v>0.95306895528521229</v>
      </c>
      <c r="L16" s="1">
        <f>C16-I16</f>
        <v>1192.504300000146</v>
      </c>
      <c r="M16" s="1">
        <f>VLOOKUP($A16,openDSS_voltvar!$A:$R,10,0)</f>
        <v>0</v>
      </c>
      <c r="N16" s="1">
        <f>VLOOKUP($A16,openDSS_voltvar!$A:$R,11,0)</f>
        <v>0</v>
      </c>
      <c r="O16" s="1">
        <f>VLOOKUP($A16,openDSS_voltvar!$A:$R,6,0)</f>
        <v>73810.429300000003</v>
      </c>
      <c r="P16" s="1">
        <f>O16-H16</f>
        <v>-1327.2122999999992</v>
      </c>
      <c r="Q16" s="1">
        <f t="shared" si="2"/>
        <v>-477.79642799999971</v>
      </c>
    </row>
    <row r="17" spans="1:17" x14ac:dyDescent="0.25">
      <c r="A17" s="6" t="s">
        <v>73</v>
      </c>
      <c r="B17" s="6" t="s">
        <v>63</v>
      </c>
      <c r="C17" s="1">
        <f>VLOOKUP($A17,openDSS_FP1!$A:$R,4,0)</f>
        <v>844196.86100000003</v>
      </c>
      <c r="D17" s="1">
        <f>VLOOKUP($A17,openDSS_FP1!$A:$R,5,0)</f>
        <v>356327.91950000002</v>
      </c>
      <c r="E17" s="7">
        <f t="shared" si="0"/>
        <v>0.92129286823072487</v>
      </c>
      <c r="F17" s="1">
        <f>VLOOKUP($A17,openDSS_FP1!$A:$R,10,0)</f>
        <v>0</v>
      </c>
      <c r="G17" s="1">
        <f>VLOOKUP($A17,openDSS_FP1!$A:$R,11,0)</f>
        <v>0</v>
      </c>
      <c r="H17" s="1">
        <f>VLOOKUP($A17,openDSS_FP1!$A:$R,6,0)</f>
        <v>32003.508099999999</v>
      </c>
      <c r="I17" s="1">
        <f>VLOOKUP($A17,openDSS_voltvar!$A:$R,4,0)</f>
        <v>841400.87009999994</v>
      </c>
      <c r="J17" s="1">
        <f>VLOOKUP($A17,openDSS_voltvar!$A:$R,5,0)</f>
        <v>355019.28539999999</v>
      </c>
      <c r="K17" s="7">
        <f t="shared" si="1"/>
        <v>0.92134326003697931</v>
      </c>
      <c r="L17" s="1">
        <f>C17-I17</f>
        <v>2795.9909000000916</v>
      </c>
      <c r="M17" s="1">
        <f>VLOOKUP($A17,openDSS_voltvar!$A:$R,10,0)</f>
        <v>0</v>
      </c>
      <c r="N17" s="1">
        <f>VLOOKUP($A17,openDSS_voltvar!$A:$R,11,0)</f>
        <v>0</v>
      </c>
      <c r="O17" s="1">
        <f>VLOOKUP($A17,openDSS_voltvar!$A:$R,6,0)</f>
        <v>29028.847699999998</v>
      </c>
      <c r="P17" s="1">
        <f>O17-H17</f>
        <v>-2974.6604000000007</v>
      </c>
      <c r="Q17" s="1">
        <f t="shared" si="2"/>
        <v>-1070.8777440000003</v>
      </c>
    </row>
    <row r="18" spans="1:17" x14ac:dyDescent="0.25">
      <c r="A18" s="6" t="s">
        <v>13</v>
      </c>
      <c r="B18" s="6" t="s">
        <v>63</v>
      </c>
      <c r="C18" s="1">
        <f>VLOOKUP($A18,openDSS_FP1!$A:$R,4,0)</f>
        <v>2291403.7011000002</v>
      </c>
      <c r="D18" s="1">
        <f>VLOOKUP($A18,openDSS_FP1!$A:$R,5,0)</f>
        <v>918123.18189999997</v>
      </c>
      <c r="E18" s="7">
        <f t="shared" si="0"/>
        <v>0.92825837464188343</v>
      </c>
      <c r="F18" s="1">
        <f>VLOOKUP($A18,openDSS_FP1!$A:$R,10,0)</f>
        <v>0</v>
      </c>
      <c r="G18" s="1">
        <f>VLOOKUP($A18,openDSS_FP1!$A:$R,11,0)</f>
        <v>0</v>
      </c>
      <c r="H18" s="1">
        <f>VLOOKUP($A18,openDSS_FP1!$A:$R,6,0)</f>
        <v>89348.24</v>
      </c>
      <c r="I18" s="1">
        <f>VLOOKUP($A18,openDSS_voltvar!$A:$R,4,0)</f>
        <v>2289002.1749999998</v>
      </c>
      <c r="J18" s="1">
        <f>VLOOKUP($A18,openDSS_voltvar!$A:$R,5,0)</f>
        <v>915200.13139999995</v>
      </c>
      <c r="K18" s="7">
        <f t="shared" si="1"/>
        <v>0.92853273528840941</v>
      </c>
      <c r="L18" s="1">
        <f>C18-I18</f>
        <v>2401.5261000003666</v>
      </c>
      <c r="M18" s="1">
        <f>VLOOKUP($A18,openDSS_voltvar!$A:$R,10,0)</f>
        <v>0</v>
      </c>
      <c r="N18" s="1">
        <f>VLOOKUP($A18,openDSS_voltvar!$A:$R,11,0)</f>
        <v>0</v>
      </c>
      <c r="O18" s="1">
        <f>VLOOKUP($A18,openDSS_voltvar!$A:$R,6,0)</f>
        <v>86326.7601</v>
      </c>
      <c r="P18" s="1">
        <f>O18-H18</f>
        <v>-3021.4799000000057</v>
      </c>
      <c r="Q18" s="1">
        <f t="shared" si="2"/>
        <v>-1087.7327640000021</v>
      </c>
    </row>
    <row r="19" spans="1:17" x14ac:dyDescent="0.25">
      <c r="A19" s="6" t="s">
        <v>15</v>
      </c>
      <c r="B19" s="6" t="s">
        <v>63</v>
      </c>
      <c r="C19" s="1">
        <f>VLOOKUP($A19,openDSS_FP1!$A:$R,4,0)</f>
        <v>722826.33770000003</v>
      </c>
      <c r="D19" s="1">
        <f>VLOOKUP($A19,openDSS_FP1!$A:$R,5,0)</f>
        <v>300379.72979999997</v>
      </c>
      <c r="E19" s="7">
        <f t="shared" si="0"/>
        <v>0.92343841804974269</v>
      </c>
      <c r="F19" s="1">
        <f>VLOOKUP($A19,openDSS_FP1!$A:$R,10,0)</f>
        <v>0</v>
      </c>
      <c r="G19" s="1">
        <f>VLOOKUP($A19,openDSS_FP1!$A:$R,11,0)</f>
        <v>0</v>
      </c>
      <c r="H19" s="1">
        <f>VLOOKUP($A19,openDSS_FP1!$A:$R,6,0)</f>
        <v>28264.9005</v>
      </c>
      <c r="I19" s="1">
        <f>VLOOKUP($A19,openDSS_voltvar!$A:$R,4,0)</f>
        <v>720421.37199999997</v>
      </c>
      <c r="J19" s="1">
        <f>VLOOKUP($A19,openDSS_voltvar!$A:$R,5,0)</f>
        <v>298278.76870000002</v>
      </c>
      <c r="K19" s="7">
        <f t="shared" si="1"/>
        <v>0.92393825647565075</v>
      </c>
      <c r="L19" s="1">
        <f>C19-I19</f>
        <v>2404.9657000000589</v>
      </c>
      <c r="M19" s="1">
        <f>VLOOKUP($A19,openDSS_voltvar!$A:$R,10,0)</f>
        <v>0</v>
      </c>
      <c r="N19" s="1">
        <f>VLOOKUP($A19,openDSS_voltvar!$A:$R,11,0)</f>
        <v>0</v>
      </c>
      <c r="O19" s="1">
        <f>VLOOKUP($A19,openDSS_voltvar!$A:$R,6,0)</f>
        <v>25422.227200000001</v>
      </c>
      <c r="P19" s="1">
        <f>O19-H19</f>
        <v>-2842.6732999999986</v>
      </c>
      <c r="Q19" s="1">
        <f t="shared" si="2"/>
        <v>-1023.3623879999996</v>
      </c>
    </row>
    <row r="20" spans="1:17" x14ac:dyDescent="0.25">
      <c r="A20" s="6" t="s">
        <v>16</v>
      </c>
      <c r="B20" s="6" t="s">
        <v>63</v>
      </c>
      <c r="C20" s="1">
        <f>VLOOKUP($A20,openDSS_FP1!$A:$R,4,0)</f>
        <v>673455.38020000001</v>
      </c>
      <c r="D20" s="1">
        <f>VLOOKUP($A20,openDSS_FP1!$A:$R,5,0)</f>
        <v>130098.29059999999</v>
      </c>
      <c r="E20" s="7">
        <f t="shared" si="0"/>
        <v>0.98184721835780997</v>
      </c>
      <c r="F20" s="1">
        <f>VLOOKUP($A20,openDSS_FP1!$A:$R,10,0)</f>
        <v>0</v>
      </c>
      <c r="G20" s="1">
        <f>VLOOKUP($A20,openDSS_FP1!$A:$R,11,0)</f>
        <v>0</v>
      </c>
      <c r="H20" s="1">
        <f>VLOOKUP($A20,openDSS_FP1!$A:$R,6,0)</f>
        <v>89164.104500000001</v>
      </c>
      <c r="I20" s="1">
        <f>VLOOKUP($A20,openDSS_voltvar!$A:$R,4,0)</f>
        <v>671413.60369999998</v>
      </c>
      <c r="J20" s="1">
        <f>VLOOKUP($A20,openDSS_voltvar!$A:$R,5,0)</f>
        <v>128593.29300000001</v>
      </c>
      <c r="K20" s="7">
        <f t="shared" si="1"/>
        <v>0.98214850896593331</v>
      </c>
      <c r="L20" s="1">
        <f>C20-I20</f>
        <v>2041.7765000000363</v>
      </c>
      <c r="M20" s="1">
        <f>VLOOKUP($A20,openDSS_voltvar!$A:$R,10,0)</f>
        <v>0</v>
      </c>
      <c r="N20" s="1">
        <f>VLOOKUP($A20,openDSS_voltvar!$A:$R,11,0)</f>
        <v>0</v>
      </c>
      <c r="O20" s="1">
        <f>VLOOKUP($A20,openDSS_voltvar!$A:$R,6,0)</f>
        <v>86536.586599999995</v>
      </c>
      <c r="P20" s="1">
        <f>O20-H20</f>
        <v>-2627.5179000000062</v>
      </c>
      <c r="Q20" s="1">
        <f t="shared" si="2"/>
        <v>-945.90644400000224</v>
      </c>
    </row>
    <row r="21" spans="1:17" x14ac:dyDescent="0.25">
      <c r="A21" s="6" t="s">
        <v>17</v>
      </c>
      <c r="B21" s="6" t="s">
        <v>63</v>
      </c>
      <c r="C21" s="1">
        <f>VLOOKUP($A21,openDSS_FP1!$A:$R,4,0)</f>
        <v>1990934.5867999999</v>
      </c>
      <c r="D21" s="1">
        <f>VLOOKUP($A21,openDSS_FP1!$A:$R,5,0)</f>
        <v>869721.72950000002</v>
      </c>
      <c r="E21" s="7">
        <f t="shared" si="0"/>
        <v>0.91637897371317978</v>
      </c>
      <c r="F21" s="1">
        <f>VLOOKUP($A21,openDSS_FP1!$A:$R,10,0)</f>
        <v>0</v>
      </c>
      <c r="G21" s="1">
        <f>VLOOKUP($A21,openDSS_FP1!$A:$R,11,0)</f>
        <v>0</v>
      </c>
      <c r="H21" s="1">
        <f>VLOOKUP($A21,openDSS_FP1!$A:$R,6,0)</f>
        <v>58540.841200000003</v>
      </c>
      <c r="I21" s="1">
        <f>VLOOKUP($A21,openDSS_voltvar!$A:$R,4,0)</f>
        <v>1988282.6580999999</v>
      </c>
      <c r="J21" s="1">
        <f>VLOOKUP($A21,openDSS_voltvar!$A:$R,5,0)</f>
        <v>865422.77520000003</v>
      </c>
      <c r="K21" s="7">
        <f t="shared" si="1"/>
        <v>0.91690944045198952</v>
      </c>
      <c r="L21" s="1">
        <f>C21-I21</f>
        <v>2651.9287000000477</v>
      </c>
      <c r="M21" s="1">
        <f>VLOOKUP($A21,openDSS_voltvar!$A:$R,10,0)</f>
        <v>0</v>
      </c>
      <c r="N21" s="1">
        <f>VLOOKUP($A21,openDSS_voltvar!$A:$R,11,0)</f>
        <v>0</v>
      </c>
      <c r="O21" s="1">
        <f>VLOOKUP($A21,openDSS_voltvar!$A:$R,6,0)</f>
        <v>55871.541599999997</v>
      </c>
      <c r="P21" s="1">
        <f>O21-H21</f>
        <v>-2669.2996000000057</v>
      </c>
      <c r="Q21" s="1">
        <f t="shared" si="2"/>
        <v>-960.94785600000205</v>
      </c>
    </row>
    <row r="22" spans="1:17" x14ac:dyDescent="0.25">
      <c r="A22" s="6" t="s">
        <v>77</v>
      </c>
      <c r="B22" s="6" t="s">
        <v>63</v>
      </c>
      <c r="C22" s="1">
        <f>VLOOKUP($A22,openDSS_FP1!$A:$R,4,0)</f>
        <v>1691068.9504</v>
      </c>
      <c r="D22" s="1">
        <f>VLOOKUP($A22,openDSS_FP1!$A:$R,5,0)</f>
        <v>819762.15249999997</v>
      </c>
      <c r="E22" s="7">
        <f t="shared" si="0"/>
        <v>0.89984545217744227</v>
      </c>
      <c r="F22" s="1">
        <f>VLOOKUP($A22,openDSS_FP1!$A:$R,10,0)</f>
        <v>130196.61870000001</v>
      </c>
      <c r="G22" s="1">
        <f>VLOOKUP($A22,openDSS_FP1!$A:$R,11,0)</f>
        <v>-23264.075199999999</v>
      </c>
      <c r="H22" s="1">
        <f>VLOOKUP($A22,openDSS_FP1!$A:$R,6,0)</f>
        <v>187365.64970000001</v>
      </c>
      <c r="I22" s="1">
        <f>VLOOKUP($A22,openDSS_voltvar!$A:$R,4,0)</f>
        <v>1679504.4702000001</v>
      </c>
      <c r="J22" s="1">
        <f>VLOOKUP($A22,openDSS_voltvar!$A:$R,5,0)</f>
        <v>791482.72140000004</v>
      </c>
      <c r="K22" s="7">
        <f t="shared" si="1"/>
        <v>0.90458456506921026</v>
      </c>
      <c r="L22" s="1">
        <f>C22-I22</f>
        <v>11564.480199999874</v>
      </c>
      <c r="M22" s="1">
        <f>VLOOKUP($A22,openDSS_voltvar!$A:$R,10,0)</f>
        <v>129912.49830000001</v>
      </c>
      <c r="N22" s="1">
        <f>VLOOKUP($A22,openDSS_voltvar!$A:$R,11,0)</f>
        <v>-28059.0085</v>
      </c>
      <c r="O22" s="1">
        <f>VLOOKUP($A22,openDSS_voltvar!$A:$R,6,0)</f>
        <v>171243.8941</v>
      </c>
      <c r="P22" s="1">
        <f>O22-H22</f>
        <v>-16121.755600000004</v>
      </c>
      <c r="Q22" s="1">
        <f t="shared" si="2"/>
        <v>-5803.8320160000012</v>
      </c>
    </row>
    <row r="23" spans="1:17" x14ac:dyDescent="0.25">
      <c r="A23" s="6" t="s">
        <v>78</v>
      </c>
      <c r="B23" s="6" t="s">
        <v>63</v>
      </c>
      <c r="C23" s="1">
        <f>VLOOKUP($A23,openDSS_FP1!$A:$R,4,0)</f>
        <v>2151485.7362000002</v>
      </c>
      <c r="D23" s="1">
        <f>VLOOKUP($A23,openDSS_FP1!$A:$R,5,0)</f>
        <v>745442.62959999999</v>
      </c>
      <c r="E23" s="7">
        <f t="shared" si="0"/>
        <v>0.94489133397807978</v>
      </c>
      <c r="F23" s="1">
        <f>VLOOKUP($A23,openDSS_FP1!$A:$R,10,0)</f>
        <v>0</v>
      </c>
      <c r="G23" s="1">
        <f>VLOOKUP($A23,openDSS_FP1!$A:$R,11,0)</f>
        <v>0</v>
      </c>
      <c r="H23" s="1">
        <f>VLOOKUP($A23,openDSS_FP1!$A:$R,6,0)</f>
        <v>361654.57900000003</v>
      </c>
      <c r="I23" s="1">
        <f>VLOOKUP($A23,openDSS_voltvar!$A:$R,4,0)</f>
        <v>2150376.4207000001</v>
      </c>
      <c r="J23" s="1">
        <f>VLOOKUP($A23,openDSS_voltvar!$A:$R,5,0)</f>
        <v>742251.09829999995</v>
      </c>
      <c r="K23" s="7">
        <f t="shared" si="1"/>
        <v>0.94527241781663729</v>
      </c>
      <c r="L23" s="1">
        <f>C23-I23</f>
        <v>1109.3155000000261</v>
      </c>
      <c r="M23" s="1">
        <f>VLOOKUP($A23,openDSS_voltvar!$A:$R,10,0)</f>
        <v>0</v>
      </c>
      <c r="N23" s="1">
        <f>VLOOKUP($A23,openDSS_voltvar!$A:$R,11,0)</f>
        <v>0</v>
      </c>
      <c r="O23" s="1">
        <f>VLOOKUP($A23,openDSS_voltvar!$A:$R,6,0)</f>
        <v>358470.57</v>
      </c>
      <c r="P23" s="1">
        <f>O23-H23</f>
        <v>-3184.00900000002</v>
      </c>
      <c r="Q23" s="1">
        <f t="shared" si="2"/>
        <v>-1146.2432400000073</v>
      </c>
    </row>
    <row r="24" spans="1:17" x14ac:dyDescent="0.25">
      <c r="A24" s="6" t="s">
        <v>68</v>
      </c>
      <c r="B24" s="6" t="s">
        <v>63</v>
      </c>
      <c r="C24" s="1">
        <f>VLOOKUP($A24,openDSS_FP1!$A:$R,4,0)</f>
        <v>1349556.2749000001</v>
      </c>
      <c r="D24" s="1">
        <f>VLOOKUP($A24,openDSS_FP1!$A:$R,5,0)</f>
        <v>501681.91480000003</v>
      </c>
      <c r="E24" s="7">
        <f t="shared" si="0"/>
        <v>0.93733044166021606</v>
      </c>
      <c r="F24" s="1">
        <f>VLOOKUP($A24,openDSS_FP1!$A:$R,10,0)</f>
        <v>0</v>
      </c>
      <c r="G24" s="1">
        <f>VLOOKUP($A24,openDSS_FP1!$A:$R,11,0)</f>
        <v>0</v>
      </c>
      <c r="H24" s="1">
        <f>VLOOKUP($A24,openDSS_FP1!$A:$R,6,0)</f>
        <v>84609.736399999994</v>
      </c>
      <c r="I24" s="1">
        <f>VLOOKUP($A24,openDSS_voltvar!$A:$R,4,0)</f>
        <v>1348698.8409</v>
      </c>
      <c r="J24" s="1">
        <f>VLOOKUP($A24,openDSS_voltvar!$A:$R,5,0)</f>
        <v>502459.48560000001</v>
      </c>
      <c r="K24" s="7">
        <f t="shared" si="1"/>
        <v>0.93708142050022791</v>
      </c>
      <c r="L24" s="1">
        <f>C24-I24</f>
        <v>857.4340000001248</v>
      </c>
      <c r="M24" s="1">
        <f>VLOOKUP($A24,openDSS_voltvar!$A:$R,10,0)</f>
        <v>0</v>
      </c>
      <c r="N24" s="1">
        <f>VLOOKUP($A24,openDSS_voltvar!$A:$R,11,0)</f>
        <v>0</v>
      </c>
      <c r="O24" s="1">
        <f>VLOOKUP($A24,openDSS_voltvar!$A:$R,6,0)</f>
        <v>83500.0726</v>
      </c>
      <c r="P24" s="1">
        <f>O24-H24</f>
        <v>-1109.6637999999948</v>
      </c>
      <c r="Q24" s="1">
        <f t="shared" si="2"/>
        <v>-399.47896799999813</v>
      </c>
    </row>
    <row r="25" spans="1:17" x14ac:dyDescent="0.25">
      <c r="A25" s="6" t="s">
        <v>65</v>
      </c>
      <c r="B25" s="6" t="s">
        <v>63</v>
      </c>
      <c r="C25" s="1">
        <f>VLOOKUP($A25,openDSS_FP1!$A:$R,4,0)</f>
        <v>1249690.2875000001</v>
      </c>
      <c r="D25" s="1">
        <f>VLOOKUP($A25,openDSS_FP1!$A:$R,5,0)</f>
        <v>118756.2111</v>
      </c>
      <c r="E25" s="7">
        <f t="shared" si="0"/>
        <v>0.99551514309977374</v>
      </c>
      <c r="F25" s="1">
        <f>VLOOKUP($A25,openDSS_FP1!$A:$R,10,0)</f>
        <v>0</v>
      </c>
      <c r="G25" s="1">
        <f>VLOOKUP($A25,openDSS_FP1!$A:$R,11,0)</f>
        <v>0</v>
      </c>
      <c r="H25" s="1">
        <f>VLOOKUP($A25,openDSS_FP1!$A:$R,6,0)</f>
        <v>166994.43030000001</v>
      </c>
      <c r="I25" s="1">
        <f>VLOOKUP($A25,openDSS_voltvar!$A:$R,4,0)</f>
        <v>1245480.3056999999</v>
      </c>
      <c r="J25" s="1">
        <f>VLOOKUP($A25,openDSS_voltvar!$A:$R,5,0)</f>
        <v>116554.1349</v>
      </c>
      <c r="K25" s="7">
        <f t="shared" si="1"/>
        <v>0.99564978700301932</v>
      </c>
      <c r="L25" s="1">
        <f>C25-I25</f>
        <v>4209.9818000001833</v>
      </c>
      <c r="M25" s="1">
        <f>VLOOKUP($A25,openDSS_voltvar!$A:$R,10,0)</f>
        <v>0</v>
      </c>
      <c r="N25" s="1">
        <f>VLOOKUP($A25,openDSS_voltvar!$A:$R,11,0)</f>
        <v>0</v>
      </c>
      <c r="O25" s="1">
        <f>VLOOKUP($A25,openDSS_voltvar!$A:$R,6,0)</f>
        <v>163436.96189999999</v>
      </c>
      <c r="P25" s="1">
        <f>O25-H25</f>
        <v>-3557.4684000000125</v>
      </c>
      <c r="Q25" s="1">
        <f t="shared" si="2"/>
        <v>-1280.6886240000044</v>
      </c>
    </row>
    <row r="26" spans="1:17" x14ac:dyDescent="0.25">
      <c r="A26" s="6" t="s">
        <v>20</v>
      </c>
      <c r="B26" s="6" t="s">
        <v>63</v>
      </c>
      <c r="C26" s="1">
        <f>VLOOKUP($A26,openDSS_FP1!$A:$R,4,0)</f>
        <v>1589911.3810000001</v>
      </c>
      <c r="D26" s="1">
        <f>VLOOKUP($A26,openDSS_FP1!$A:$R,5,0)</f>
        <v>184758.43580000001</v>
      </c>
      <c r="E26" s="7">
        <f t="shared" si="0"/>
        <v>0.9933156193011965</v>
      </c>
      <c r="F26" s="1">
        <f>VLOOKUP($A26,openDSS_FP1!$A:$R,10,0)</f>
        <v>0</v>
      </c>
      <c r="G26" s="1">
        <f>VLOOKUP($A26,openDSS_FP1!$A:$R,11,0)</f>
        <v>0</v>
      </c>
      <c r="H26" s="1">
        <f>VLOOKUP($A26,openDSS_FP1!$A:$R,6,0)</f>
        <v>171361.27979999999</v>
      </c>
      <c r="I26" s="1">
        <f>VLOOKUP($A26,openDSS_voltvar!$A:$R,4,0)</f>
        <v>1589436.8345000001</v>
      </c>
      <c r="J26" s="1">
        <f>VLOOKUP($A26,openDSS_voltvar!$A:$R,5,0)</f>
        <v>182827.39939999999</v>
      </c>
      <c r="K26" s="7">
        <f t="shared" si="1"/>
        <v>0.99344938173241226</v>
      </c>
      <c r="L26" s="1">
        <f>C26-I26</f>
        <v>474.54649999993853</v>
      </c>
      <c r="M26" s="1">
        <f>VLOOKUP($A26,openDSS_voltvar!$A:$R,10,0)</f>
        <v>0</v>
      </c>
      <c r="N26" s="1">
        <f>VLOOKUP($A26,openDSS_voltvar!$A:$R,11,0)</f>
        <v>0</v>
      </c>
      <c r="O26" s="1">
        <f>VLOOKUP($A26,openDSS_voltvar!$A:$R,6,0)</f>
        <v>170264.639</v>
      </c>
      <c r="P26" s="1">
        <f>O26-H26</f>
        <v>-1096.6407999999938</v>
      </c>
      <c r="Q26" s="1">
        <f t="shared" si="2"/>
        <v>-394.79068799999777</v>
      </c>
    </row>
    <row r="27" spans="1:17" x14ac:dyDescent="0.25">
      <c r="A27" s="6" t="s">
        <v>21</v>
      </c>
      <c r="B27" s="6" t="s">
        <v>63</v>
      </c>
      <c r="C27" s="1">
        <f>VLOOKUP($A27,openDSS_FP1!$A:$R,4,0)</f>
        <v>1812445.4717999999</v>
      </c>
      <c r="D27" s="1">
        <f>VLOOKUP($A27,openDSS_FP1!$A:$R,5,0)</f>
        <v>339861.94030000002</v>
      </c>
      <c r="E27" s="7">
        <f t="shared" si="0"/>
        <v>0.98286939579638199</v>
      </c>
      <c r="F27" s="1">
        <f>VLOOKUP($A27,openDSS_FP1!$A:$R,10,0)</f>
        <v>0</v>
      </c>
      <c r="G27" s="1">
        <f>VLOOKUP($A27,openDSS_FP1!$A:$R,11,0)</f>
        <v>0</v>
      </c>
      <c r="H27" s="1">
        <f>VLOOKUP($A27,openDSS_FP1!$A:$R,6,0)</f>
        <v>159297.78469999999</v>
      </c>
      <c r="I27" s="1">
        <f>VLOOKUP($A27,openDSS_voltvar!$A:$R,4,0)</f>
        <v>1808206.8106</v>
      </c>
      <c r="J27" s="1">
        <f>VLOOKUP($A27,openDSS_voltvar!$A:$R,5,0)</f>
        <v>333852.21269999997</v>
      </c>
      <c r="K27" s="7">
        <f t="shared" si="1"/>
        <v>0.98337932410647577</v>
      </c>
      <c r="L27" s="1">
        <f>C27-I27</f>
        <v>4238.6611999999732</v>
      </c>
      <c r="M27" s="1">
        <f>VLOOKUP($A27,openDSS_voltvar!$A:$R,10,0)</f>
        <v>0</v>
      </c>
      <c r="N27" s="1">
        <f>VLOOKUP($A27,openDSS_voltvar!$A:$R,11,0)</f>
        <v>0</v>
      </c>
      <c r="O27" s="1">
        <f>VLOOKUP($A27,openDSS_voltvar!$A:$R,6,0)</f>
        <v>155251.26389999999</v>
      </c>
      <c r="P27" s="1">
        <f>O27-H27</f>
        <v>-4046.5207999999984</v>
      </c>
      <c r="Q27" s="1">
        <f t="shared" si="2"/>
        <v>-1456.7474879999995</v>
      </c>
    </row>
    <row r="28" spans="1:17" x14ac:dyDescent="0.25">
      <c r="A28" s="6" t="s">
        <v>66</v>
      </c>
      <c r="B28" s="6" t="s">
        <v>63</v>
      </c>
      <c r="C28" s="1">
        <f>VLOOKUP($A28,openDSS_FP1!$A:$R,4,0)</f>
        <v>2804289.3838</v>
      </c>
      <c r="D28" s="1">
        <f>VLOOKUP($A28,openDSS_FP1!$A:$R,5,0)</f>
        <v>-145974.05679999999</v>
      </c>
      <c r="E28" s="7">
        <f t="shared" si="0"/>
        <v>0.99864794541883373</v>
      </c>
      <c r="F28" s="1">
        <f>VLOOKUP($A28,openDSS_FP1!$A:$R,10,0)</f>
        <v>501641.8</v>
      </c>
      <c r="G28" s="1">
        <f>VLOOKUP($A28,openDSS_FP1!$A:$R,11,0)</f>
        <v>0</v>
      </c>
      <c r="H28" s="1">
        <f>VLOOKUP($A28,openDSS_FP1!$A:$R,6,0)</f>
        <v>278969.1421</v>
      </c>
      <c r="I28" s="1">
        <f>VLOOKUP($A28,openDSS_voltvar!$A:$R,4,0)</f>
        <v>2808187.4197999998</v>
      </c>
      <c r="J28" s="1">
        <f>VLOOKUP($A28,openDSS_voltvar!$A:$R,5,0)</f>
        <v>-149155.56469999999</v>
      </c>
      <c r="K28" s="7">
        <f t="shared" si="1"/>
        <v>0.9985924007582353</v>
      </c>
      <c r="L28" s="1">
        <f>C28-I28</f>
        <v>-3898.0359999998473</v>
      </c>
      <c r="M28" s="1">
        <f>VLOOKUP($A28,openDSS_voltvar!$A:$R,10,0)</f>
        <v>501641.8</v>
      </c>
      <c r="N28" s="1">
        <f>VLOOKUP($A28,openDSS_voltvar!$A:$R,11,0)</f>
        <v>0</v>
      </c>
      <c r="O28" s="1">
        <f>VLOOKUP($A28,openDSS_voltvar!$A:$R,6,0)</f>
        <v>275931.59029999998</v>
      </c>
      <c r="P28" s="1">
        <f>O28-H28</f>
        <v>-3037.5518000000156</v>
      </c>
      <c r="Q28" s="1">
        <f t="shared" si="2"/>
        <v>-1093.5186480000057</v>
      </c>
    </row>
    <row r="29" spans="1:17" x14ac:dyDescent="0.25">
      <c r="A29" s="6" t="s">
        <v>24</v>
      </c>
      <c r="B29" s="6" t="s">
        <v>63</v>
      </c>
      <c r="C29" s="1">
        <f>VLOOKUP($A29,openDSS_FP1!$A:$R,4,0)</f>
        <v>1254057.0009999999</v>
      </c>
      <c r="D29" s="1">
        <f>VLOOKUP($A29,openDSS_FP1!$A:$R,5,0)</f>
        <v>-99307.704400000002</v>
      </c>
      <c r="E29" s="7">
        <f t="shared" si="0"/>
        <v>0.99687920951274966</v>
      </c>
      <c r="F29" s="1">
        <f>VLOOKUP($A29,openDSS_FP1!$A:$R,10,0)</f>
        <v>0</v>
      </c>
      <c r="G29" s="1">
        <f>VLOOKUP($A29,openDSS_FP1!$A:$R,11,0)</f>
        <v>0</v>
      </c>
      <c r="H29" s="1">
        <f>VLOOKUP($A29,openDSS_FP1!$A:$R,6,0)</f>
        <v>147209.80470000001</v>
      </c>
      <c r="I29" s="1">
        <f>VLOOKUP($A29,openDSS_voltvar!$A:$R,4,0)</f>
        <v>1251346.0643</v>
      </c>
      <c r="J29" s="1">
        <f>VLOOKUP($A29,openDSS_voltvar!$A:$R,5,0)</f>
        <v>-100661.7245</v>
      </c>
      <c r="K29" s="7">
        <f t="shared" si="1"/>
        <v>0.99678010027521791</v>
      </c>
      <c r="L29" s="1">
        <f>C29-I29</f>
        <v>2710.936699999962</v>
      </c>
      <c r="M29" s="1">
        <f>VLOOKUP($A29,openDSS_voltvar!$A:$R,10,0)</f>
        <v>0</v>
      </c>
      <c r="N29" s="1">
        <f>VLOOKUP($A29,openDSS_voltvar!$A:$R,11,0)</f>
        <v>0</v>
      </c>
      <c r="O29" s="1">
        <f>VLOOKUP($A29,openDSS_voltvar!$A:$R,6,0)</f>
        <v>144137.58170000001</v>
      </c>
      <c r="P29" s="1">
        <f>O29-H29</f>
        <v>-3072.2229999999981</v>
      </c>
      <c r="Q29" s="1">
        <f t="shared" si="2"/>
        <v>-1106.0002799999993</v>
      </c>
    </row>
    <row r="30" spans="1:17" x14ac:dyDescent="0.25">
      <c r="A30" s="6" t="s">
        <v>89</v>
      </c>
      <c r="B30" s="6" t="s">
        <v>63</v>
      </c>
      <c r="C30" s="1">
        <f>VLOOKUP($A30,openDSS_FP1!$A:$R,4,0)</f>
        <v>1344160.132</v>
      </c>
      <c r="D30" s="1">
        <f>VLOOKUP($A30,openDSS_FP1!$A:$R,5,0)</f>
        <v>192083.87820000001</v>
      </c>
      <c r="E30" s="7">
        <f t="shared" si="0"/>
        <v>0.98994320294051796</v>
      </c>
      <c r="F30" s="1">
        <f>VLOOKUP($A30,openDSS_FP1!$A:$R,10,0)</f>
        <v>0</v>
      </c>
      <c r="G30" s="1">
        <f>VLOOKUP($A30,openDSS_FP1!$A:$R,11,0)</f>
        <v>0</v>
      </c>
      <c r="H30" s="1">
        <f>VLOOKUP($A30,openDSS_FP1!$A:$R,6,0)</f>
        <v>132212.9008</v>
      </c>
      <c r="I30" s="1">
        <f>VLOOKUP($A30,openDSS_voltvar!$A:$R,4,0)</f>
        <v>1343176.6976000001</v>
      </c>
      <c r="J30" s="1">
        <f>VLOOKUP($A30,openDSS_voltvar!$A:$R,5,0)</f>
        <v>191894.44209999999</v>
      </c>
      <c r="K30" s="7">
        <f t="shared" si="1"/>
        <v>0.98994824957565031</v>
      </c>
      <c r="L30" s="1">
        <f>C30-I30</f>
        <v>983.43439999991097</v>
      </c>
      <c r="M30" s="1">
        <f>VLOOKUP($A30,openDSS_voltvar!$A:$R,10,0)</f>
        <v>0</v>
      </c>
      <c r="N30" s="1">
        <f>VLOOKUP($A30,openDSS_voltvar!$A:$R,11,0)</f>
        <v>0</v>
      </c>
      <c r="O30" s="1">
        <f>VLOOKUP($A30,openDSS_voltvar!$A:$R,6,0)</f>
        <v>131003.9351</v>
      </c>
      <c r="P30" s="1">
        <f>O30-H30</f>
        <v>-1208.9657000000007</v>
      </c>
      <c r="Q30" s="1">
        <f t="shared" si="2"/>
        <v>-435.22765200000026</v>
      </c>
    </row>
    <row r="31" spans="1:17" x14ac:dyDescent="0.25">
      <c r="A31" s="6" t="s">
        <v>27</v>
      </c>
      <c r="B31" s="6" t="s">
        <v>63</v>
      </c>
      <c r="C31" s="1">
        <f>VLOOKUP($A31,openDSS_FP1!$A:$R,4,0)</f>
        <v>1488790.9203000001</v>
      </c>
      <c r="D31" s="1">
        <f>VLOOKUP($A31,openDSS_FP1!$A:$R,5,0)</f>
        <v>390532.46130000002</v>
      </c>
      <c r="E31" s="7">
        <f t="shared" si="0"/>
        <v>0.96727485286151316</v>
      </c>
      <c r="F31" s="1">
        <f>VLOOKUP($A31,openDSS_FP1!$A:$R,10,0)</f>
        <v>0</v>
      </c>
      <c r="G31" s="1">
        <f>VLOOKUP($A31,openDSS_FP1!$A:$R,11,0)</f>
        <v>0</v>
      </c>
      <c r="H31" s="1">
        <f>VLOOKUP($A31,openDSS_FP1!$A:$R,6,0)</f>
        <v>41164.277999999998</v>
      </c>
      <c r="I31" s="1">
        <f>VLOOKUP($A31,openDSS_voltvar!$A:$R,4,0)</f>
        <v>1484396.5227999999</v>
      </c>
      <c r="J31" s="1">
        <f>VLOOKUP($A31,openDSS_voltvar!$A:$R,5,0)</f>
        <v>382241.3553</v>
      </c>
      <c r="K31" s="7">
        <f t="shared" si="1"/>
        <v>0.96840800120150117</v>
      </c>
      <c r="L31" s="1">
        <f>C31-I31</f>
        <v>4394.3975000001956</v>
      </c>
      <c r="M31" s="1">
        <f>VLOOKUP($A31,openDSS_voltvar!$A:$R,10,0)</f>
        <v>0</v>
      </c>
      <c r="N31" s="1">
        <f>VLOOKUP($A31,openDSS_voltvar!$A:$R,11,0)</f>
        <v>0</v>
      </c>
      <c r="O31" s="1">
        <f>VLOOKUP($A31,openDSS_voltvar!$A:$R,6,0)</f>
        <v>36762.200900000003</v>
      </c>
      <c r="P31" s="1">
        <f>O31-H31</f>
        <v>-4402.077099999995</v>
      </c>
      <c r="Q31" s="1">
        <f t="shared" si="2"/>
        <v>-1584.7477559999982</v>
      </c>
    </row>
    <row r="32" spans="1:17" x14ac:dyDescent="0.25">
      <c r="A32" s="6" t="s">
        <v>29</v>
      </c>
      <c r="B32" s="6" t="s">
        <v>63</v>
      </c>
      <c r="C32" s="1">
        <f>VLOOKUP($A32,openDSS_FP1!$A:$R,4,0)</f>
        <v>1486261.7941000001</v>
      </c>
      <c r="D32" s="1">
        <f>VLOOKUP($A32,openDSS_FP1!$A:$R,5,0)</f>
        <v>567111.82999999996</v>
      </c>
      <c r="E32" s="7">
        <f t="shared" si="0"/>
        <v>0.93429586039943668</v>
      </c>
      <c r="F32" s="1">
        <f>VLOOKUP($A32,openDSS_FP1!$A:$R,10,0)</f>
        <v>0</v>
      </c>
      <c r="G32" s="1">
        <f>VLOOKUP($A32,openDSS_FP1!$A:$R,11,0)</f>
        <v>0</v>
      </c>
      <c r="H32" s="1">
        <f>VLOOKUP($A32,openDSS_FP1!$A:$R,6,0)</f>
        <v>154586.65779999999</v>
      </c>
      <c r="I32" s="1">
        <f>VLOOKUP($A32,openDSS_voltvar!$A:$R,4,0)</f>
        <v>1480324.1856</v>
      </c>
      <c r="J32" s="1">
        <f>VLOOKUP($A32,openDSS_voltvar!$A:$R,5,0)</f>
        <v>561771.62379999994</v>
      </c>
      <c r="K32" s="7">
        <f t="shared" si="1"/>
        <v>0.93494110471503244</v>
      </c>
      <c r="L32" s="1">
        <f>C32-I32</f>
        <v>5937.6085000000894</v>
      </c>
      <c r="M32" s="1">
        <f>VLOOKUP($A32,openDSS_voltvar!$A:$R,10,0)</f>
        <v>0</v>
      </c>
      <c r="N32" s="1">
        <f>VLOOKUP($A32,openDSS_voltvar!$A:$R,11,0)</f>
        <v>0</v>
      </c>
      <c r="O32" s="1">
        <f>VLOOKUP($A32,openDSS_voltvar!$A:$R,6,0)</f>
        <v>147302.16800000001</v>
      </c>
      <c r="P32" s="1">
        <f>O32-H32</f>
        <v>-7284.4897999999812</v>
      </c>
      <c r="Q32" s="1">
        <f t="shared" si="2"/>
        <v>-2622.4163279999934</v>
      </c>
    </row>
    <row r="33" spans="1:17" x14ac:dyDescent="0.25">
      <c r="A33" s="6" t="s">
        <v>30</v>
      </c>
      <c r="B33" s="6" t="s">
        <v>63</v>
      </c>
      <c r="C33" s="1">
        <f>VLOOKUP($A33,openDSS_FP1!$A:$R,4,0)</f>
        <v>3344758.5597999999</v>
      </c>
      <c r="D33" s="1">
        <f>VLOOKUP($A33,openDSS_FP1!$A:$R,5,0)</f>
        <v>1222572.6129000001</v>
      </c>
      <c r="E33" s="7">
        <f t="shared" si="0"/>
        <v>0.93922424846553443</v>
      </c>
      <c r="F33" s="1">
        <f>VLOOKUP($A33,openDSS_FP1!$A:$R,10,0)</f>
        <v>0</v>
      </c>
      <c r="G33" s="1">
        <f>VLOOKUP($A33,openDSS_FP1!$A:$R,11,0)</f>
        <v>0</v>
      </c>
      <c r="H33" s="1">
        <f>VLOOKUP($A33,openDSS_FP1!$A:$R,6,0)</f>
        <v>190840.80489999999</v>
      </c>
      <c r="I33" s="1">
        <f>VLOOKUP($A33,openDSS_voltvar!$A:$R,4,0)</f>
        <v>3344758.2039000001</v>
      </c>
      <c r="J33" s="1">
        <f>VLOOKUP($A33,openDSS_voltvar!$A:$R,5,0)</f>
        <v>1222626.155</v>
      </c>
      <c r="K33" s="7">
        <f t="shared" si="1"/>
        <v>0.93921938877611455</v>
      </c>
      <c r="L33" s="1">
        <f>C33-I33</f>
        <v>0.35589999984949827</v>
      </c>
      <c r="M33" s="1">
        <f>VLOOKUP($A33,openDSS_voltvar!$A:$R,10,0)</f>
        <v>0</v>
      </c>
      <c r="N33" s="1">
        <f>VLOOKUP($A33,openDSS_voltvar!$A:$R,11,0)</f>
        <v>0</v>
      </c>
      <c r="O33" s="1">
        <f>VLOOKUP($A33,openDSS_voltvar!$A:$R,6,0)</f>
        <v>190838.52739999999</v>
      </c>
      <c r="P33" s="1">
        <f>O33-H33</f>
        <v>-2.2774999999965075</v>
      </c>
      <c r="Q33" s="1">
        <f t="shared" si="2"/>
        <v>-0.81989999999874275</v>
      </c>
    </row>
    <row r="34" spans="1:17" x14ac:dyDescent="0.25">
      <c r="A34" s="6" t="s">
        <v>80</v>
      </c>
      <c r="B34" s="6" t="s">
        <v>63</v>
      </c>
      <c r="C34" s="1">
        <f>VLOOKUP($A34,openDSS_FP1!$A:$R,4,0)</f>
        <v>2123657.4766000002</v>
      </c>
      <c r="D34" s="1">
        <f>VLOOKUP($A34,openDSS_FP1!$A:$R,5,0)</f>
        <v>939517.3456</v>
      </c>
      <c r="E34" s="7">
        <f t="shared" si="0"/>
        <v>0.91450230980310332</v>
      </c>
      <c r="F34" s="1">
        <f>VLOOKUP($A34,openDSS_FP1!$A:$R,10,0)</f>
        <v>0</v>
      </c>
      <c r="G34" s="1">
        <f>VLOOKUP($A34,openDSS_FP1!$A:$R,11,0)</f>
        <v>0</v>
      </c>
      <c r="H34" s="1">
        <f>VLOOKUP($A34,openDSS_FP1!$A:$R,6,0)</f>
        <v>91571.895000000004</v>
      </c>
      <c r="I34" s="1">
        <f>VLOOKUP($A34,openDSS_voltvar!$A:$R,4,0)</f>
        <v>2118061.6568999998</v>
      </c>
      <c r="J34" s="1">
        <f>VLOOKUP($A34,openDSS_voltvar!$A:$R,5,0)</f>
        <v>935264.56290000002</v>
      </c>
      <c r="K34" s="7">
        <f t="shared" si="1"/>
        <v>0.91478607120871902</v>
      </c>
      <c r="L34" s="1">
        <f>C34-I34</f>
        <v>5595.819700000342</v>
      </c>
      <c r="M34" s="1">
        <f>VLOOKUP($A34,openDSS_voltvar!$A:$R,10,0)</f>
        <v>0</v>
      </c>
      <c r="N34" s="1">
        <f>VLOOKUP($A34,openDSS_voltvar!$A:$R,11,0)</f>
        <v>0</v>
      </c>
      <c r="O34" s="1">
        <f>VLOOKUP($A34,openDSS_voltvar!$A:$R,6,0)</f>
        <v>85736.271399999998</v>
      </c>
      <c r="P34" s="1">
        <f>O34-H34</f>
        <v>-5835.6236000000063</v>
      </c>
      <c r="Q34" s="1">
        <f t="shared" si="2"/>
        <v>-2100.824496000002</v>
      </c>
    </row>
    <row r="35" spans="1:17" x14ac:dyDescent="0.25">
      <c r="A35" s="6" t="s">
        <v>82</v>
      </c>
      <c r="B35" s="6" t="s">
        <v>63</v>
      </c>
      <c r="C35" s="1">
        <f>VLOOKUP($A35,openDSS_FP1!$A:$R,4,0)</f>
        <v>2538145.2659</v>
      </c>
      <c r="D35" s="1">
        <f>VLOOKUP($A35,openDSS_FP1!$A:$R,5,0)</f>
        <v>902100.4706</v>
      </c>
      <c r="E35" s="7">
        <f t="shared" si="0"/>
        <v>0.94225583496008214</v>
      </c>
      <c r="F35" s="1">
        <f>VLOOKUP($A35,openDSS_FP1!$A:$R,10,0)</f>
        <v>0</v>
      </c>
      <c r="G35" s="1">
        <f>VLOOKUP($A35,openDSS_FP1!$A:$R,11,0)</f>
        <v>0</v>
      </c>
      <c r="H35" s="1">
        <f>VLOOKUP($A35,openDSS_FP1!$A:$R,6,0)</f>
        <v>158963.07070000001</v>
      </c>
      <c r="I35" s="1">
        <f>VLOOKUP($A35,openDSS_voltvar!$A:$R,4,0)</f>
        <v>2535377.3067000001</v>
      </c>
      <c r="J35" s="1">
        <f>VLOOKUP($A35,openDSS_voltvar!$A:$R,5,0)</f>
        <v>898284.9301</v>
      </c>
      <c r="K35" s="7">
        <f t="shared" si="1"/>
        <v>0.9425875805855547</v>
      </c>
      <c r="L35" s="1">
        <f>C35-I35</f>
        <v>2767.9591999999247</v>
      </c>
      <c r="M35" s="1">
        <f>VLOOKUP($A35,openDSS_voltvar!$A:$R,10,0)</f>
        <v>0</v>
      </c>
      <c r="N35" s="1">
        <f>VLOOKUP($A35,openDSS_voltvar!$A:$R,11,0)</f>
        <v>0</v>
      </c>
      <c r="O35" s="1">
        <f>VLOOKUP($A35,openDSS_voltvar!$A:$R,6,0)</f>
        <v>155732.44279999999</v>
      </c>
      <c r="P35" s="1">
        <f>O35-H35</f>
        <v>-3230.6279000000213</v>
      </c>
      <c r="Q35" s="1">
        <f t="shared" si="2"/>
        <v>-1163.0260440000077</v>
      </c>
    </row>
    <row r="36" spans="1:17" x14ac:dyDescent="0.25">
      <c r="A36" s="6" t="s">
        <v>83</v>
      </c>
      <c r="B36" s="6" t="s">
        <v>63</v>
      </c>
      <c r="C36" s="1">
        <f>VLOOKUP($A36,openDSS_FP1!$A:$R,4,0)</f>
        <v>300537.3872</v>
      </c>
      <c r="D36" s="1">
        <f>VLOOKUP($A36,openDSS_FP1!$A:$R,5,0)</f>
        <v>-89186.926200000002</v>
      </c>
      <c r="E36" s="7">
        <f t="shared" si="0"/>
        <v>0.95867741724444999</v>
      </c>
      <c r="F36" s="1">
        <f>VLOOKUP($A36,openDSS_FP1!$A:$R,10,0)</f>
        <v>321300</v>
      </c>
      <c r="G36" s="1">
        <f>VLOOKUP($A36,openDSS_FP1!$A:$R,11,0)</f>
        <v>0</v>
      </c>
      <c r="H36" s="1">
        <f>VLOOKUP($A36,openDSS_FP1!$A:$R,6,0)</f>
        <v>109983.09729999999</v>
      </c>
      <c r="I36" s="1">
        <f>VLOOKUP($A36,openDSS_voltvar!$A:$R,4,0)</f>
        <v>297920.81589999999</v>
      </c>
      <c r="J36" s="1">
        <f>VLOOKUP($A36,openDSS_voltvar!$A:$R,5,0)</f>
        <v>-89797.204800000007</v>
      </c>
      <c r="K36" s="7">
        <f t="shared" si="1"/>
        <v>0.95745313025390699</v>
      </c>
      <c r="L36" s="1">
        <f>C36-I36</f>
        <v>2616.5713000000105</v>
      </c>
      <c r="M36" s="1">
        <f>VLOOKUP($A36,openDSS_voltvar!$A:$R,10,0)</f>
        <v>321300</v>
      </c>
      <c r="N36" s="1">
        <f>VLOOKUP($A36,openDSS_voltvar!$A:$R,11,0)</f>
        <v>0</v>
      </c>
      <c r="O36" s="1">
        <f>VLOOKUP($A36,openDSS_voltvar!$A:$R,6,0)</f>
        <v>107702.336</v>
      </c>
      <c r="P36" s="1">
        <f>O36-H36</f>
        <v>-2280.7612999999983</v>
      </c>
      <c r="Q36" s="1">
        <f t="shared" si="2"/>
        <v>-821.07406799999933</v>
      </c>
    </row>
    <row r="37" spans="1:17" x14ac:dyDescent="0.25">
      <c r="A37" s="6" t="s">
        <v>84</v>
      </c>
      <c r="B37" s="6" t="s">
        <v>63</v>
      </c>
      <c r="C37" s="1">
        <f>VLOOKUP($A37,openDSS_FP1!$A:$R,4,0)</f>
        <v>779206.00919999997</v>
      </c>
      <c r="D37" s="1">
        <f>VLOOKUP($A37,openDSS_FP1!$A:$R,5,0)</f>
        <v>242227.49369999999</v>
      </c>
      <c r="E37" s="7">
        <f t="shared" ref="E37:E63" si="3">C37/SQRT(C37*C37+D37*D37)</f>
        <v>0.95492354917420463</v>
      </c>
      <c r="F37" s="1">
        <f>VLOOKUP($A37,openDSS_FP1!$A:$R,10,0)</f>
        <v>0</v>
      </c>
      <c r="G37" s="1">
        <f>VLOOKUP($A37,openDSS_FP1!$A:$R,11,0)</f>
        <v>0</v>
      </c>
      <c r="H37" s="1">
        <f>VLOOKUP($A37,openDSS_FP1!$A:$R,6,0)</f>
        <v>33259.548499999997</v>
      </c>
      <c r="I37" s="1">
        <f>VLOOKUP($A37,openDSS_voltvar!$A:$R,4,0)</f>
        <v>776744.47140000004</v>
      </c>
      <c r="J37" s="1">
        <f>VLOOKUP($A37,openDSS_voltvar!$A:$R,5,0)</f>
        <v>241426.40470000001</v>
      </c>
      <c r="K37" s="7">
        <f t="shared" ref="K37:K63" si="4">I37/SQRT(I37*I37+J37*J37)</f>
        <v>0.9549360540398959</v>
      </c>
      <c r="L37" s="1">
        <f>C37-I37</f>
        <v>2461.5377999999328</v>
      </c>
      <c r="M37" s="1">
        <f>VLOOKUP($A37,openDSS_voltvar!$A:$R,10,0)</f>
        <v>0</v>
      </c>
      <c r="N37" s="1">
        <f>VLOOKUP($A37,openDSS_voltvar!$A:$R,11,0)</f>
        <v>0</v>
      </c>
      <c r="O37" s="1">
        <f>VLOOKUP($A37,openDSS_voltvar!$A:$R,6,0)</f>
        <v>30459.8236</v>
      </c>
      <c r="P37" s="1">
        <f>O37-H37</f>
        <v>-2799.7248999999974</v>
      </c>
      <c r="Q37" s="1">
        <f t="shared" si="2"/>
        <v>-1007.9009639999991</v>
      </c>
    </row>
    <row r="38" spans="1:17" x14ac:dyDescent="0.25">
      <c r="A38" s="6" t="s">
        <v>32</v>
      </c>
      <c r="B38" s="6" t="s">
        <v>63</v>
      </c>
      <c r="C38" s="1">
        <f>VLOOKUP($A38,openDSS_FP1!$A:$R,4,0)</f>
        <v>1773808.9173999999</v>
      </c>
      <c r="D38" s="1">
        <f>VLOOKUP($A38,openDSS_FP1!$A:$R,5,0)</f>
        <v>560304.35589999997</v>
      </c>
      <c r="E38" s="7">
        <f t="shared" si="3"/>
        <v>0.95355886314028626</v>
      </c>
      <c r="F38" s="1">
        <f>VLOOKUP($A38,openDSS_FP1!$A:$R,10,0)</f>
        <v>0</v>
      </c>
      <c r="G38" s="1">
        <f>VLOOKUP($A38,openDSS_FP1!$A:$R,11,0)</f>
        <v>0</v>
      </c>
      <c r="H38" s="1">
        <f>VLOOKUP($A38,openDSS_FP1!$A:$R,6,0)</f>
        <v>78326.607900000003</v>
      </c>
      <c r="I38" s="1">
        <f>VLOOKUP($A38,openDSS_voltvar!$A:$R,4,0)</f>
        <v>1772043.7744</v>
      </c>
      <c r="J38" s="1">
        <f>VLOOKUP($A38,openDSS_voltvar!$A:$R,5,0)</f>
        <v>557641.60320000001</v>
      </c>
      <c r="K38" s="7">
        <f t="shared" si="4"/>
        <v>0.95388378590076928</v>
      </c>
      <c r="L38" s="1">
        <f>C38-I38</f>
        <v>1765.1429999999236</v>
      </c>
      <c r="M38" s="1">
        <f>VLOOKUP($A38,openDSS_voltvar!$A:$R,10,0)</f>
        <v>0</v>
      </c>
      <c r="N38" s="1">
        <f>VLOOKUP($A38,openDSS_voltvar!$A:$R,11,0)</f>
        <v>0</v>
      </c>
      <c r="O38" s="1">
        <f>VLOOKUP($A38,openDSS_voltvar!$A:$R,6,0)</f>
        <v>76411.030499999993</v>
      </c>
      <c r="P38" s="1">
        <f>O38-H38</f>
        <v>-1915.5774000000092</v>
      </c>
      <c r="Q38" s="1">
        <f t="shared" si="2"/>
        <v>-689.60786400000336</v>
      </c>
    </row>
    <row r="39" spans="1:17" x14ac:dyDescent="0.25">
      <c r="A39" s="6" t="s">
        <v>33</v>
      </c>
      <c r="B39" s="6" t="s">
        <v>63</v>
      </c>
      <c r="C39" s="1">
        <f>VLOOKUP($A39,openDSS_FP1!$A:$R,4,0)</f>
        <v>1343723.2419</v>
      </c>
      <c r="D39" s="1">
        <f>VLOOKUP($A39,openDSS_FP1!$A:$R,5,0)</f>
        <v>160040.72320000001</v>
      </c>
      <c r="E39" s="7">
        <f t="shared" si="3"/>
        <v>0.99298188224729678</v>
      </c>
      <c r="F39" s="1">
        <f>VLOOKUP($A39,openDSS_FP1!$A:$R,10,0)</f>
        <v>0</v>
      </c>
      <c r="G39" s="1">
        <f>VLOOKUP($A39,openDSS_FP1!$A:$R,11,0)</f>
        <v>0</v>
      </c>
      <c r="H39" s="1">
        <f>VLOOKUP($A39,openDSS_FP1!$A:$R,6,0)</f>
        <v>119650.51949999999</v>
      </c>
      <c r="I39" s="1">
        <f>VLOOKUP($A39,openDSS_voltvar!$A:$R,4,0)</f>
        <v>1342024.2592</v>
      </c>
      <c r="J39" s="1">
        <f>VLOOKUP($A39,openDSS_voltvar!$A:$R,5,0)</f>
        <v>157195.92300000001</v>
      </c>
      <c r="K39" s="7">
        <f t="shared" si="4"/>
        <v>0.99320967254755865</v>
      </c>
      <c r="L39" s="1">
        <f>C39-I39</f>
        <v>1698.9827000000514</v>
      </c>
      <c r="M39" s="1">
        <f>VLOOKUP($A39,openDSS_voltvar!$A:$R,10,0)</f>
        <v>0</v>
      </c>
      <c r="N39" s="1">
        <f>VLOOKUP($A39,openDSS_voltvar!$A:$R,11,0)</f>
        <v>0</v>
      </c>
      <c r="O39" s="1">
        <f>VLOOKUP($A39,openDSS_voltvar!$A:$R,6,0)</f>
        <v>116793.3012</v>
      </c>
      <c r="P39" s="1">
        <f>O39-H39</f>
        <v>-2857.2182999999932</v>
      </c>
      <c r="Q39" s="1">
        <f t="shared" si="2"/>
        <v>-1028.5985879999976</v>
      </c>
    </row>
    <row r="40" spans="1:17" x14ac:dyDescent="0.25">
      <c r="A40" s="6" t="s">
        <v>69</v>
      </c>
      <c r="B40" s="6" t="s">
        <v>63</v>
      </c>
      <c r="C40" s="1">
        <f>VLOOKUP($A40,openDSS_FP1!$A:$R,4,0)</f>
        <v>2388739.8177999998</v>
      </c>
      <c r="D40" s="1">
        <f>VLOOKUP($A40,openDSS_FP1!$A:$R,5,0)</f>
        <v>1003887.6581</v>
      </c>
      <c r="E40" s="7">
        <f t="shared" si="3"/>
        <v>0.921897077895941</v>
      </c>
      <c r="F40" s="1">
        <f>VLOOKUP($A40,openDSS_FP1!$A:$R,10,0)</f>
        <v>0</v>
      </c>
      <c r="G40" s="1">
        <f>VLOOKUP($A40,openDSS_FP1!$A:$R,11,0)</f>
        <v>0</v>
      </c>
      <c r="H40" s="1">
        <f>VLOOKUP($A40,openDSS_FP1!$A:$R,6,0)</f>
        <v>134175.3573</v>
      </c>
      <c r="I40" s="1">
        <f>VLOOKUP($A40,openDSS_voltvar!$A:$R,4,0)</f>
        <v>2387148.1099</v>
      </c>
      <c r="J40" s="1">
        <f>VLOOKUP($A40,openDSS_voltvar!$A:$R,5,0)</f>
        <v>1001939.7565</v>
      </c>
      <c r="K40" s="7">
        <f t="shared" si="4"/>
        <v>0.92207343515541917</v>
      </c>
      <c r="L40" s="1">
        <f>C40-I40</f>
        <v>1591.7078999998048</v>
      </c>
      <c r="M40" s="1">
        <f>VLOOKUP($A40,openDSS_voltvar!$A:$R,10,0)</f>
        <v>0</v>
      </c>
      <c r="N40" s="1">
        <f>VLOOKUP($A40,openDSS_voltvar!$A:$R,11,0)</f>
        <v>0</v>
      </c>
      <c r="O40" s="1">
        <f>VLOOKUP($A40,openDSS_voltvar!$A:$R,6,0)</f>
        <v>132322.19649999999</v>
      </c>
      <c r="P40" s="1">
        <f>O40-H40</f>
        <v>-1853.1608000000124</v>
      </c>
      <c r="Q40" s="1">
        <f t="shared" si="2"/>
        <v>-667.13788800000441</v>
      </c>
    </row>
    <row r="41" spans="1:17" x14ac:dyDescent="0.25">
      <c r="A41" s="6" t="s">
        <v>35</v>
      </c>
      <c r="B41" s="6" t="s">
        <v>63</v>
      </c>
      <c r="C41" s="1">
        <f>VLOOKUP($A41,openDSS_FP1!$A:$R,4,0)</f>
        <v>2299807.0274</v>
      </c>
      <c r="D41" s="1">
        <f>VLOOKUP($A41,openDSS_FP1!$A:$R,5,0)</f>
        <v>986738.10660000006</v>
      </c>
      <c r="E41" s="7">
        <f t="shared" si="3"/>
        <v>0.9189848623899014</v>
      </c>
      <c r="F41" s="1">
        <f>VLOOKUP($A41,openDSS_FP1!$A:$R,10,0)</f>
        <v>0</v>
      </c>
      <c r="G41" s="1">
        <f>VLOOKUP($A41,openDSS_FP1!$A:$R,11,0)</f>
        <v>0</v>
      </c>
      <c r="H41" s="1">
        <f>VLOOKUP($A41,openDSS_FP1!$A:$R,6,0)</f>
        <v>81093.568700000003</v>
      </c>
      <c r="I41" s="1">
        <f>VLOOKUP($A41,openDSS_voltvar!$A:$R,4,0)</f>
        <v>2298817.7275</v>
      </c>
      <c r="J41" s="1">
        <f>VLOOKUP($A41,openDSS_voltvar!$A:$R,5,0)</f>
        <v>986226.60239999997</v>
      </c>
      <c r="K41" s="7">
        <f t="shared" si="4"/>
        <v>0.91899747056888037</v>
      </c>
      <c r="L41" s="1">
        <f>C41-I41</f>
        <v>989.29989999998361</v>
      </c>
      <c r="M41" s="1">
        <f>VLOOKUP($A41,openDSS_voltvar!$A:$R,10,0)</f>
        <v>0</v>
      </c>
      <c r="N41" s="1">
        <f>VLOOKUP($A41,openDSS_voltvar!$A:$R,11,0)</f>
        <v>0</v>
      </c>
      <c r="O41" s="1">
        <f>VLOOKUP($A41,openDSS_voltvar!$A:$R,6,0)</f>
        <v>80012.459600000002</v>
      </c>
      <c r="P41" s="1">
        <f>O41-H41</f>
        <v>-1081.1091000000015</v>
      </c>
      <c r="Q41" s="1">
        <f t="shared" si="2"/>
        <v>-389.19927600000051</v>
      </c>
    </row>
    <row r="42" spans="1:17" x14ac:dyDescent="0.25">
      <c r="A42" s="6" t="s">
        <v>67</v>
      </c>
      <c r="B42" s="6" t="s">
        <v>63</v>
      </c>
      <c r="C42" s="1">
        <f>VLOOKUP($A42,openDSS_FP1!$A:$R,4,0)</f>
        <v>1942639.7228000001</v>
      </c>
      <c r="D42" s="1">
        <f>VLOOKUP($A42,openDSS_FP1!$A:$R,5,0)</f>
        <v>684495.35010000004</v>
      </c>
      <c r="E42" s="7">
        <f t="shared" si="3"/>
        <v>0.94316424650210384</v>
      </c>
      <c r="F42" s="1">
        <f>VLOOKUP($A42,openDSS_FP1!$A:$R,10,0)</f>
        <v>0</v>
      </c>
      <c r="G42" s="1">
        <f>VLOOKUP($A42,openDSS_FP1!$A:$R,11,0)</f>
        <v>0</v>
      </c>
      <c r="H42" s="1">
        <f>VLOOKUP($A42,openDSS_FP1!$A:$R,6,0)</f>
        <v>103248.7558</v>
      </c>
      <c r="I42" s="1">
        <f>VLOOKUP($A42,openDSS_voltvar!$A:$R,4,0)</f>
        <v>1941296.6666000001</v>
      </c>
      <c r="J42" s="1">
        <f>VLOOKUP($A42,openDSS_voltvar!$A:$R,5,0)</f>
        <v>683061.90339999995</v>
      </c>
      <c r="K42" s="7">
        <f t="shared" si="4"/>
        <v>0.94331040144259026</v>
      </c>
      <c r="L42" s="1">
        <f>C42-I42</f>
        <v>1343.0561999999918</v>
      </c>
      <c r="M42" s="1">
        <f>VLOOKUP($A42,openDSS_voltvar!$A:$R,10,0)</f>
        <v>0</v>
      </c>
      <c r="N42" s="1">
        <f>VLOOKUP($A42,openDSS_voltvar!$A:$R,11,0)</f>
        <v>0</v>
      </c>
      <c r="O42" s="1">
        <f>VLOOKUP($A42,openDSS_voltvar!$A:$R,6,0)</f>
        <v>101609.53539999999</v>
      </c>
      <c r="P42" s="1">
        <f>O42-H42</f>
        <v>-1639.2204000000056</v>
      </c>
      <c r="Q42" s="1">
        <f t="shared" si="2"/>
        <v>-590.119344000002</v>
      </c>
    </row>
    <row r="43" spans="1:17" x14ac:dyDescent="0.25">
      <c r="A43" s="6" t="s">
        <v>38</v>
      </c>
      <c r="B43" s="6" t="s">
        <v>63</v>
      </c>
      <c r="C43" s="1">
        <f>VLOOKUP($A43,openDSS_FP1!$A:$R,4,0)</f>
        <v>1332064.747</v>
      </c>
      <c r="D43" s="1">
        <f>VLOOKUP($A43,openDSS_FP1!$A:$R,5,0)</f>
        <v>379845.41729999997</v>
      </c>
      <c r="E43" s="7">
        <f t="shared" si="3"/>
        <v>0.96166579747038639</v>
      </c>
      <c r="F43" s="1">
        <f>VLOOKUP($A43,openDSS_FP1!$A:$R,10,0)</f>
        <v>0</v>
      </c>
      <c r="G43" s="1">
        <f>VLOOKUP($A43,openDSS_FP1!$A:$R,11,0)</f>
        <v>0</v>
      </c>
      <c r="H43" s="1">
        <f>VLOOKUP($A43,openDSS_FP1!$A:$R,6,0)</f>
        <v>109958.4544</v>
      </c>
      <c r="I43" s="1">
        <f>VLOOKUP($A43,openDSS_voltvar!$A:$R,4,0)</f>
        <v>1331935.6557</v>
      </c>
      <c r="J43" s="1">
        <f>VLOOKUP($A43,openDSS_voltvar!$A:$R,5,0)</f>
        <v>379537.96919999999</v>
      </c>
      <c r="K43" s="7">
        <f t="shared" si="4"/>
        <v>0.96171731299967533</v>
      </c>
      <c r="L43" s="1">
        <f>C43-I43</f>
        <v>129.09129999997094</v>
      </c>
      <c r="M43" s="1">
        <f>VLOOKUP($A43,openDSS_voltvar!$A:$R,10,0)</f>
        <v>0</v>
      </c>
      <c r="N43" s="1">
        <f>VLOOKUP($A43,openDSS_voltvar!$A:$R,11,0)</f>
        <v>0</v>
      </c>
      <c r="O43" s="1">
        <f>VLOOKUP($A43,openDSS_voltvar!$A:$R,6,0)</f>
        <v>109770.2825</v>
      </c>
      <c r="P43" s="1">
        <f>O43-H43</f>
        <v>-188.17190000000119</v>
      </c>
      <c r="Q43" s="1">
        <f t="shared" si="2"/>
        <v>-67.741884000000425</v>
      </c>
    </row>
    <row r="44" spans="1:17" x14ac:dyDescent="0.25">
      <c r="A44" s="6" t="s">
        <v>39</v>
      </c>
      <c r="B44" s="6" t="s">
        <v>63</v>
      </c>
      <c r="C44" s="1">
        <f>VLOOKUP($A44,openDSS_FP1!$A:$R,4,0)</f>
        <v>2606189.3997</v>
      </c>
      <c r="D44" s="1">
        <f>VLOOKUP($A44,openDSS_FP1!$A:$R,5,0)</f>
        <v>1112409.2921</v>
      </c>
      <c r="E44" s="7">
        <f t="shared" si="3"/>
        <v>0.91972272913636011</v>
      </c>
      <c r="F44" s="1">
        <f>VLOOKUP($A44,openDSS_FP1!$A:$R,10,0)</f>
        <v>0</v>
      </c>
      <c r="G44" s="1">
        <f>VLOOKUP($A44,openDSS_FP1!$A:$R,11,0)</f>
        <v>0</v>
      </c>
      <c r="H44" s="1">
        <f>VLOOKUP($A44,openDSS_FP1!$A:$R,6,0)</f>
        <v>110246.3768</v>
      </c>
      <c r="I44" s="1">
        <f>VLOOKUP($A44,openDSS_voltvar!$A:$R,4,0)</f>
        <v>2602835.0953000002</v>
      </c>
      <c r="J44" s="1">
        <f>VLOOKUP($A44,openDSS_voltvar!$A:$R,5,0)</f>
        <v>1109996.8747</v>
      </c>
      <c r="K44" s="7">
        <f t="shared" si="4"/>
        <v>0.91984781557567441</v>
      </c>
      <c r="L44" s="1">
        <f>C44-I44</f>
        <v>3354.3043999997899</v>
      </c>
      <c r="M44" s="1">
        <f>VLOOKUP($A44,openDSS_voltvar!$A:$R,10,0)</f>
        <v>0</v>
      </c>
      <c r="N44" s="1">
        <f>VLOOKUP($A44,openDSS_voltvar!$A:$R,11,0)</f>
        <v>0</v>
      </c>
      <c r="O44" s="1">
        <f>VLOOKUP($A44,openDSS_voltvar!$A:$R,6,0)</f>
        <v>106347.13529999999</v>
      </c>
      <c r="P44" s="1">
        <f>O44-H44</f>
        <v>-3899.2415000000037</v>
      </c>
      <c r="Q44" s="1">
        <f t="shared" si="2"/>
        <v>-1403.7269400000014</v>
      </c>
    </row>
    <row r="45" spans="1:17" x14ac:dyDescent="0.25">
      <c r="A45" s="6" t="s">
        <v>40</v>
      </c>
      <c r="B45" s="6" t="s">
        <v>63</v>
      </c>
      <c r="C45" s="1">
        <f>VLOOKUP($A45,openDSS_FP1!$A:$R,4,0)</f>
        <v>1366743.7542000001</v>
      </c>
      <c r="D45" s="1">
        <f>VLOOKUP($A45,openDSS_FP1!$A:$R,5,0)</f>
        <v>353453.43369999999</v>
      </c>
      <c r="E45" s="7">
        <f t="shared" si="3"/>
        <v>0.96814944922629931</v>
      </c>
      <c r="F45" s="1">
        <f>VLOOKUP($A45,openDSS_FP1!$A:$R,10,0)</f>
        <v>0</v>
      </c>
      <c r="G45" s="1">
        <f>VLOOKUP($A45,openDSS_FP1!$A:$R,11,0)</f>
        <v>0</v>
      </c>
      <c r="H45" s="1">
        <f>VLOOKUP($A45,openDSS_FP1!$A:$R,6,0)</f>
        <v>128903.0788</v>
      </c>
      <c r="I45" s="1">
        <f>VLOOKUP($A45,openDSS_voltvar!$A:$R,4,0)</f>
        <v>1366682.3870000001</v>
      </c>
      <c r="J45" s="1">
        <f>VLOOKUP($A45,openDSS_voltvar!$A:$R,5,0)</f>
        <v>351843.46019999997</v>
      </c>
      <c r="K45" s="7">
        <f t="shared" si="4"/>
        <v>0.96842267678657601</v>
      </c>
      <c r="L45" s="1">
        <f>C45-I45</f>
        <v>61.367199999978766</v>
      </c>
      <c r="M45" s="1">
        <f>VLOOKUP($A45,openDSS_voltvar!$A:$R,10,0)</f>
        <v>0</v>
      </c>
      <c r="N45" s="1">
        <f>VLOOKUP($A45,openDSS_voltvar!$A:$R,11,0)</f>
        <v>0</v>
      </c>
      <c r="O45" s="1">
        <f>VLOOKUP($A45,openDSS_voltvar!$A:$R,6,0)</f>
        <v>126532.7064</v>
      </c>
      <c r="P45" s="1">
        <f>O45-H45</f>
        <v>-2370.3724000000075</v>
      </c>
      <c r="Q45" s="1">
        <f t="shared" si="2"/>
        <v>-853.33406400000274</v>
      </c>
    </row>
    <row r="46" spans="1:17" x14ac:dyDescent="0.25">
      <c r="A46" s="6" t="s">
        <v>42</v>
      </c>
      <c r="B46" s="6" t="s">
        <v>63</v>
      </c>
      <c r="C46" s="1">
        <f>VLOOKUP($A46,openDSS_FP1!$A:$R,4,0)</f>
        <v>1381523.3306</v>
      </c>
      <c r="D46" s="1">
        <f>VLOOKUP($A46,openDSS_FP1!$A:$R,5,0)</f>
        <v>172609.7028</v>
      </c>
      <c r="E46" s="7">
        <f t="shared" si="3"/>
        <v>0.99228501018974868</v>
      </c>
      <c r="F46" s="1">
        <f>VLOOKUP($A46,openDSS_FP1!$A:$R,10,0)</f>
        <v>0</v>
      </c>
      <c r="G46" s="1">
        <f>VLOOKUP($A46,openDSS_FP1!$A:$R,11,0)</f>
        <v>0</v>
      </c>
      <c r="H46" s="1">
        <f>VLOOKUP($A46,openDSS_FP1!$A:$R,6,0)</f>
        <v>50767.7814</v>
      </c>
      <c r="I46" s="1">
        <f>VLOOKUP($A46,openDSS_voltvar!$A:$R,4,0)</f>
        <v>1379928.3413</v>
      </c>
      <c r="J46" s="1">
        <f>VLOOKUP($A46,openDSS_voltvar!$A:$R,5,0)</f>
        <v>169730.25959999999</v>
      </c>
      <c r="K46" s="7">
        <f t="shared" si="4"/>
        <v>0.9925203452236846</v>
      </c>
      <c r="L46" s="1">
        <f>C46-I46</f>
        <v>1594.9893000000156</v>
      </c>
      <c r="M46" s="1">
        <f>VLOOKUP($A46,openDSS_voltvar!$A:$R,10,0)</f>
        <v>0</v>
      </c>
      <c r="N46" s="1">
        <f>VLOOKUP($A46,openDSS_voltvar!$A:$R,11,0)</f>
        <v>0</v>
      </c>
      <c r="O46" s="1">
        <f>VLOOKUP($A46,openDSS_voltvar!$A:$R,6,0)</f>
        <v>48650.4827</v>
      </c>
      <c r="P46" s="1">
        <f>O46-H46</f>
        <v>-2117.2986999999994</v>
      </c>
      <c r="Q46" s="1">
        <f t="shared" si="2"/>
        <v>-762.22753199999966</v>
      </c>
    </row>
    <row r="47" spans="1:17" x14ac:dyDescent="0.25">
      <c r="A47" s="6" t="s">
        <v>44</v>
      </c>
      <c r="B47" s="6" t="s">
        <v>63</v>
      </c>
      <c r="C47" s="1">
        <f>VLOOKUP($A47,openDSS_FP1!$A:$R,4,0)</f>
        <v>2029064.8269</v>
      </c>
      <c r="D47" s="1">
        <f>VLOOKUP($A47,openDSS_FP1!$A:$R,5,0)</f>
        <v>887119.27020000003</v>
      </c>
      <c r="E47" s="7">
        <f t="shared" si="3"/>
        <v>0.9162562343336984</v>
      </c>
      <c r="F47" s="1">
        <f>VLOOKUP($A47,openDSS_FP1!$A:$R,10,0)</f>
        <v>0</v>
      </c>
      <c r="G47" s="1">
        <f>VLOOKUP($A47,openDSS_FP1!$A:$R,11,0)</f>
        <v>0</v>
      </c>
      <c r="H47" s="1">
        <f>VLOOKUP($A47,openDSS_FP1!$A:$R,6,0)</f>
        <v>88352.723499999993</v>
      </c>
      <c r="I47" s="1">
        <f>VLOOKUP($A47,openDSS_voltvar!$A:$R,4,0)</f>
        <v>2026624.8913</v>
      </c>
      <c r="J47" s="1">
        <f>VLOOKUP($A47,openDSS_voltvar!$A:$R,5,0)</f>
        <v>885511.98899999994</v>
      </c>
      <c r="K47" s="7">
        <f t="shared" si="4"/>
        <v>0.91634591772584073</v>
      </c>
      <c r="L47" s="1">
        <f>C47-I47</f>
        <v>2439.935599999968</v>
      </c>
      <c r="M47" s="1">
        <f>VLOOKUP($A47,openDSS_voltvar!$A:$R,10,0)</f>
        <v>0</v>
      </c>
      <c r="N47" s="1">
        <f>VLOOKUP($A47,openDSS_voltvar!$A:$R,11,0)</f>
        <v>0</v>
      </c>
      <c r="O47" s="1">
        <f>VLOOKUP($A47,openDSS_voltvar!$A:$R,6,0)</f>
        <v>85771.204100000003</v>
      </c>
      <c r="P47" s="1">
        <f>O47-H47</f>
        <v>-2581.5193999999901</v>
      </c>
      <c r="Q47" s="1">
        <f t="shared" si="2"/>
        <v>-929.3469839999965</v>
      </c>
    </row>
    <row r="48" spans="1:17" x14ac:dyDescent="0.25">
      <c r="A48" s="6" t="s">
        <v>45</v>
      </c>
      <c r="B48" s="6" t="s">
        <v>63</v>
      </c>
      <c r="C48" s="1">
        <f>VLOOKUP($A48,openDSS_FP1!$A:$R,4,0)</f>
        <v>2069800.9905000001</v>
      </c>
      <c r="D48" s="1">
        <f>VLOOKUP($A48,openDSS_FP1!$A:$R,5,0)</f>
        <v>-151859.03150000001</v>
      </c>
      <c r="E48" s="7">
        <f t="shared" si="3"/>
        <v>0.99731931964308318</v>
      </c>
      <c r="F48" s="1">
        <f>VLOOKUP($A48,openDSS_FP1!$A:$R,10,0)</f>
        <v>0</v>
      </c>
      <c r="G48" s="1">
        <f>VLOOKUP($A48,openDSS_FP1!$A:$R,11,0)</f>
        <v>0</v>
      </c>
      <c r="H48" s="1">
        <f>VLOOKUP($A48,openDSS_FP1!$A:$R,6,0)</f>
        <v>208686.2745</v>
      </c>
      <c r="I48" s="1">
        <f>VLOOKUP($A48,openDSS_voltvar!$A:$R,4,0)</f>
        <v>2066342.2729</v>
      </c>
      <c r="J48" s="1">
        <f>VLOOKUP($A48,openDSS_voltvar!$A:$R,5,0)</f>
        <v>-153795.7003</v>
      </c>
      <c r="K48" s="7">
        <f t="shared" si="4"/>
        <v>0.99724162028385099</v>
      </c>
      <c r="L48" s="1">
        <f>C48-I48</f>
        <v>3458.7176000000909</v>
      </c>
      <c r="M48" s="1">
        <f>VLOOKUP($A48,openDSS_voltvar!$A:$R,10,0)</f>
        <v>0</v>
      </c>
      <c r="N48" s="1">
        <f>VLOOKUP($A48,openDSS_voltvar!$A:$R,11,0)</f>
        <v>0</v>
      </c>
      <c r="O48" s="1">
        <f>VLOOKUP($A48,openDSS_voltvar!$A:$R,6,0)</f>
        <v>205266.62229999999</v>
      </c>
      <c r="P48" s="1">
        <f>O48-H48</f>
        <v>-3419.6522000000114</v>
      </c>
      <c r="Q48" s="1">
        <f t="shared" si="2"/>
        <v>-1231.074792000004</v>
      </c>
    </row>
    <row r="49" spans="1:17" x14ac:dyDescent="0.25">
      <c r="A49" s="6" t="s">
        <v>47</v>
      </c>
      <c r="B49" s="6" t="s">
        <v>63</v>
      </c>
      <c r="C49" s="1">
        <f>VLOOKUP($A49,openDSS_FP1!$A:$R,4,0)</f>
        <v>1834936.3537999999</v>
      </c>
      <c r="D49" s="1">
        <f>VLOOKUP($A49,openDSS_FP1!$A:$R,5,0)</f>
        <v>571904.74380000005</v>
      </c>
      <c r="E49" s="7">
        <f t="shared" si="3"/>
        <v>0.95470380356606155</v>
      </c>
      <c r="F49" s="1">
        <f>VLOOKUP($A49,openDSS_FP1!$A:$R,10,0)</f>
        <v>0</v>
      </c>
      <c r="G49" s="1">
        <f>VLOOKUP($A49,openDSS_FP1!$A:$R,11,0)</f>
        <v>0</v>
      </c>
      <c r="H49" s="1">
        <f>VLOOKUP($A49,openDSS_FP1!$A:$R,6,0)</f>
        <v>87572.815900000001</v>
      </c>
      <c r="I49" s="1">
        <f>VLOOKUP($A49,openDSS_voltvar!$A:$R,4,0)</f>
        <v>1832979.4487999999</v>
      </c>
      <c r="J49" s="1">
        <f>VLOOKUP($A49,openDSS_voltvar!$A:$R,5,0)</f>
        <v>569541.9608</v>
      </c>
      <c r="K49" s="7">
        <f t="shared" si="4"/>
        <v>0.95496286881395764</v>
      </c>
      <c r="L49" s="1">
        <f>C49-I49</f>
        <v>1956.9050000000279</v>
      </c>
      <c r="M49" s="1">
        <f>VLOOKUP($A49,openDSS_voltvar!$A:$R,10,0)</f>
        <v>0</v>
      </c>
      <c r="N49" s="1">
        <f>VLOOKUP($A49,openDSS_voltvar!$A:$R,11,0)</f>
        <v>0</v>
      </c>
      <c r="O49" s="1">
        <f>VLOOKUP($A49,openDSS_voltvar!$A:$R,6,0)</f>
        <v>85574.566300000006</v>
      </c>
      <c r="P49" s="1">
        <f>O49-H49</f>
        <v>-1998.2495999999956</v>
      </c>
      <c r="Q49" s="1">
        <f t="shared" si="2"/>
        <v>-719.36985599999844</v>
      </c>
    </row>
    <row r="50" spans="1:17" x14ac:dyDescent="0.25">
      <c r="A50" s="6" t="s">
        <v>48</v>
      </c>
      <c r="B50" s="6" t="s">
        <v>63</v>
      </c>
      <c r="C50" s="1">
        <f>VLOOKUP($A50,openDSS_FP1!$A:$R,4,0)</f>
        <v>1188176.3063000001</v>
      </c>
      <c r="D50" s="1">
        <f>VLOOKUP($A50,openDSS_FP1!$A:$R,5,0)</f>
        <v>38890.872799999997</v>
      </c>
      <c r="E50" s="7">
        <f t="shared" si="3"/>
        <v>0.99946475229127874</v>
      </c>
      <c r="F50" s="1">
        <f>VLOOKUP($A50,openDSS_FP1!$A:$R,10,0)</f>
        <v>0</v>
      </c>
      <c r="G50" s="1">
        <f>VLOOKUP($A50,openDSS_FP1!$A:$R,11,0)</f>
        <v>0</v>
      </c>
      <c r="H50" s="1">
        <f>VLOOKUP($A50,openDSS_FP1!$A:$R,6,0)</f>
        <v>158302.334</v>
      </c>
      <c r="I50" s="1">
        <f>VLOOKUP($A50,openDSS_voltvar!$A:$R,4,0)</f>
        <v>1179739.4183</v>
      </c>
      <c r="J50" s="1">
        <f>VLOOKUP($A50,openDSS_voltvar!$A:$R,5,0)</f>
        <v>31547.4395</v>
      </c>
      <c r="K50" s="7">
        <f t="shared" si="4"/>
        <v>0.99964265047061807</v>
      </c>
      <c r="L50" s="1">
        <f>C50-I50</f>
        <v>8436.8880000000354</v>
      </c>
      <c r="M50" s="1">
        <f>VLOOKUP($A50,openDSS_voltvar!$A:$R,10,0)</f>
        <v>0</v>
      </c>
      <c r="N50" s="1">
        <f>VLOOKUP($A50,openDSS_voltvar!$A:$R,11,0)</f>
        <v>0</v>
      </c>
      <c r="O50" s="1">
        <f>VLOOKUP($A50,openDSS_voltvar!$A:$R,6,0)</f>
        <v>152608.065</v>
      </c>
      <c r="P50" s="1">
        <f>O50-H50</f>
        <v>-5694.2690000000002</v>
      </c>
      <c r="Q50" s="1">
        <f t="shared" si="2"/>
        <v>-2049.9368400000003</v>
      </c>
    </row>
    <row r="51" spans="1:17" x14ac:dyDescent="0.25">
      <c r="A51" s="6" t="s">
        <v>49</v>
      </c>
      <c r="B51" s="6" t="s">
        <v>63</v>
      </c>
      <c r="C51" s="1">
        <f>VLOOKUP($A51,openDSS_FP1!$A:$R,4,0)</f>
        <v>1669935.1102</v>
      </c>
      <c r="D51" s="1">
        <f>VLOOKUP($A51,openDSS_FP1!$A:$R,5,0)</f>
        <v>523246.54</v>
      </c>
      <c r="E51" s="7">
        <f t="shared" si="3"/>
        <v>0.95425327497991164</v>
      </c>
      <c r="F51" s="1">
        <f>VLOOKUP($A51,openDSS_FP1!$A:$R,10,0)</f>
        <v>0</v>
      </c>
      <c r="G51" s="1">
        <f>VLOOKUP($A51,openDSS_FP1!$A:$R,11,0)</f>
        <v>0</v>
      </c>
      <c r="H51" s="1">
        <f>VLOOKUP($A51,openDSS_FP1!$A:$R,6,0)</f>
        <v>135204.01500000001</v>
      </c>
      <c r="I51" s="1">
        <f>VLOOKUP($A51,openDSS_voltvar!$A:$R,4,0)</f>
        <v>1664784.3093000001</v>
      </c>
      <c r="J51" s="1">
        <f>VLOOKUP($A51,openDSS_voltvar!$A:$R,5,0)</f>
        <v>517084.47480000003</v>
      </c>
      <c r="K51" s="7">
        <f t="shared" si="4"/>
        <v>0.95499472646706107</v>
      </c>
      <c r="L51" s="1">
        <f>C51-I51</f>
        <v>5150.8008999999147</v>
      </c>
      <c r="M51" s="1">
        <f>VLOOKUP($A51,openDSS_voltvar!$A:$R,10,0)</f>
        <v>0</v>
      </c>
      <c r="N51" s="1">
        <f>VLOOKUP($A51,openDSS_voltvar!$A:$R,11,0)</f>
        <v>0</v>
      </c>
      <c r="O51" s="1">
        <f>VLOOKUP($A51,openDSS_voltvar!$A:$R,6,0)</f>
        <v>129131.2124</v>
      </c>
      <c r="P51" s="1">
        <f>O51-H51</f>
        <v>-6072.80260000001</v>
      </c>
      <c r="Q51" s="1">
        <f t="shared" si="2"/>
        <v>-2186.2089360000036</v>
      </c>
    </row>
    <row r="52" spans="1:17" x14ac:dyDescent="0.25">
      <c r="A52" s="6" t="s">
        <v>50</v>
      </c>
      <c r="B52" s="6" t="s">
        <v>63</v>
      </c>
      <c r="C52" s="1">
        <f>VLOOKUP($A52,openDSS_FP1!$A:$R,4,0)</f>
        <v>4208557.1029000003</v>
      </c>
      <c r="D52" s="1">
        <f>VLOOKUP($A52,openDSS_FP1!$A:$R,5,0)</f>
        <v>1756291.4913999999</v>
      </c>
      <c r="E52" s="7">
        <f t="shared" si="3"/>
        <v>0.92286455575667203</v>
      </c>
      <c r="F52" s="1">
        <f>VLOOKUP($A52,openDSS_FP1!$A:$R,10,0)</f>
        <v>0</v>
      </c>
      <c r="G52" s="1">
        <f>VLOOKUP($A52,openDSS_FP1!$A:$R,11,0)</f>
        <v>0</v>
      </c>
      <c r="H52" s="1">
        <f>VLOOKUP($A52,openDSS_FP1!$A:$R,6,0)</f>
        <v>209218.90530000001</v>
      </c>
      <c r="I52" s="1">
        <f>VLOOKUP($A52,openDSS_voltvar!$A:$R,4,0)</f>
        <v>4203745.0083999997</v>
      </c>
      <c r="J52" s="1">
        <f>VLOOKUP($A52,openDSS_voltvar!$A:$R,5,0)</f>
        <v>1749893.7890000001</v>
      </c>
      <c r="K52" s="7">
        <f t="shared" si="4"/>
        <v>0.92320681751909295</v>
      </c>
      <c r="L52" s="1">
        <f>C52-I52</f>
        <v>4812.0945000005886</v>
      </c>
      <c r="M52" s="1">
        <f>VLOOKUP($A52,openDSS_voltvar!$A:$R,10,0)</f>
        <v>0</v>
      </c>
      <c r="N52" s="1">
        <f>VLOOKUP($A52,openDSS_voltvar!$A:$R,11,0)</f>
        <v>0</v>
      </c>
      <c r="O52" s="1">
        <f>VLOOKUP($A52,openDSS_voltvar!$A:$R,6,0)</f>
        <v>204000.90220000001</v>
      </c>
      <c r="P52" s="1">
        <f>O52-H52</f>
        <v>-5218.0031000000017</v>
      </c>
      <c r="Q52" s="1">
        <f t="shared" si="2"/>
        <v>-1878.4811160000006</v>
      </c>
    </row>
    <row r="53" spans="1:17" x14ac:dyDescent="0.25">
      <c r="A53" s="6" t="s">
        <v>51</v>
      </c>
      <c r="B53" s="6" t="s">
        <v>63</v>
      </c>
      <c r="C53" s="1">
        <f>VLOOKUP($A53,openDSS_FP1!$A:$R,4,0)</f>
        <v>1850866.4929</v>
      </c>
      <c r="D53" s="1">
        <f>VLOOKUP($A53,openDSS_FP1!$A:$R,5,0)</f>
        <v>723509.41330000001</v>
      </c>
      <c r="E53" s="7">
        <f t="shared" si="3"/>
        <v>0.93136954587902898</v>
      </c>
      <c r="F53" s="1">
        <f>VLOOKUP($A53,openDSS_FP1!$A:$R,10,0)</f>
        <v>0</v>
      </c>
      <c r="G53" s="1">
        <f>VLOOKUP($A53,openDSS_FP1!$A:$R,11,0)</f>
        <v>0</v>
      </c>
      <c r="H53" s="1">
        <f>VLOOKUP($A53,openDSS_FP1!$A:$R,6,0)</f>
        <v>82694.300399999993</v>
      </c>
      <c r="I53" s="1">
        <f>VLOOKUP($A53,openDSS_voltvar!$A:$R,4,0)</f>
        <v>1841887.9746000001</v>
      </c>
      <c r="J53" s="1">
        <f>VLOOKUP($A53,openDSS_voltvar!$A:$R,5,0)</f>
        <v>712204.4216</v>
      </c>
      <c r="K53" s="7">
        <f t="shared" si="4"/>
        <v>0.93270176697249052</v>
      </c>
      <c r="L53" s="1">
        <f>C53-I53</f>
        <v>8978.5182999998797</v>
      </c>
      <c r="M53" s="1">
        <f>VLOOKUP($A53,openDSS_voltvar!$A:$R,10,0)</f>
        <v>0</v>
      </c>
      <c r="N53" s="1">
        <f>VLOOKUP($A53,openDSS_voltvar!$A:$R,11,0)</f>
        <v>0</v>
      </c>
      <c r="O53" s="1">
        <f>VLOOKUP($A53,openDSS_voltvar!$A:$R,6,0)</f>
        <v>71544.005999999994</v>
      </c>
      <c r="P53" s="1">
        <f>O53-H53</f>
        <v>-11150.294399999999</v>
      </c>
      <c r="Q53" s="1">
        <f t="shared" si="2"/>
        <v>-4014.1059839999994</v>
      </c>
    </row>
    <row r="54" spans="1:17" x14ac:dyDescent="0.25">
      <c r="A54" s="6" t="s">
        <v>52</v>
      </c>
      <c r="B54" s="6" t="s">
        <v>63</v>
      </c>
      <c r="C54" s="1">
        <f>VLOOKUP($A54,openDSS_FP1!$A:$R,4,0)</f>
        <v>1507483.2904000001</v>
      </c>
      <c r="D54" s="1">
        <f>VLOOKUP($A54,openDSS_FP1!$A:$R,5,0)</f>
        <v>311932.8187</v>
      </c>
      <c r="E54" s="7">
        <f t="shared" si="3"/>
        <v>0.97925529945898315</v>
      </c>
      <c r="F54" s="1">
        <f>VLOOKUP($A54,openDSS_FP1!$A:$R,10,0)</f>
        <v>0</v>
      </c>
      <c r="G54" s="1">
        <f>VLOOKUP($A54,openDSS_FP1!$A:$R,11,0)</f>
        <v>0</v>
      </c>
      <c r="H54" s="1">
        <f>VLOOKUP($A54,openDSS_FP1!$A:$R,6,0)</f>
        <v>133968.8192</v>
      </c>
      <c r="I54" s="1">
        <f>VLOOKUP($A54,openDSS_voltvar!$A:$R,4,0)</f>
        <v>1498650.9426</v>
      </c>
      <c r="J54" s="1">
        <f>VLOOKUP($A54,openDSS_voltvar!$A:$R,5,0)</f>
        <v>310289.41869999998</v>
      </c>
      <c r="K54" s="7">
        <f t="shared" si="4"/>
        <v>0.97923140847448975</v>
      </c>
      <c r="L54" s="1">
        <f>C54-I54</f>
        <v>8832.3478000001051</v>
      </c>
      <c r="M54" s="1">
        <f>VLOOKUP($A54,openDSS_voltvar!$A:$R,10,0)</f>
        <v>0</v>
      </c>
      <c r="N54" s="1">
        <f>VLOOKUP($A54,openDSS_voltvar!$A:$R,11,0)</f>
        <v>0</v>
      </c>
      <c r="O54" s="1">
        <f>VLOOKUP($A54,openDSS_voltvar!$A:$R,6,0)</f>
        <v>124592.45299999999</v>
      </c>
      <c r="P54" s="1">
        <f>O54-H54</f>
        <v>-9376.366200000004</v>
      </c>
      <c r="Q54" s="1">
        <f t="shared" si="2"/>
        <v>-3375.4918320000011</v>
      </c>
    </row>
    <row r="55" spans="1:17" x14ac:dyDescent="0.25">
      <c r="A55" s="6" t="s">
        <v>54</v>
      </c>
      <c r="B55" s="6" t="s">
        <v>63</v>
      </c>
      <c r="C55" s="1">
        <f>VLOOKUP($A55,openDSS_FP1!$A:$R,4,0)</f>
        <v>3711076.2747999998</v>
      </c>
      <c r="D55" s="1">
        <f>VLOOKUP($A55,openDSS_FP1!$A:$R,5,0)</f>
        <v>942417.09699999995</v>
      </c>
      <c r="E55" s="7">
        <f t="shared" si="3"/>
        <v>0.96923565824734237</v>
      </c>
      <c r="F55" s="1">
        <f>VLOOKUP($A55,openDSS_FP1!$A:$R,10,0)</f>
        <v>0</v>
      </c>
      <c r="G55" s="1">
        <f>VLOOKUP($A55,openDSS_FP1!$A:$R,11,0)</f>
        <v>0</v>
      </c>
      <c r="H55" s="1">
        <f>VLOOKUP($A55,openDSS_FP1!$A:$R,6,0)</f>
        <v>212105.53419999999</v>
      </c>
      <c r="I55" s="1">
        <f>VLOOKUP($A55,openDSS_voltvar!$A:$R,4,0)</f>
        <v>3709713.9079</v>
      </c>
      <c r="J55" s="1">
        <f>VLOOKUP($A55,openDSS_voltvar!$A:$R,5,0)</f>
        <v>939657.76690000005</v>
      </c>
      <c r="K55" s="7">
        <f t="shared" si="4"/>
        <v>0.96938592318042216</v>
      </c>
      <c r="L55" s="1">
        <f>C55-I55</f>
        <v>1362.3668999997899</v>
      </c>
      <c r="M55" s="1">
        <f>VLOOKUP($A55,openDSS_voltvar!$A:$R,10,0)</f>
        <v>0</v>
      </c>
      <c r="N55" s="1">
        <f>VLOOKUP($A55,openDSS_voltvar!$A:$R,11,0)</f>
        <v>0</v>
      </c>
      <c r="O55" s="1">
        <f>VLOOKUP($A55,openDSS_voltvar!$A:$R,6,0)</f>
        <v>210014.27559999999</v>
      </c>
      <c r="P55" s="1">
        <f>O55-H55</f>
        <v>-2091.258600000001</v>
      </c>
      <c r="Q55" s="1">
        <f t="shared" si="2"/>
        <v>-752.85309600000039</v>
      </c>
    </row>
    <row r="56" spans="1:17" x14ac:dyDescent="0.25">
      <c r="A56" s="6" t="s">
        <v>86</v>
      </c>
      <c r="B56" s="6" t="s">
        <v>63</v>
      </c>
      <c r="C56" s="1">
        <f>VLOOKUP($A56,openDSS_FP1!$A:$R,4,0)</f>
        <v>1300601.5356999999</v>
      </c>
      <c r="D56" s="1">
        <f>VLOOKUP($A56,openDSS_FP1!$A:$R,5,0)</f>
        <v>-4537.0443999999998</v>
      </c>
      <c r="E56" s="7">
        <f t="shared" si="3"/>
        <v>0.99999391551850825</v>
      </c>
      <c r="F56" s="1">
        <f>VLOOKUP($A56,openDSS_FP1!$A:$R,10,0)</f>
        <v>298969.53610000003</v>
      </c>
      <c r="G56" s="1">
        <f>VLOOKUP($A56,openDSS_FP1!$A:$R,11,0)</f>
        <v>0</v>
      </c>
      <c r="H56" s="1">
        <f>VLOOKUP($A56,openDSS_FP1!$A:$R,6,0)</f>
        <v>174424.89550000001</v>
      </c>
      <c r="I56" s="1">
        <f>VLOOKUP($A56,openDSS_voltvar!$A:$R,4,0)</f>
        <v>1299103.0766</v>
      </c>
      <c r="J56" s="1">
        <f>VLOOKUP($A56,openDSS_voltvar!$A:$R,5,0)</f>
        <v>-5201.3404</v>
      </c>
      <c r="K56" s="7">
        <f t="shared" si="4"/>
        <v>0.99999198491533436</v>
      </c>
      <c r="L56" s="1">
        <f>C56-I56</f>
        <v>1498.4590999998618</v>
      </c>
      <c r="M56" s="1">
        <f>VLOOKUP($A56,openDSS_voltvar!$A:$R,10,0)</f>
        <v>298969.53610000003</v>
      </c>
      <c r="N56" s="1">
        <f>VLOOKUP($A56,openDSS_voltvar!$A:$R,11,0)</f>
        <v>0</v>
      </c>
      <c r="O56" s="1">
        <f>VLOOKUP($A56,openDSS_voltvar!$A:$R,6,0)</f>
        <v>172717.37899999999</v>
      </c>
      <c r="P56" s="1">
        <f>O56-H56</f>
        <v>-1707.516500000027</v>
      </c>
      <c r="Q56" s="1">
        <f t="shared" si="2"/>
        <v>-614.70594000000972</v>
      </c>
    </row>
    <row r="57" spans="1:17" x14ac:dyDescent="0.25">
      <c r="A57" s="6" t="s">
        <v>55</v>
      </c>
      <c r="B57" s="6" t="s">
        <v>63</v>
      </c>
      <c r="C57" s="1">
        <f>VLOOKUP($A57,openDSS_FP1!$A:$R,4,0)</f>
        <v>2147637.2538999999</v>
      </c>
      <c r="D57" s="1">
        <f>VLOOKUP($A57,openDSS_FP1!$A:$R,5,0)</f>
        <v>474390.1103</v>
      </c>
      <c r="E57" s="7">
        <f t="shared" si="3"/>
        <v>0.97646189215292611</v>
      </c>
      <c r="F57" s="1">
        <f>VLOOKUP($A57,openDSS_FP1!$A:$R,10,0)</f>
        <v>0</v>
      </c>
      <c r="G57" s="1">
        <f>VLOOKUP($A57,openDSS_FP1!$A:$R,11,0)</f>
        <v>0</v>
      </c>
      <c r="H57" s="1">
        <f>VLOOKUP($A57,openDSS_FP1!$A:$R,6,0)</f>
        <v>280858.652</v>
      </c>
      <c r="I57" s="1">
        <f>VLOOKUP($A57,openDSS_voltvar!$A:$R,4,0)</f>
        <v>2118915.3676999998</v>
      </c>
      <c r="J57" s="1">
        <f>VLOOKUP($A57,openDSS_voltvar!$A:$R,5,0)</f>
        <v>453664.72369999997</v>
      </c>
      <c r="K57" s="7">
        <f t="shared" si="4"/>
        <v>0.97783913724141447</v>
      </c>
      <c r="L57" s="1">
        <f>C57-I57</f>
        <v>28721.886200000066</v>
      </c>
      <c r="M57" s="1">
        <f>VLOOKUP($A57,openDSS_voltvar!$A:$R,10,0)</f>
        <v>0</v>
      </c>
      <c r="N57" s="1">
        <f>VLOOKUP($A57,openDSS_voltvar!$A:$R,11,0)</f>
        <v>0</v>
      </c>
      <c r="O57" s="1">
        <f>VLOOKUP($A57,openDSS_voltvar!$A:$R,6,0)</f>
        <v>251602.9026</v>
      </c>
      <c r="P57" s="1">
        <f>O57-H57</f>
        <v>-29255.749400000001</v>
      </c>
      <c r="Q57" s="1">
        <f t="shared" si="2"/>
        <v>-10532.069783999999</v>
      </c>
    </row>
    <row r="58" spans="1:17" x14ac:dyDescent="0.25">
      <c r="A58" s="6" t="s">
        <v>56</v>
      </c>
      <c r="B58" s="6" t="s">
        <v>63</v>
      </c>
      <c r="C58" s="1">
        <f>VLOOKUP($A58,openDSS_FP1!$A:$R,4,0)</f>
        <v>1862838.1155000001</v>
      </c>
      <c r="D58" s="1">
        <f>VLOOKUP($A58,openDSS_FP1!$A:$R,5,0)</f>
        <v>799407.39399999997</v>
      </c>
      <c r="E58" s="7">
        <f t="shared" si="3"/>
        <v>0.91895770434941682</v>
      </c>
      <c r="F58" s="1">
        <f>VLOOKUP($A58,openDSS_FP1!$A:$R,10,0)</f>
        <v>0</v>
      </c>
      <c r="G58" s="1">
        <f>VLOOKUP($A58,openDSS_FP1!$A:$R,11,0)</f>
        <v>0</v>
      </c>
      <c r="H58" s="1">
        <f>VLOOKUP($A58,openDSS_FP1!$A:$R,6,0)</f>
        <v>69587.020600000003</v>
      </c>
      <c r="I58" s="1">
        <f>VLOOKUP($A58,openDSS_voltvar!$A:$R,4,0)</f>
        <v>1861153.2256</v>
      </c>
      <c r="J58" s="1">
        <f>VLOOKUP($A58,openDSS_voltvar!$A:$R,5,0)</f>
        <v>798225.21440000006</v>
      </c>
      <c r="K58" s="7">
        <f t="shared" si="4"/>
        <v>0.91903984763610402</v>
      </c>
      <c r="L58" s="1">
        <f>C58-I58</f>
        <v>1684.8899000000674</v>
      </c>
      <c r="M58" s="1">
        <f>VLOOKUP($A58,openDSS_voltvar!$A:$R,10,0)</f>
        <v>0</v>
      </c>
      <c r="N58" s="1">
        <f>VLOOKUP($A58,openDSS_voltvar!$A:$R,11,0)</f>
        <v>0</v>
      </c>
      <c r="O58" s="1">
        <f>VLOOKUP($A58,openDSS_voltvar!$A:$R,6,0)</f>
        <v>69006.123800000001</v>
      </c>
      <c r="P58" s="1">
        <f>O58-H58</f>
        <v>-580.89680000000226</v>
      </c>
      <c r="Q58" s="1">
        <f t="shared" si="2"/>
        <v>-209.1228480000008</v>
      </c>
    </row>
    <row r="59" spans="1:17" x14ac:dyDescent="0.25">
      <c r="A59" s="6" t="s">
        <v>57</v>
      </c>
      <c r="B59" s="6" t="s">
        <v>63</v>
      </c>
      <c r="C59" s="1">
        <f>VLOOKUP($A59,openDSS_FP1!$A:$R,4,0)</f>
        <v>1786128.3376</v>
      </c>
      <c r="D59" s="1">
        <f>VLOOKUP($A59,openDSS_FP1!$A:$R,5,0)</f>
        <v>779539.40170000005</v>
      </c>
      <c r="E59" s="7">
        <f t="shared" si="3"/>
        <v>0.91651342963706162</v>
      </c>
      <c r="F59" s="1">
        <f>VLOOKUP($A59,openDSS_FP1!$A:$R,10,0)</f>
        <v>0</v>
      </c>
      <c r="G59" s="1">
        <f>VLOOKUP($A59,openDSS_FP1!$A:$R,11,0)</f>
        <v>0</v>
      </c>
      <c r="H59" s="1">
        <f>VLOOKUP($A59,openDSS_FP1!$A:$R,6,0)</f>
        <v>195984.7574</v>
      </c>
      <c r="I59" s="1">
        <f>VLOOKUP($A59,openDSS_voltvar!$A:$R,4,0)</f>
        <v>1784682.1693</v>
      </c>
      <c r="J59" s="1">
        <f>VLOOKUP($A59,openDSS_voltvar!$A:$R,5,0)</f>
        <v>777919.7524</v>
      </c>
      <c r="K59" s="7">
        <f t="shared" si="4"/>
        <v>0.91669946971077887</v>
      </c>
      <c r="L59" s="1">
        <f>C59-I59</f>
        <v>1446.1683000000194</v>
      </c>
      <c r="M59" s="1">
        <f>VLOOKUP($A59,openDSS_voltvar!$A:$R,10,0)</f>
        <v>0</v>
      </c>
      <c r="N59" s="1">
        <f>VLOOKUP($A59,openDSS_voltvar!$A:$R,11,0)</f>
        <v>0</v>
      </c>
      <c r="O59" s="1">
        <f>VLOOKUP($A59,openDSS_voltvar!$A:$R,6,0)</f>
        <v>194186.003</v>
      </c>
      <c r="P59" s="1">
        <f>O59-H59</f>
        <v>-1798.7544000000053</v>
      </c>
      <c r="Q59" s="1">
        <f t="shared" si="2"/>
        <v>-647.55158400000187</v>
      </c>
    </row>
    <row r="60" spans="1:17" x14ac:dyDescent="0.25">
      <c r="A60" s="6" t="s">
        <v>88</v>
      </c>
      <c r="B60" s="6" t="s">
        <v>63</v>
      </c>
      <c r="C60" s="1">
        <f>VLOOKUP($A60,openDSS_FP1!$A:$R,4,0)</f>
        <v>1044980.7445</v>
      </c>
      <c r="D60" s="1">
        <f>VLOOKUP($A60,openDSS_FP1!$A:$R,5,0)</f>
        <v>-463746.89150000003</v>
      </c>
      <c r="E60" s="7">
        <f t="shared" si="3"/>
        <v>0.91403507677016849</v>
      </c>
      <c r="F60" s="1">
        <f>VLOOKUP($A60,openDSS_FP1!$A:$R,10,0)</f>
        <v>0</v>
      </c>
      <c r="G60" s="1">
        <f>VLOOKUP($A60,openDSS_FP1!$A:$R,11,0)</f>
        <v>0</v>
      </c>
      <c r="H60" s="1">
        <f>VLOOKUP($A60,openDSS_FP1!$A:$R,6,0)</f>
        <v>38306.263400000003</v>
      </c>
      <c r="I60" s="1">
        <f>VLOOKUP($A60,openDSS_voltvar!$A:$R,4,0)</f>
        <v>1044377.2574999999</v>
      </c>
      <c r="J60" s="1">
        <f>VLOOKUP($A60,openDSS_voltvar!$A:$R,5,0)</f>
        <v>-465099.64419999998</v>
      </c>
      <c r="K60" s="7">
        <f t="shared" si="4"/>
        <v>0.91350875008583821</v>
      </c>
      <c r="L60" s="1">
        <f>C60-I60</f>
        <v>603.48700000008103</v>
      </c>
      <c r="M60" s="1">
        <f>VLOOKUP($A60,openDSS_voltvar!$A:$R,10,0)</f>
        <v>0</v>
      </c>
      <c r="N60" s="1">
        <f>VLOOKUP($A60,openDSS_voltvar!$A:$R,11,0)</f>
        <v>0</v>
      </c>
      <c r="O60" s="1">
        <f>VLOOKUP($A60,openDSS_voltvar!$A:$R,6,0)</f>
        <v>37842.277499999997</v>
      </c>
      <c r="P60" s="1">
        <f>O60-H60</f>
        <v>-463.98590000000695</v>
      </c>
      <c r="Q60" s="1">
        <f t="shared" si="2"/>
        <v>-167.03492400000249</v>
      </c>
    </row>
    <row r="61" spans="1:17" x14ac:dyDescent="0.25">
      <c r="A61" s="6" t="s">
        <v>59</v>
      </c>
      <c r="B61" s="6" t="s">
        <v>63</v>
      </c>
      <c r="C61" s="1">
        <f>VLOOKUP($A61,openDSS_FP1!$A:$R,4,0)</f>
        <v>666695.86769999994</v>
      </c>
      <c r="D61" s="1">
        <f>VLOOKUP($A61,openDSS_FP1!$A:$R,5,0)</f>
        <v>191310.7512</v>
      </c>
      <c r="E61" s="7">
        <f t="shared" si="3"/>
        <v>0.96120866059297716</v>
      </c>
      <c r="F61" s="1">
        <f>VLOOKUP($A61,openDSS_FP1!$A:$R,10,0)</f>
        <v>0</v>
      </c>
      <c r="G61" s="1">
        <f>VLOOKUP($A61,openDSS_FP1!$A:$R,11,0)</f>
        <v>0</v>
      </c>
      <c r="H61" s="1">
        <f>VLOOKUP($A61,openDSS_FP1!$A:$R,6,0)</f>
        <v>80746.813500000004</v>
      </c>
      <c r="I61" s="1">
        <f>VLOOKUP($A61,openDSS_voltvar!$A:$R,4,0)</f>
        <v>665330.99199999997</v>
      </c>
      <c r="J61" s="1">
        <f>VLOOKUP($A61,openDSS_voltvar!$A:$R,5,0)</f>
        <v>190234.5246</v>
      </c>
      <c r="K61" s="7">
        <f t="shared" si="4"/>
        <v>0.96147050499034559</v>
      </c>
      <c r="L61" s="1">
        <f>C61-I61</f>
        <v>1364.875699999975</v>
      </c>
      <c r="M61" s="1">
        <f>VLOOKUP($A61,openDSS_voltvar!$A:$R,10,0)</f>
        <v>0</v>
      </c>
      <c r="N61" s="1">
        <f>VLOOKUP($A61,openDSS_voltvar!$A:$R,11,0)</f>
        <v>0</v>
      </c>
      <c r="O61" s="1">
        <f>VLOOKUP($A61,openDSS_voltvar!$A:$R,6,0)</f>
        <v>78468.1351</v>
      </c>
      <c r="P61" s="1">
        <f>O61-H61</f>
        <v>-2278.6784000000043</v>
      </c>
      <c r="Q61" s="1">
        <f t="shared" si="2"/>
        <v>-820.32422400000155</v>
      </c>
    </row>
    <row r="62" spans="1:17" x14ac:dyDescent="0.25">
      <c r="A62" s="6" t="s">
        <v>61</v>
      </c>
      <c r="B62" s="6" t="s">
        <v>63</v>
      </c>
      <c r="C62" s="1">
        <f>VLOOKUP($A62,openDSS_FP1!$A:$R,4,0)</f>
        <v>2306572.1713</v>
      </c>
      <c r="D62" s="1">
        <f>VLOOKUP($A62,openDSS_FP1!$A:$R,5,0)</f>
        <v>752973.46219999995</v>
      </c>
      <c r="E62" s="7">
        <f t="shared" si="3"/>
        <v>0.95062891972813612</v>
      </c>
      <c r="F62" s="1">
        <f>VLOOKUP($A62,openDSS_FP1!$A:$R,10,0)</f>
        <v>0</v>
      </c>
      <c r="G62" s="1">
        <f>VLOOKUP($A62,openDSS_FP1!$A:$R,11,0)</f>
        <v>0</v>
      </c>
      <c r="H62" s="1">
        <f>VLOOKUP($A62,openDSS_FP1!$A:$R,6,0)</f>
        <v>109025.4639</v>
      </c>
      <c r="I62" s="1">
        <f>VLOOKUP($A62,openDSS_voltvar!$A:$R,4,0)</f>
        <v>2304446.2031999999</v>
      </c>
      <c r="J62" s="1">
        <f>VLOOKUP($A62,openDSS_voltvar!$A:$R,5,0)</f>
        <v>749665.799</v>
      </c>
      <c r="K62" s="7">
        <f t="shared" si="4"/>
        <v>0.95094659884995048</v>
      </c>
      <c r="L62" s="1">
        <f>C62-I62</f>
        <v>2125.9681000001729</v>
      </c>
      <c r="M62" s="1">
        <f>VLOOKUP($A62,openDSS_voltvar!$A:$R,10,0)</f>
        <v>0</v>
      </c>
      <c r="N62" s="1">
        <f>VLOOKUP($A62,openDSS_voltvar!$A:$R,11,0)</f>
        <v>0</v>
      </c>
      <c r="O62" s="1">
        <f>VLOOKUP($A62,openDSS_voltvar!$A:$R,6,0)</f>
        <v>106400.5511</v>
      </c>
      <c r="P62" s="1">
        <f>O62-H62</f>
        <v>-2624.9128000000055</v>
      </c>
      <c r="Q62" s="1">
        <f t="shared" si="2"/>
        <v>-944.96860800000195</v>
      </c>
    </row>
    <row r="63" spans="1:17" x14ac:dyDescent="0.25">
      <c r="A63" s="6" t="s">
        <v>62</v>
      </c>
      <c r="B63" s="6" t="s">
        <v>63</v>
      </c>
      <c r="C63" s="1">
        <f>VLOOKUP($A63,openDSS_FP1!$A:$R,4,0)</f>
        <v>1308389.5782999999</v>
      </c>
      <c r="D63" s="1">
        <f>VLOOKUP($A63,openDSS_FP1!$A:$R,5,0)</f>
        <v>113840.5218</v>
      </c>
      <c r="E63" s="7">
        <f t="shared" si="3"/>
        <v>0.9962361502300775</v>
      </c>
      <c r="F63" s="1">
        <f>VLOOKUP($A63,openDSS_FP1!$A:$R,10,0)</f>
        <v>0</v>
      </c>
      <c r="G63" s="1">
        <f>VLOOKUP($A63,openDSS_FP1!$A:$R,11,0)</f>
        <v>0</v>
      </c>
      <c r="H63" s="1">
        <f>VLOOKUP($A63,openDSS_FP1!$A:$R,6,0)</f>
        <v>44128.524700000002</v>
      </c>
      <c r="I63" s="1">
        <f>VLOOKUP($A63,openDSS_voltvar!$A:$R,4,0)</f>
        <v>1307010.2459</v>
      </c>
      <c r="J63" s="1">
        <f>VLOOKUP($A63,openDSS_voltvar!$A:$R,5,0)</f>
        <v>113198.26579999999</v>
      </c>
      <c r="K63" s="7">
        <f t="shared" si="4"/>
        <v>0.99627044787435426</v>
      </c>
      <c r="L63" s="1">
        <f>C63-I63</f>
        <v>1379.3323999999557</v>
      </c>
      <c r="M63" s="1">
        <f>VLOOKUP($A63,openDSS_voltvar!$A:$R,10,0)</f>
        <v>0</v>
      </c>
      <c r="N63" s="1">
        <f>VLOOKUP($A63,openDSS_voltvar!$A:$R,11,0)</f>
        <v>0</v>
      </c>
      <c r="O63" s="1">
        <f>VLOOKUP($A63,openDSS_voltvar!$A:$R,6,0)</f>
        <v>42705.9182</v>
      </c>
      <c r="P63" s="1">
        <f>O63-H63</f>
        <v>-1422.6065000000017</v>
      </c>
      <c r="Q63" s="1">
        <f t="shared" si="2"/>
        <v>-512.13834000000065</v>
      </c>
    </row>
    <row r="64" spans="1:17" x14ac:dyDescent="0.25">
      <c r="A64" s="6" t="s">
        <v>70</v>
      </c>
      <c r="B64" s="6" t="s">
        <v>97</v>
      </c>
      <c r="C64" s="1">
        <f>VLOOKUP($A64,openDSS_FP1!$A:$R,4,0)</f>
        <v>1445206.1333999999</v>
      </c>
      <c r="D64" s="1">
        <f>VLOOKUP($A64,openDSS_FP1!$A:$R,5,0)</f>
        <v>392657.81920000003</v>
      </c>
      <c r="E64" s="7">
        <f t="shared" ref="E64:E81" si="5">C64/SQRT(C64*C64+D64*D64)</f>
        <v>0.96501581813922921</v>
      </c>
      <c r="F64" s="1">
        <f>VLOOKUP($A64,openDSS_FP1!$A:$R,10,0)</f>
        <v>628588.1</v>
      </c>
      <c r="G64" s="1">
        <f>VLOOKUP($A64,openDSS_FP1!$A:$R,11,0)</f>
        <v>0</v>
      </c>
      <c r="H64" s="1">
        <f>VLOOKUP($A64,openDSS_FP1!$A:$R,6,0)</f>
        <v>196161.83859999999</v>
      </c>
      <c r="I64" s="1">
        <f>VLOOKUP($A64,openDSS_voltvar!$A:$R,4,0)</f>
        <v>1433195.6810999999</v>
      </c>
      <c r="J64" s="1">
        <f>VLOOKUP($A64,openDSS_voltvar!$A:$R,5,0)</f>
        <v>380026.38160000002</v>
      </c>
      <c r="K64" s="7">
        <f t="shared" ref="K64:K81" si="6">I64/SQRT(I64*I64+J64*J64)</f>
        <v>0.96659652106118032</v>
      </c>
      <c r="L64" s="1">
        <f>C64-I64</f>
        <v>12010.452300000004</v>
      </c>
      <c r="M64" s="1">
        <f>VLOOKUP($A64,openDSS_voltvar!$A:$R,10,0)</f>
        <v>628588.1</v>
      </c>
      <c r="N64" s="1">
        <f>VLOOKUP($A64,openDSS_voltvar!$A:$R,11,0)</f>
        <v>0</v>
      </c>
      <c r="O64" s="1">
        <f>VLOOKUP($A64,openDSS_voltvar!$A:$R,6,0)</f>
        <v>178015.6655</v>
      </c>
      <c r="P64" s="1">
        <f>O64-H64</f>
        <v>-18146.173099999985</v>
      </c>
      <c r="Q64" s="1">
        <f t="shared" ref="Q64:Q81" si="7">(P64/1000)*360</f>
        <v>-6532.6223159999945</v>
      </c>
    </row>
    <row r="65" spans="1:17" x14ac:dyDescent="0.25">
      <c r="A65" s="6" t="s">
        <v>4</v>
      </c>
      <c r="B65" s="6" t="s">
        <v>97</v>
      </c>
      <c r="C65" s="1">
        <f>VLOOKUP($A65,openDSS_FP1!$A:$R,4,0)</f>
        <v>17446397.950399999</v>
      </c>
      <c r="D65" s="1">
        <f>VLOOKUP($A65,openDSS_FP1!$A:$R,5,0)</f>
        <v>5637697.3503999999</v>
      </c>
      <c r="E65" s="7">
        <f t="shared" si="5"/>
        <v>0.95155189244768557</v>
      </c>
      <c r="F65" s="1">
        <f>VLOOKUP($A65,openDSS_FP1!$A:$R,10,0)</f>
        <v>0</v>
      </c>
      <c r="G65" s="1">
        <f>VLOOKUP($A65,openDSS_FP1!$A:$R,11,0)</f>
        <v>0</v>
      </c>
      <c r="H65" s="1">
        <f>VLOOKUP($A65,openDSS_FP1!$A:$R,6,0)</f>
        <v>971150.98820000002</v>
      </c>
      <c r="I65" s="1">
        <f>VLOOKUP($A65,openDSS_voltvar!$A:$R,4,0)</f>
        <v>17444288.673099998</v>
      </c>
      <c r="J65" s="1">
        <f>VLOOKUP($A65,openDSS_voltvar!$A:$R,5,0)</f>
        <v>5634590.7560999999</v>
      </c>
      <c r="K65" s="7">
        <f t="shared" si="6"/>
        <v>0.95159059003753033</v>
      </c>
      <c r="L65" s="1">
        <f>C65-I65</f>
        <v>2109.2773000001907</v>
      </c>
      <c r="M65" s="1">
        <f>VLOOKUP($A65,openDSS_voltvar!$A:$R,10,0)</f>
        <v>0</v>
      </c>
      <c r="N65" s="1">
        <f>VLOOKUP($A65,openDSS_voltvar!$A:$R,11,0)</f>
        <v>0</v>
      </c>
      <c r="O65" s="1">
        <f>VLOOKUP($A65,openDSS_voltvar!$A:$R,6,0)</f>
        <v>968750.01820000005</v>
      </c>
      <c r="P65" s="1">
        <f>O65-H65</f>
        <v>-2400.9699999999721</v>
      </c>
      <c r="Q65" s="1">
        <f t="shared" si="7"/>
        <v>-864.34919999998999</v>
      </c>
    </row>
    <row r="66" spans="1:17" x14ac:dyDescent="0.25">
      <c r="A66" s="6" t="s">
        <v>6</v>
      </c>
      <c r="B66" s="6" t="s">
        <v>97</v>
      </c>
      <c r="C66" s="1">
        <f>VLOOKUP($A66,openDSS_FP1!$A:$R,4,0)</f>
        <v>18478353.158599999</v>
      </c>
      <c r="D66" s="1">
        <f>VLOOKUP($A66,openDSS_FP1!$A:$R,5,0)</f>
        <v>8190866.5438000001</v>
      </c>
      <c r="E66" s="7">
        <f t="shared" si="5"/>
        <v>0.91421019703809991</v>
      </c>
      <c r="F66" s="1">
        <f>VLOOKUP($A66,openDSS_FP1!$A:$R,10,0)</f>
        <v>589376.25490000006</v>
      </c>
      <c r="G66" s="1">
        <f>VLOOKUP($A66,openDSS_FP1!$A:$R,11,0)</f>
        <v>0</v>
      </c>
      <c r="H66" s="1">
        <f>VLOOKUP($A66,openDSS_FP1!$A:$R,6,0)</f>
        <v>1058504.186</v>
      </c>
      <c r="I66" s="1">
        <f>VLOOKUP($A66,openDSS_voltvar!$A:$R,4,0)</f>
        <v>18476811.022100002</v>
      </c>
      <c r="J66" s="1">
        <f>VLOOKUP($A66,openDSS_voltvar!$A:$R,5,0)</f>
        <v>8188941.8954999996</v>
      </c>
      <c r="K66" s="7">
        <f t="shared" si="6"/>
        <v>0.91423294574469716</v>
      </c>
      <c r="L66" s="1">
        <f>C66-I66</f>
        <v>1542.1364999972284</v>
      </c>
      <c r="M66" s="1">
        <f>VLOOKUP($A66,openDSS_voltvar!$A:$R,10,0)</f>
        <v>589376.25490000006</v>
      </c>
      <c r="N66" s="1">
        <f>VLOOKUP($A66,openDSS_voltvar!$A:$R,11,0)</f>
        <v>0</v>
      </c>
      <c r="O66" s="1">
        <f>VLOOKUP($A66,openDSS_voltvar!$A:$R,6,0)</f>
        <v>1056613.4791999999</v>
      </c>
      <c r="P66" s="1">
        <f>O66-H66</f>
        <v>-1890.7068000000436</v>
      </c>
      <c r="Q66" s="1">
        <f t="shared" si="7"/>
        <v>-680.65444800001569</v>
      </c>
    </row>
    <row r="67" spans="1:17" x14ac:dyDescent="0.25">
      <c r="A67" s="6" t="s">
        <v>76</v>
      </c>
      <c r="B67" s="6" t="s">
        <v>97</v>
      </c>
      <c r="C67" s="1">
        <f>VLOOKUP($A67,openDSS_FP1!$A:$R,4,0)</f>
        <v>21132162.760200001</v>
      </c>
      <c r="D67" s="1">
        <f>VLOOKUP($A67,openDSS_FP1!$A:$R,5,0)</f>
        <v>8554550.8910000008</v>
      </c>
      <c r="E67" s="7">
        <f t="shared" si="5"/>
        <v>0.92693069635541858</v>
      </c>
      <c r="F67" s="1">
        <f>VLOOKUP($A67,openDSS_FP1!$A:$R,10,0)</f>
        <v>0</v>
      </c>
      <c r="G67" s="1">
        <f>VLOOKUP($A67,openDSS_FP1!$A:$R,11,0)</f>
        <v>0</v>
      </c>
      <c r="H67" s="1">
        <f>VLOOKUP($A67,openDSS_FP1!$A:$R,6,0)</f>
        <v>395079.20549999998</v>
      </c>
      <c r="I67" s="1">
        <f>VLOOKUP($A67,openDSS_voltvar!$A:$R,4,0)</f>
        <v>21126255.330899999</v>
      </c>
      <c r="J67" s="1">
        <f>VLOOKUP($A67,openDSS_voltvar!$A:$R,5,0)</f>
        <v>8546316.8760000002</v>
      </c>
      <c r="K67" s="7">
        <f t="shared" si="6"/>
        <v>0.92701984079349864</v>
      </c>
      <c r="L67" s="1">
        <f>C67-I67</f>
        <v>5907.4293000027537</v>
      </c>
      <c r="M67" s="1">
        <f>VLOOKUP($A67,openDSS_voltvar!$A:$R,10,0)</f>
        <v>0</v>
      </c>
      <c r="N67" s="1">
        <f>VLOOKUP($A67,openDSS_voltvar!$A:$R,11,0)</f>
        <v>0</v>
      </c>
      <c r="O67" s="1">
        <f>VLOOKUP($A67,openDSS_voltvar!$A:$R,6,0)</f>
        <v>389199.02360000001</v>
      </c>
      <c r="P67" s="1">
        <f>O67-H67</f>
        <v>-5880.1818999999668</v>
      </c>
      <c r="Q67" s="1">
        <f t="shared" si="7"/>
        <v>-2116.8654839999881</v>
      </c>
    </row>
    <row r="68" spans="1:17" x14ac:dyDescent="0.25">
      <c r="A68" s="6" t="s">
        <v>18</v>
      </c>
      <c r="B68" s="6" t="s">
        <v>97</v>
      </c>
      <c r="C68" s="1">
        <f>VLOOKUP($A68,openDSS_FP1!$A:$R,4,0)</f>
        <v>5051443.3953999998</v>
      </c>
      <c r="D68" s="1">
        <f>VLOOKUP($A68,openDSS_FP1!$A:$R,5,0)</f>
        <v>1408172.5222</v>
      </c>
      <c r="E68" s="7">
        <f t="shared" si="5"/>
        <v>0.96327193040583736</v>
      </c>
      <c r="F68" s="1">
        <f>VLOOKUP($A68,openDSS_FP1!$A:$R,10,0)</f>
        <v>652035.51069999998</v>
      </c>
      <c r="G68" s="1">
        <f>VLOOKUP($A68,openDSS_FP1!$A:$R,11,0)</f>
        <v>0</v>
      </c>
      <c r="H68" s="1">
        <f>VLOOKUP($A68,openDSS_FP1!$A:$R,6,0)</f>
        <v>668467.08120000002</v>
      </c>
      <c r="I68" s="1">
        <f>VLOOKUP($A68,openDSS_voltvar!$A:$R,4,0)</f>
        <v>5050802.6382999998</v>
      </c>
      <c r="J68" s="1">
        <f>VLOOKUP($A68,openDSS_voltvar!$A:$R,5,0)</f>
        <v>1404894.1233999999</v>
      </c>
      <c r="K68" s="7">
        <f t="shared" si="6"/>
        <v>0.96342471591733037</v>
      </c>
      <c r="L68" s="1">
        <f>C68-I68</f>
        <v>640.75710000004619</v>
      </c>
      <c r="M68" s="1">
        <f>VLOOKUP($A68,openDSS_voltvar!$A:$R,10,0)</f>
        <v>652035.51069999998</v>
      </c>
      <c r="N68" s="1">
        <f>VLOOKUP($A68,openDSS_voltvar!$A:$R,11,0)</f>
        <v>0</v>
      </c>
      <c r="O68" s="1">
        <f>VLOOKUP($A68,openDSS_voltvar!$A:$R,6,0)</f>
        <v>665335.06110000005</v>
      </c>
      <c r="P68" s="1">
        <f>O68-H68</f>
        <v>-3132.0200999999652</v>
      </c>
      <c r="Q68" s="1">
        <f t="shared" si="7"/>
        <v>-1127.5272359999874</v>
      </c>
    </row>
    <row r="69" spans="1:17" x14ac:dyDescent="0.25">
      <c r="A69" s="6" t="s">
        <v>22</v>
      </c>
      <c r="B69" s="6" t="s">
        <v>97</v>
      </c>
      <c r="C69" s="1">
        <f>VLOOKUP($A69,openDSS_FP1!$A:$R,4,0)</f>
        <v>8415132.5574999992</v>
      </c>
      <c r="D69" s="1">
        <f>VLOOKUP($A69,openDSS_FP1!$A:$R,5,0)</f>
        <v>2391168.3081</v>
      </c>
      <c r="E69" s="7">
        <f t="shared" si="5"/>
        <v>0.96192016182685214</v>
      </c>
      <c r="F69" s="1">
        <f>VLOOKUP($A69,openDSS_FP1!$A:$R,10,0)</f>
        <v>0</v>
      </c>
      <c r="G69" s="1">
        <f>VLOOKUP($A69,openDSS_FP1!$A:$R,11,0)</f>
        <v>0</v>
      </c>
      <c r="H69" s="1">
        <f>VLOOKUP($A69,openDSS_FP1!$A:$R,6,0)</f>
        <v>595716.66150000005</v>
      </c>
      <c r="I69" s="1">
        <f>VLOOKUP($A69,openDSS_voltvar!$A:$R,4,0)</f>
        <v>8410292.8944000006</v>
      </c>
      <c r="J69" s="1">
        <f>VLOOKUP($A69,openDSS_voltvar!$A:$R,5,0)</f>
        <v>2386620.1170999999</v>
      </c>
      <c r="K69" s="7">
        <f t="shared" si="6"/>
        <v>0.96201552942216573</v>
      </c>
      <c r="L69" s="1">
        <f>C69-I69</f>
        <v>4839.6630999986082</v>
      </c>
      <c r="M69" s="1">
        <f>VLOOKUP($A69,openDSS_voltvar!$A:$R,10,0)</f>
        <v>0</v>
      </c>
      <c r="N69" s="1">
        <f>VLOOKUP($A69,openDSS_voltvar!$A:$R,11,0)</f>
        <v>0</v>
      </c>
      <c r="O69" s="1">
        <f>VLOOKUP($A69,openDSS_voltvar!$A:$R,6,0)</f>
        <v>590393.52</v>
      </c>
      <c r="P69" s="1">
        <f>O69-H69</f>
        <v>-5323.141500000027</v>
      </c>
      <c r="Q69" s="1">
        <f t="shared" si="7"/>
        <v>-1916.3309400000096</v>
      </c>
    </row>
    <row r="70" spans="1:17" x14ac:dyDescent="0.25">
      <c r="A70" s="6" t="s">
        <v>23</v>
      </c>
      <c r="B70" s="6" t="s">
        <v>97</v>
      </c>
      <c r="C70" s="1">
        <f>VLOOKUP($A70,openDSS_FP1!$A:$R,4,0)</f>
        <v>22887627.9234</v>
      </c>
      <c r="D70" s="1">
        <f>VLOOKUP($A70,openDSS_FP1!$A:$R,5,0)</f>
        <v>5252645.7285000002</v>
      </c>
      <c r="E70" s="7">
        <f t="shared" si="5"/>
        <v>0.97466213368478061</v>
      </c>
      <c r="F70" s="1">
        <f>VLOOKUP($A70,openDSS_FP1!$A:$R,10,0)</f>
        <v>0</v>
      </c>
      <c r="G70" s="1">
        <f>VLOOKUP($A70,openDSS_FP1!$A:$R,11,0)</f>
        <v>0</v>
      </c>
      <c r="H70" s="1">
        <f>VLOOKUP($A70,openDSS_FP1!$A:$R,6,0)</f>
        <v>1044281.0689</v>
      </c>
      <c r="I70" s="1">
        <f>VLOOKUP($A70,openDSS_voltvar!$A:$R,4,0)</f>
        <v>22883926.8682</v>
      </c>
      <c r="J70" s="1">
        <f>VLOOKUP($A70,openDSS_voltvar!$A:$R,5,0)</f>
        <v>5249499.4006000003</v>
      </c>
      <c r="K70" s="7">
        <f t="shared" si="6"/>
        <v>0.97468345819931301</v>
      </c>
      <c r="L70" s="1">
        <f>C70-I70</f>
        <v>3701.0551999993622</v>
      </c>
      <c r="M70" s="1">
        <f>VLOOKUP($A70,openDSS_voltvar!$A:$R,10,0)</f>
        <v>0</v>
      </c>
      <c r="N70" s="1">
        <f>VLOOKUP($A70,openDSS_voltvar!$A:$R,11,0)</f>
        <v>0</v>
      </c>
      <c r="O70" s="1">
        <f>VLOOKUP($A70,openDSS_voltvar!$A:$R,6,0)</f>
        <v>1040763.2486</v>
      </c>
      <c r="P70" s="1">
        <f>O70-H70</f>
        <v>-3517.8202999999048</v>
      </c>
      <c r="Q70" s="1">
        <f t="shared" si="7"/>
        <v>-1266.4153079999658</v>
      </c>
    </row>
    <row r="71" spans="1:17" x14ac:dyDescent="0.25">
      <c r="A71" s="6" t="s">
        <v>26</v>
      </c>
      <c r="B71" s="6" t="s">
        <v>97</v>
      </c>
      <c r="C71" s="1">
        <f>VLOOKUP($A71,openDSS_FP1!$A:$R,4,0)</f>
        <v>10089953.7831</v>
      </c>
      <c r="D71" s="1">
        <f>VLOOKUP($A71,openDSS_FP1!$A:$R,5,0)</f>
        <v>3411486.3656000001</v>
      </c>
      <c r="E71" s="7">
        <f t="shared" si="5"/>
        <v>0.94731784643735972</v>
      </c>
      <c r="F71" s="1">
        <f>VLOOKUP($A71,openDSS_FP1!$A:$R,10,0)</f>
        <v>0</v>
      </c>
      <c r="G71" s="1">
        <f>VLOOKUP($A71,openDSS_FP1!$A:$R,11,0)</f>
        <v>0</v>
      </c>
      <c r="H71" s="1">
        <f>VLOOKUP($A71,openDSS_FP1!$A:$R,6,0)</f>
        <v>363050.26740000001</v>
      </c>
      <c r="I71" s="1">
        <f>VLOOKUP($A71,openDSS_voltvar!$A:$R,4,0)</f>
        <v>10087515.437100001</v>
      </c>
      <c r="J71" s="1">
        <f>VLOOKUP($A71,openDSS_voltvar!$A:$R,5,0)</f>
        <v>3410455.4136000001</v>
      </c>
      <c r="K71" s="7">
        <f t="shared" si="6"/>
        <v>0.9473237312218532</v>
      </c>
      <c r="L71" s="1">
        <f>C71-I71</f>
        <v>2438.3459999989718</v>
      </c>
      <c r="M71" s="1">
        <f>VLOOKUP($A71,openDSS_voltvar!$A:$R,10,0)</f>
        <v>0</v>
      </c>
      <c r="N71" s="1">
        <f>VLOOKUP($A71,openDSS_voltvar!$A:$R,11,0)</f>
        <v>0</v>
      </c>
      <c r="O71" s="1">
        <f>VLOOKUP($A71,openDSS_voltvar!$A:$R,6,0)</f>
        <v>359926.44929999998</v>
      </c>
      <c r="P71" s="1">
        <f>O71-H71</f>
        <v>-3123.8181000000332</v>
      </c>
      <c r="Q71" s="1">
        <f t="shared" si="7"/>
        <v>-1124.574516000012</v>
      </c>
    </row>
    <row r="72" spans="1:17" x14ac:dyDescent="0.25">
      <c r="A72" s="6" t="s">
        <v>28</v>
      </c>
      <c r="B72" s="6" t="s">
        <v>97</v>
      </c>
      <c r="C72" s="1">
        <f>VLOOKUP($A72,openDSS_FP1!$A:$R,4,0)</f>
        <v>7603527.5072999997</v>
      </c>
      <c r="D72" s="1">
        <f>VLOOKUP($A72,openDSS_FP1!$A:$R,5,0)</f>
        <v>2598571.6376999998</v>
      </c>
      <c r="E72" s="7">
        <f t="shared" si="5"/>
        <v>0.94626437642720895</v>
      </c>
      <c r="F72" s="1">
        <f>VLOOKUP($A72,openDSS_FP1!$A:$R,10,0)</f>
        <v>0</v>
      </c>
      <c r="G72" s="1">
        <f>VLOOKUP($A72,openDSS_FP1!$A:$R,11,0)</f>
        <v>0</v>
      </c>
      <c r="H72" s="1">
        <f>VLOOKUP($A72,openDSS_FP1!$A:$R,6,0)</f>
        <v>329724.54269999999</v>
      </c>
      <c r="I72" s="1">
        <f>VLOOKUP($A72,openDSS_voltvar!$A:$R,4,0)</f>
        <v>7602417.1502999999</v>
      </c>
      <c r="J72" s="1">
        <f>VLOOKUP($A72,openDSS_voltvar!$A:$R,5,0)</f>
        <v>2598159.6401999998</v>
      </c>
      <c r="K72" s="7">
        <f t="shared" si="6"/>
        <v>0.94626561521989672</v>
      </c>
      <c r="L72" s="1">
        <f>C72-I72</f>
        <v>1110.3569999998435</v>
      </c>
      <c r="M72" s="1">
        <f>VLOOKUP($A72,openDSS_voltvar!$A:$R,10,0)</f>
        <v>0</v>
      </c>
      <c r="N72" s="1">
        <f>VLOOKUP($A72,openDSS_voltvar!$A:$R,11,0)</f>
        <v>0</v>
      </c>
      <c r="O72" s="1">
        <f>VLOOKUP($A72,openDSS_voltvar!$A:$R,6,0)</f>
        <v>328932.22639999999</v>
      </c>
      <c r="P72" s="1">
        <f>O72-H72</f>
        <v>-792.31630000000587</v>
      </c>
      <c r="Q72" s="1">
        <f t="shared" si="7"/>
        <v>-285.23386800000213</v>
      </c>
    </row>
    <row r="73" spans="1:17" x14ac:dyDescent="0.25">
      <c r="A73" s="6" t="s">
        <v>81</v>
      </c>
      <c r="B73" s="6" t="s">
        <v>97</v>
      </c>
      <c r="C73" s="1">
        <f>VLOOKUP($A73,openDSS_FP1!$A:$R,4,0)</f>
        <v>10059418.9406</v>
      </c>
      <c r="D73" s="1">
        <f>VLOOKUP($A73,openDSS_FP1!$A:$R,5,0)</f>
        <v>4508092.5236</v>
      </c>
      <c r="E73" s="7">
        <f t="shared" si="5"/>
        <v>0.91255341269236057</v>
      </c>
      <c r="F73" s="1">
        <f>VLOOKUP($A73,openDSS_FP1!$A:$R,10,0)</f>
        <v>322372.12729999999</v>
      </c>
      <c r="G73" s="1">
        <f>VLOOKUP($A73,openDSS_FP1!$A:$R,11,0)</f>
        <v>-950.19910000000004</v>
      </c>
      <c r="H73" s="1">
        <f>VLOOKUP($A73,openDSS_FP1!$A:$R,6,0)</f>
        <v>755820.52390000003</v>
      </c>
      <c r="I73" s="1">
        <f>VLOOKUP($A73,openDSS_voltvar!$A:$R,4,0)</f>
        <v>10056654.689999999</v>
      </c>
      <c r="J73" s="1">
        <f>VLOOKUP($A73,openDSS_voltvar!$A:$R,5,0)</f>
        <v>4511117.6756999996</v>
      </c>
      <c r="K73" s="7">
        <f t="shared" si="6"/>
        <v>0.91240898357863176</v>
      </c>
      <c r="L73" s="1">
        <f>C73-I73</f>
        <v>2764.2506000008434</v>
      </c>
      <c r="M73" s="1">
        <f>VLOOKUP($A73,openDSS_voltvar!$A:$R,10,0)</f>
        <v>322372.12729999999</v>
      </c>
      <c r="N73" s="1">
        <f>VLOOKUP($A73,openDSS_voltvar!$A:$R,11,0)</f>
        <v>-4567.0884999999998</v>
      </c>
      <c r="O73" s="1">
        <f>VLOOKUP($A73,openDSS_voltvar!$A:$R,6,0)</f>
        <v>749919.01780000003</v>
      </c>
      <c r="P73" s="1">
        <f>O73-H73</f>
        <v>-5901.5060999999987</v>
      </c>
      <c r="Q73" s="1">
        <f t="shared" si="7"/>
        <v>-2124.5421959999994</v>
      </c>
    </row>
    <row r="74" spans="1:17" x14ac:dyDescent="0.25">
      <c r="A74" s="6" t="s">
        <v>31</v>
      </c>
      <c r="B74" s="6" t="s">
        <v>97</v>
      </c>
      <c r="C74" s="1">
        <f>VLOOKUP($A74,openDSS_FP1!$A:$R,4,0)</f>
        <v>7863599.3823999995</v>
      </c>
      <c r="D74" s="1">
        <f>VLOOKUP($A74,openDSS_FP1!$A:$R,5,0)</f>
        <v>1689951.8422999999</v>
      </c>
      <c r="E74" s="7">
        <f t="shared" si="5"/>
        <v>0.97767755789302524</v>
      </c>
      <c r="F74" s="1">
        <f>VLOOKUP($A74,openDSS_FP1!$A:$R,10,0)</f>
        <v>0</v>
      </c>
      <c r="G74" s="1">
        <f>VLOOKUP($A74,openDSS_FP1!$A:$R,11,0)</f>
        <v>0</v>
      </c>
      <c r="H74" s="1">
        <f>VLOOKUP($A74,openDSS_FP1!$A:$R,6,0)</f>
        <v>437507.31280000001</v>
      </c>
      <c r="I74" s="1">
        <f>VLOOKUP($A74,openDSS_voltvar!$A:$R,4,0)</f>
        <v>7848388.1431999998</v>
      </c>
      <c r="J74" s="1">
        <f>VLOOKUP($A74,openDSS_voltvar!$A:$R,5,0)</f>
        <v>1669799.1322999999</v>
      </c>
      <c r="K74" s="7">
        <f t="shared" si="6"/>
        <v>0.97810772207066676</v>
      </c>
      <c r="L74" s="1">
        <f>C74-I74</f>
        <v>15211.23919999972</v>
      </c>
      <c r="M74" s="1">
        <f>VLOOKUP($A74,openDSS_voltvar!$A:$R,10,0)</f>
        <v>0</v>
      </c>
      <c r="N74" s="1">
        <f>VLOOKUP($A74,openDSS_voltvar!$A:$R,11,0)</f>
        <v>0</v>
      </c>
      <c r="O74" s="1">
        <f>VLOOKUP($A74,openDSS_voltvar!$A:$R,6,0)</f>
        <v>421184.74589999998</v>
      </c>
      <c r="P74" s="1">
        <f>O74-H74</f>
        <v>-16322.566900000034</v>
      </c>
      <c r="Q74" s="1">
        <f t="shared" si="7"/>
        <v>-5876.1240840000119</v>
      </c>
    </row>
    <row r="75" spans="1:17" x14ac:dyDescent="0.25">
      <c r="A75" s="6" t="s">
        <v>34</v>
      </c>
      <c r="B75" s="6" t="s">
        <v>97</v>
      </c>
      <c r="C75" s="1">
        <f>VLOOKUP($A75,openDSS_FP1!$A:$R,4,0)</f>
        <v>7791843.3974000001</v>
      </c>
      <c r="D75" s="1">
        <f>VLOOKUP($A75,openDSS_FP1!$A:$R,5,0)</f>
        <v>3077373.9832000001</v>
      </c>
      <c r="E75" s="7">
        <f t="shared" si="5"/>
        <v>0.93008809099011791</v>
      </c>
      <c r="F75" s="1">
        <f>VLOOKUP($A75,openDSS_FP1!$A:$R,10,0)</f>
        <v>0</v>
      </c>
      <c r="G75" s="1">
        <f>VLOOKUP($A75,openDSS_FP1!$A:$R,11,0)</f>
        <v>0</v>
      </c>
      <c r="H75" s="1">
        <f>VLOOKUP($A75,openDSS_FP1!$A:$R,6,0)</f>
        <v>411505.0147</v>
      </c>
      <c r="I75" s="1">
        <f>VLOOKUP($A75,openDSS_voltvar!$A:$R,4,0)</f>
        <v>7788345.4537000004</v>
      </c>
      <c r="J75" s="1">
        <f>VLOOKUP($A75,openDSS_voltvar!$A:$R,5,0)</f>
        <v>3073831.8772999998</v>
      </c>
      <c r="K75" s="7">
        <f t="shared" si="6"/>
        <v>0.93017622642828901</v>
      </c>
      <c r="L75" s="1">
        <f>C75-I75</f>
        <v>3497.9436999997124</v>
      </c>
      <c r="M75" s="1">
        <f>VLOOKUP($A75,openDSS_voltvar!$A:$R,10,0)</f>
        <v>0</v>
      </c>
      <c r="N75" s="1">
        <f>VLOOKUP($A75,openDSS_voltvar!$A:$R,11,0)</f>
        <v>0</v>
      </c>
      <c r="O75" s="1">
        <f>VLOOKUP($A75,openDSS_voltvar!$A:$R,6,0)</f>
        <v>407481.8505</v>
      </c>
      <c r="P75" s="1">
        <f>O75-H75</f>
        <v>-4023.1641999999993</v>
      </c>
      <c r="Q75" s="1">
        <f t="shared" si="7"/>
        <v>-1448.3391119999997</v>
      </c>
    </row>
    <row r="76" spans="1:17" x14ac:dyDescent="0.25">
      <c r="A76" s="6" t="s">
        <v>91</v>
      </c>
      <c r="B76" s="6" t="s">
        <v>97</v>
      </c>
      <c r="C76" s="1">
        <f>VLOOKUP($A76,openDSS_FP1!$A:$R,4,0)</f>
        <v>12713564.789999999</v>
      </c>
      <c r="D76" s="1">
        <f>VLOOKUP($A76,openDSS_FP1!$A:$R,5,0)</f>
        <v>5296370.2752999999</v>
      </c>
      <c r="E76" s="7">
        <f t="shared" si="5"/>
        <v>0.92310136858997227</v>
      </c>
      <c r="F76" s="1">
        <f>VLOOKUP($A76,openDSS_FP1!$A:$R,10,0)</f>
        <v>0</v>
      </c>
      <c r="G76" s="1">
        <f>VLOOKUP($A76,openDSS_FP1!$A:$R,11,0)</f>
        <v>0</v>
      </c>
      <c r="H76" s="1">
        <f>VLOOKUP($A76,openDSS_FP1!$A:$R,6,0)</f>
        <v>604751.64780000004</v>
      </c>
      <c r="I76" s="1">
        <f>VLOOKUP($A76,openDSS_voltvar!$A:$R,4,0)</f>
        <v>12710081.584000001</v>
      </c>
      <c r="J76" s="1">
        <f>VLOOKUP($A76,openDSS_voltvar!$A:$R,5,0)</f>
        <v>5288729.0086000003</v>
      </c>
      <c r="K76" s="7">
        <f t="shared" si="6"/>
        <v>0.92326091003284094</v>
      </c>
      <c r="L76" s="1">
        <f>C76-I76</f>
        <v>3483.2059999983758</v>
      </c>
      <c r="M76" s="1">
        <f>VLOOKUP($A76,openDSS_voltvar!$A:$R,10,0)</f>
        <v>0</v>
      </c>
      <c r="N76" s="1">
        <f>VLOOKUP($A76,openDSS_voltvar!$A:$R,11,0)</f>
        <v>0</v>
      </c>
      <c r="O76" s="1">
        <f>VLOOKUP($A76,openDSS_voltvar!$A:$R,6,0)</f>
        <v>604404.08689999999</v>
      </c>
      <c r="P76" s="1">
        <f>O76-H76</f>
        <v>-347.56090000004042</v>
      </c>
      <c r="Q76" s="1">
        <f t="shared" si="7"/>
        <v>-125.12192400001454</v>
      </c>
    </row>
    <row r="77" spans="1:17" x14ac:dyDescent="0.25">
      <c r="A77" s="6" t="s">
        <v>37</v>
      </c>
      <c r="B77" s="6" t="s">
        <v>97</v>
      </c>
      <c r="C77" s="1">
        <f>VLOOKUP($A77,openDSS_FP1!$A:$R,4,0)</f>
        <v>4505823.2111</v>
      </c>
      <c r="D77" s="1">
        <f>VLOOKUP($A77,openDSS_FP1!$A:$R,5,0)</f>
        <v>1578239.3818000001</v>
      </c>
      <c r="E77" s="7">
        <f t="shared" si="5"/>
        <v>0.94377987585206691</v>
      </c>
      <c r="F77" s="1">
        <f>VLOOKUP($A77,openDSS_FP1!$A:$R,10,0)</f>
        <v>0</v>
      </c>
      <c r="G77" s="1">
        <f>VLOOKUP($A77,openDSS_FP1!$A:$R,11,0)</f>
        <v>0</v>
      </c>
      <c r="H77" s="1">
        <f>VLOOKUP($A77,openDSS_FP1!$A:$R,6,0)</f>
        <v>266637.85930000001</v>
      </c>
      <c r="I77" s="1">
        <f>VLOOKUP($A77,openDSS_voltvar!$A:$R,4,0)</f>
        <v>4504678.5919000003</v>
      </c>
      <c r="J77" s="1">
        <f>VLOOKUP($A77,openDSS_voltvar!$A:$R,5,0)</f>
        <v>1577399.8563000001</v>
      </c>
      <c r="K77" s="7">
        <f t="shared" si="6"/>
        <v>0.94380854261745628</v>
      </c>
      <c r="L77" s="1">
        <f>C77-I77</f>
        <v>1144.6191999996081</v>
      </c>
      <c r="M77" s="1">
        <f>VLOOKUP($A77,openDSS_voltvar!$A:$R,10,0)</f>
        <v>0</v>
      </c>
      <c r="N77" s="1">
        <f>VLOOKUP($A77,openDSS_voltvar!$A:$R,11,0)</f>
        <v>0</v>
      </c>
      <c r="O77" s="1">
        <f>VLOOKUP($A77,openDSS_voltvar!$A:$R,6,0)</f>
        <v>265052.87420000002</v>
      </c>
      <c r="P77" s="1">
        <f>O77-H77</f>
        <v>-1584.9850999999908</v>
      </c>
      <c r="Q77" s="1">
        <f t="shared" si="7"/>
        <v>-570.59463599999674</v>
      </c>
    </row>
    <row r="78" spans="1:17" x14ac:dyDescent="0.25">
      <c r="A78" s="6" t="s">
        <v>41</v>
      </c>
      <c r="B78" s="6" t="s">
        <v>97</v>
      </c>
      <c r="C78" s="1">
        <f>VLOOKUP($A78,openDSS_FP1!$A:$R,4,0)</f>
        <v>10865237.243000001</v>
      </c>
      <c r="D78" s="1">
        <f>VLOOKUP($A78,openDSS_FP1!$A:$R,5,0)</f>
        <v>2408633.2201</v>
      </c>
      <c r="E78" s="7">
        <f t="shared" si="5"/>
        <v>0.97629851118622535</v>
      </c>
      <c r="F78" s="1">
        <f>VLOOKUP($A78,openDSS_FP1!$A:$R,10,0)</f>
        <v>0</v>
      </c>
      <c r="G78" s="1">
        <f>VLOOKUP($A78,openDSS_FP1!$A:$R,11,0)</f>
        <v>0</v>
      </c>
      <c r="H78" s="1">
        <f>VLOOKUP($A78,openDSS_FP1!$A:$R,6,0)</f>
        <v>601869.12490000005</v>
      </c>
      <c r="I78" s="1">
        <f>VLOOKUP($A78,openDSS_voltvar!$A:$R,4,0)</f>
        <v>10862758.565300001</v>
      </c>
      <c r="J78" s="1">
        <f>VLOOKUP($A78,openDSS_voltvar!$A:$R,5,0)</f>
        <v>2403606.8407000001</v>
      </c>
      <c r="K78" s="7">
        <f t="shared" si="6"/>
        <v>0.97638346236036899</v>
      </c>
      <c r="L78" s="1">
        <f>C78-I78</f>
        <v>2478.6776999998838</v>
      </c>
      <c r="M78" s="1">
        <f>VLOOKUP($A78,openDSS_voltvar!$A:$R,10,0)</f>
        <v>0</v>
      </c>
      <c r="N78" s="1">
        <f>VLOOKUP($A78,openDSS_voltvar!$A:$R,11,0)</f>
        <v>0</v>
      </c>
      <c r="O78" s="1">
        <f>VLOOKUP($A78,openDSS_voltvar!$A:$R,6,0)</f>
        <v>599362.3898</v>
      </c>
      <c r="P78" s="1">
        <f>O78-H78</f>
        <v>-2506.735100000049</v>
      </c>
      <c r="Q78" s="1">
        <f t="shared" si="7"/>
        <v>-902.4246360000177</v>
      </c>
    </row>
    <row r="79" spans="1:17" x14ac:dyDescent="0.25">
      <c r="A79" s="6" t="s">
        <v>46</v>
      </c>
      <c r="B79" s="6" t="s">
        <v>97</v>
      </c>
      <c r="C79" s="1">
        <f>VLOOKUP($A79,openDSS_FP1!$A:$R,4,0)</f>
        <v>16941030.6516</v>
      </c>
      <c r="D79" s="1">
        <f>VLOOKUP($A79,openDSS_FP1!$A:$R,5,0)</f>
        <v>5981098.4519999996</v>
      </c>
      <c r="E79" s="7">
        <f t="shared" si="5"/>
        <v>0.94295694266692831</v>
      </c>
      <c r="F79" s="1">
        <f>VLOOKUP($A79,openDSS_FP1!$A:$R,10,0)</f>
        <v>915604.89650000003</v>
      </c>
      <c r="G79" s="1">
        <f>VLOOKUP($A79,openDSS_FP1!$A:$R,11,0)</f>
        <v>0</v>
      </c>
      <c r="H79" s="1">
        <f>VLOOKUP($A79,openDSS_FP1!$A:$R,6,0)</f>
        <v>827553.26509999996</v>
      </c>
      <c r="I79" s="1">
        <f>VLOOKUP($A79,openDSS_voltvar!$A:$R,4,0)</f>
        <v>16924693.245099999</v>
      </c>
      <c r="J79" s="1">
        <f>VLOOKUP($A79,openDSS_voltvar!$A:$R,5,0)</f>
        <v>5969099.6975999996</v>
      </c>
      <c r="K79" s="7">
        <f t="shared" si="6"/>
        <v>0.94306588238382549</v>
      </c>
      <c r="L79" s="1">
        <f>C79-I79</f>
        <v>16337.406500000507</v>
      </c>
      <c r="M79" s="1">
        <f>VLOOKUP($A79,openDSS_voltvar!$A:$R,10,0)</f>
        <v>915604.89650000003</v>
      </c>
      <c r="N79" s="1">
        <f>VLOOKUP($A79,openDSS_voltvar!$A:$R,11,0)</f>
        <v>0</v>
      </c>
      <c r="O79" s="1">
        <f>VLOOKUP($A79,openDSS_voltvar!$A:$R,6,0)</f>
        <v>808175.45079999999</v>
      </c>
      <c r="P79" s="1">
        <f>O79-H79</f>
        <v>-19377.814299999969</v>
      </c>
      <c r="Q79" s="1">
        <f t="shared" si="7"/>
        <v>-6976.0131479999891</v>
      </c>
    </row>
    <row r="80" spans="1:17" x14ac:dyDescent="0.25">
      <c r="A80" s="6" t="s">
        <v>53</v>
      </c>
      <c r="B80" s="6" t="s">
        <v>97</v>
      </c>
      <c r="C80" s="1">
        <f>VLOOKUP($A80,openDSS_FP1!$A:$R,4,0)</f>
        <v>6976909.5334000001</v>
      </c>
      <c r="D80" s="1">
        <f>VLOOKUP($A80,openDSS_FP1!$A:$R,5,0)</f>
        <v>2418703.4123999998</v>
      </c>
      <c r="E80" s="7">
        <f t="shared" si="5"/>
        <v>0.94483446170010321</v>
      </c>
      <c r="F80" s="1">
        <f>VLOOKUP($A80,openDSS_FP1!$A:$R,10,0)</f>
        <v>0</v>
      </c>
      <c r="G80" s="1">
        <f>VLOOKUP($A80,openDSS_FP1!$A:$R,11,0)</f>
        <v>0</v>
      </c>
      <c r="H80" s="1">
        <f>VLOOKUP($A80,openDSS_FP1!$A:$R,6,0)</f>
        <v>317419.29950000002</v>
      </c>
      <c r="I80" s="1">
        <f>VLOOKUP($A80,openDSS_voltvar!$A:$R,4,0)</f>
        <v>6976426.4609000003</v>
      </c>
      <c r="J80" s="1">
        <f>VLOOKUP($A80,openDSS_voltvar!$A:$R,5,0)</f>
        <v>2417665.0562999998</v>
      </c>
      <c r="K80" s="7">
        <f t="shared" si="6"/>
        <v>0.94487095919024955</v>
      </c>
      <c r="L80" s="1">
        <f>C80-I80</f>
        <v>483.07249999977648</v>
      </c>
      <c r="M80" s="1">
        <f>VLOOKUP($A80,openDSS_voltvar!$A:$R,10,0)</f>
        <v>0</v>
      </c>
      <c r="N80" s="1">
        <f>VLOOKUP($A80,openDSS_voltvar!$A:$R,11,0)</f>
        <v>0</v>
      </c>
      <c r="O80" s="1">
        <f>VLOOKUP($A80,openDSS_voltvar!$A:$R,6,0)</f>
        <v>316848.6188</v>
      </c>
      <c r="P80" s="1">
        <f>O80-H80</f>
        <v>-570.68070000002626</v>
      </c>
      <c r="Q80" s="1">
        <f t="shared" si="7"/>
        <v>-205.44505200000944</v>
      </c>
    </row>
    <row r="81" spans="1:17" x14ac:dyDescent="0.25">
      <c r="A81" s="6" t="s">
        <v>87</v>
      </c>
      <c r="B81" s="6" t="s">
        <v>97</v>
      </c>
      <c r="C81" s="1">
        <f>VLOOKUP($A81,openDSS_FP1!$A:$R,4,0)</f>
        <v>9244997.5198999997</v>
      </c>
      <c r="D81" s="1">
        <f>VLOOKUP($A81,openDSS_FP1!$A:$R,5,0)</f>
        <v>3254890.7182</v>
      </c>
      <c r="E81" s="7">
        <f t="shared" si="5"/>
        <v>0.94324780702931399</v>
      </c>
      <c r="F81" s="1">
        <f>VLOOKUP($A81,openDSS_FP1!$A:$R,10,0)</f>
        <v>811015.63540000003</v>
      </c>
      <c r="G81" s="1">
        <f>VLOOKUP($A81,openDSS_FP1!$A:$R,11,0)</f>
        <v>0</v>
      </c>
      <c r="H81" s="1">
        <f>VLOOKUP($A81,openDSS_FP1!$A:$R,6,0)</f>
        <v>599144.69140000001</v>
      </c>
      <c r="I81" s="1">
        <f>VLOOKUP($A81,openDSS_voltvar!$A:$R,4,0)</f>
        <v>9235137.8233000003</v>
      </c>
      <c r="J81" s="1">
        <f>VLOOKUP($A81,openDSS_voltvar!$A:$R,5,0)</f>
        <v>3248669.0504000001</v>
      </c>
      <c r="K81" s="7">
        <f t="shared" si="6"/>
        <v>0.94333577613278363</v>
      </c>
      <c r="L81" s="1">
        <f>C81-I81</f>
        <v>9859.6965999994427</v>
      </c>
      <c r="M81" s="1">
        <f>VLOOKUP($A81,openDSS_voltvar!$A:$R,10,0)</f>
        <v>811015.63540000003</v>
      </c>
      <c r="N81" s="1">
        <f>VLOOKUP($A81,openDSS_voltvar!$A:$R,11,0)</f>
        <v>0</v>
      </c>
      <c r="O81" s="1">
        <f>VLOOKUP($A81,openDSS_voltvar!$A:$R,6,0)</f>
        <v>589482.95059999998</v>
      </c>
      <c r="P81" s="1">
        <f>O81-H81</f>
        <v>-9661.7408000000287</v>
      </c>
      <c r="Q81" s="1">
        <f t="shared" si="7"/>
        <v>-3478.2266880000102</v>
      </c>
    </row>
    <row r="82" spans="1:17" x14ac:dyDescent="0.25">
      <c r="A82" s="6" t="s">
        <v>98</v>
      </c>
      <c r="B82" s="6" t="s">
        <v>97</v>
      </c>
      <c r="C82" s="1">
        <f>VLOOKUP($A82,openDSS_FP1!$A:$R,4,0)</f>
        <v>18122043.864599999</v>
      </c>
      <c r="D82" s="1">
        <f>VLOOKUP($A82,openDSS_FP1!$A:$R,5,0)</f>
        <v>5978367.4823000003</v>
      </c>
      <c r="E82" s="7">
        <f t="shared" ref="E82:E85" si="8">C82/SQRT(C82*C82+D82*D82)</f>
        <v>0.94965838413667458</v>
      </c>
      <c r="F82" s="1">
        <f>VLOOKUP($A82,openDSS_FP1!$A:$R,10,0)</f>
        <v>0</v>
      </c>
      <c r="G82" s="1">
        <f>VLOOKUP($A82,openDSS_FP1!$A:$R,11,0)</f>
        <v>0</v>
      </c>
      <c r="H82" s="1">
        <f>VLOOKUP($A82,openDSS_FP1!$A:$R,6,0)</f>
        <v>1027061.9194</v>
      </c>
      <c r="I82" s="1">
        <f>VLOOKUP($A82,openDSS_voltvar!$A:$R,4,0)</f>
        <v>18119149.478</v>
      </c>
      <c r="J82" s="1">
        <f>VLOOKUP($A82,openDSS_voltvar!$A:$R,5,0)</f>
        <v>5972651.3831000002</v>
      </c>
      <c r="K82" s="7">
        <f t="shared" ref="K82:K85" si="9">I82/SQRT(I82*I82+J82*J82)</f>
        <v>0.94973260727360176</v>
      </c>
      <c r="L82" s="1">
        <f>C82-I82</f>
        <v>2894.3865999989212</v>
      </c>
      <c r="M82" s="1">
        <f>VLOOKUP($A82,openDSS_voltvar!$A:$R,10,0)</f>
        <v>0</v>
      </c>
      <c r="N82" s="1">
        <f>VLOOKUP($A82,openDSS_voltvar!$A:$R,11,0)</f>
        <v>0</v>
      </c>
      <c r="O82" s="1">
        <f>VLOOKUP($A82,openDSS_voltvar!$A:$R,6,0)</f>
        <v>1023442.5222</v>
      </c>
      <c r="P82" s="1">
        <f>O82-H82</f>
        <v>-3619.3972000000067</v>
      </c>
      <c r="Q82" s="1">
        <f t="shared" ref="Q82:Q85" si="10">(P82/1000)*360</f>
        <v>-1302.9829920000022</v>
      </c>
    </row>
    <row r="83" spans="1:17" x14ac:dyDescent="0.25">
      <c r="A83" s="6" t="s">
        <v>99</v>
      </c>
      <c r="B83" s="6" t="s">
        <v>97</v>
      </c>
      <c r="C83" s="1">
        <f>VLOOKUP($A83,openDSS_FP1!$A:$R,4,0)</f>
        <v>1551470.5515999999</v>
      </c>
      <c r="D83" s="1">
        <f>VLOOKUP($A83,openDSS_FP1!$A:$R,5,0)</f>
        <v>-407004.43819999998</v>
      </c>
      <c r="E83" s="7">
        <f t="shared" si="8"/>
        <v>0.9672702381435303</v>
      </c>
      <c r="F83" s="1">
        <f>VLOOKUP($A83,openDSS_FP1!$A:$R,10,0)</f>
        <v>2524600.5199000002</v>
      </c>
      <c r="G83" s="1">
        <f>VLOOKUP($A83,openDSS_FP1!$A:$R,11,0)</f>
        <v>0</v>
      </c>
      <c r="H83" s="1">
        <f>VLOOKUP($A83,openDSS_FP1!$A:$R,6,0)</f>
        <v>658447.57620000001</v>
      </c>
      <c r="I83" s="1">
        <f>VLOOKUP($A83,openDSS_voltvar!$A:$R,4,0)</f>
        <v>1557314.9820000001</v>
      </c>
      <c r="J83" s="1">
        <f>VLOOKUP($A83,openDSS_voltvar!$A:$R,5,0)</f>
        <v>-407436.5294</v>
      </c>
      <c r="K83" s="7">
        <f t="shared" si="9"/>
        <v>0.96743791715616334</v>
      </c>
      <c r="L83" s="1">
        <f>C83-I83</f>
        <v>-5844.4304000001866</v>
      </c>
      <c r="M83" s="1">
        <f>VLOOKUP($A83,openDSS_voltvar!$A:$R,10,0)</f>
        <v>2524600.5199000002</v>
      </c>
      <c r="N83" s="1">
        <f>VLOOKUP($A83,openDSS_voltvar!$A:$R,11,0)</f>
        <v>0</v>
      </c>
      <c r="O83" s="1">
        <f>VLOOKUP($A83,openDSS_voltvar!$A:$R,6,0)</f>
        <v>634050.92319999996</v>
      </c>
      <c r="P83" s="1">
        <f>O83-H83</f>
        <v>-24396.653000000049</v>
      </c>
      <c r="Q83" s="1">
        <f t="shared" si="10"/>
        <v>-8782.7950800000181</v>
      </c>
    </row>
    <row r="84" spans="1:17" x14ac:dyDescent="0.25">
      <c r="A84" s="6" t="s">
        <v>100</v>
      </c>
      <c r="B84" s="6" t="s">
        <v>97</v>
      </c>
      <c r="C84" s="1">
        <f>VLOOKUP($A84,openDSS_FP1!$A:$R,4,0)</f>
        <v>12709730.812899999</v>
      </c>
      <c r="D84" s="1">
        <f>VLOOKUP($A84,openDSS_FP1!$A:$R,5,0)</f>
        <v>5288609.0367999999</v>
      </c>
      <c r="E84" s="7">
        <f t="shared" si="8"/>
        <v>0.9232602404920609</v>
      </c>
      <c r="F84" s="1">
        <f>VLOOKUP($A84,openDSS_FP1!$A:$R,10,0)</f>
        <v>0</v>
      </c>
      <c r="G84" s="1">
        <f>VLOOKUP($A84,openDSS_FP1!$A:$R,11,0)</f>
        <v>0</v>
      </c>
      <c r="H84" s="1">
        <f>VLOOKUP($A84,openDSS_FP1!$A:$R,6,0)</f>
        <v>600595.68629999994</v>
      </c>
      <c r="I84" s="1">
        <f>VLOOKUP($A84,openDSS_voltvar!$A:$R,4,0)</f>
        <v>12490192.930199999</v>
      </c>
      <c r="J84" s="1">
        <f>VLOOKUP($A84,openDSS_voltvar!$A:$R,5,0)</f>
        <v>5205428.4052999998</v>
      </c>
      <c r="K84" s="7">
        <f t="shared" si="9"/>
        <v>0.92304592464847957</v>
      </c>
      <c r="L84" s="1">
        <f>C84-I84</f>
        <v>219537.88269999996</v>
      </c>
      <c r="M84" s="1">
        <f>VLOOKUP($A84,openDSS_voltvar!$A:$R,10,0)</f>
        <v>0</v>
      </c>
      <c r="N84" s="1">
        <f>VLOOKUP($A84,openDSS_voltvar!$A:$R,11,0)</f>
        <v>0</v>
      </c>
      <c r="O84" s="1">
        <f>VLOOKUP($A84,openDSS_voltvar!$A:$R,6,0)</f>
        <v>587755.89619999996</v>
      </c>
      <c r="P84" s="1">
        <f>O84-H84</f>
        <v>-12839.790099999984</v>
      </c>
      <c r="Q84" s="1">
        <f t="shared" si="10"/>
        <v>-4622.3244359999944</v>
      </c>
    </row>
    <row r="85" spans="1:17" x14ac:dyDescent="0.25">
      <c r="A85" s="6" t="s">
        <v>101</v>
      </c>
      <c r="B85" s="6" t="s">
        <v>97</v>
      </c>
      <c r="C85" s="1">
        <f>VLOOKUP($A85,openDSS_FP1!$A:$R,4,0)</f>
        <v>15286727.3539</v>
      </c>
      <c r="D85" s="1">
        <f>VLOOKUP($A85,openDSS_FP1!$A:$R,5,0)</f>
        <v>5378010.5790999997</v>
      </c>
      <c r="E85" s="7">
        <f t="shared" si="8"/>
        <v>0.94332500157796784</v>
      </c>
      <c r="F85" s="1">
        <f>VLOOKUP($A85,openDSS_FP1!$A:$R,10,0)</f>
        <v>0</v>
      </c>
      <c r="G85" s="1">
        <f>VLOOKUP($A85,openDSS_FP1!$A:$R,11,0)</f>
        <v>0</v>
      </c>
      <c r="H85" s="1">
        <f>VLOOKUP($A85,openDSS_FP1!$A:$R,6,0)</f>
        <v>940995.56259999995</v>
      </c>
      <c r="I85" s="1">
        <f>VLOOKUP($A85,openDSS_voltvar!$A:$R,4,0)</f>
        <v>15285391.724099999</v>
      </c>
      <c r="J85" s="1">
        <f>VLOOKUP($A85,openDSS_voltvar!$A:$R,5,0)</f>
        <v>5370709.5647</v>
      </c>
      <c r="K85" s="7">
        <f t="shared" si="9"/>
        <v>0.94345692507586376</v>
      </c>
      <c r="L85" s="1">
        <f>C85-I85</f>
        <v>1335.6298000011593</v>
      </c>
      <c r="M85" s="1">
        <f>VLOOKUP($A85,openDSS_voltvar!$A:$R,10,0)</f>
        <v>0</v>
      </c>
      <c r="N85" s="1">
        <f>VLOOKUP($A85,openDSS_voltvar!$A:$R,11,0)</f>
        <v>0</v>
      </c>
      <c r="O85" s="1">
        <f>VLOOKUP($A85,openDSS_voltvar!$A:$R,6,0)</f>
        <v>935376.81110000005</v>
      </c>
      <c r="P85" s="1">
        <f>O85-H85</f>
        <v>-5618.7514999998966</v>
      </c>
      <c r="Q85" s="1">
        <f t="shared" si="10"/>
        <v>-2022.7505399999627</v>
      </c>
    </row>
    <row r="86" spans="1:17" x14ac:dyDescent="0.25">
      <c r="A86" s="6" t="s">
        <v>74</v>
      </c>
      <c r="B86" s="6" t="s">
        <v>97</v>
      </c>
      <c r="C86" s="1">
        <f>VLOOKUP($A86,openDSS_FP1!$A:$R,4,0)</f>
        <v>5092667.4609000003</v>
      </c>
      <c r="D86" s="1">
        <f>VLOOKUP($A86,openDSS_FP1!$A:$R,5,0)</f>
        <v>1676421.0086999999</v>
      </c>
      <c r="E86" s="7">
        <f t="shared" ref="E86:E87" si="11">C86/SQRT(C86*C86+D86*D86)</f>
        <v>0.94985925257806103</v>
      </c>
      <c r="F86" s="1">
        <f>VLOOKUP($A86,openDSS_FP1!$A:$R,10,0)</f>
        <v>1586976.6041000001</v>
      </c>
      <c r="G86" s="1">
        <f>VLOOKUP($A86,openDSS_FP1!$A:$R,11,0)</f>
        <v>0</v>
      </c>
      <c r="H86" s="1">
        <f>VLOOKUP($A86,openDSS_FP1!$A:$R,6,0)</f>
        <v>608119.43160000001</v>
      </c>
      <c r="I86" s="1">
        <f>VLOOKUP($A86,openDSS_voltvar!$A:$R,4,0)</f>
        <v>5093473.9599000001</v>
      </c>
      <c r="J86" s="1">
        <f>VLOOKUP($A86,openDSS_voltvar!$A:$R,5,0)</f>
        <v>1674828.9186</v>
      </c>
      <c r="K86" s="7">
        <f t="shared" ref="K86:K87" si="12">I86/SQRT(I86*I86+J86*J86)</f>
        <v>0.94996209634109552</v>
      </c>
      <c r="L86" s="1">
        <f>C86-I86</f>
        <v>-806.49899999983609</v>
      </c>
      <c r="M86" s="1">
        <f>VLOOKUP($A86,openDSS_voltvar!$A:$R,10,0)</f>
        <v>1586976.6041000001</v>
      </c>
      <c r="N86" s="1">
        <f>VLOOKUP($A86,openDSS_voltvar!$A:$R,11,0)</f>
        <v>0</v>
      </c>
      <c r="O86" s="1">
        <f>VLOOKUP($A86,openDSS_voltvar!$A:$R,6,0)</f>
        <v>605089.52579999994</v>
      </c>
      <c r="P86" s="1">
        <f>O86-H86</f>
        <v>-3029.9058000000659</v>
      </c>
      <c r="Q86" s="1">
        <f t="shared" ref="Q86:Q87" si="13">(P86/1000)*360</f>
        <v>-1090.7660880000237</v>
      </c>
    </row>
    <row r="87" spans="1:17" x14ac:dyDescent="0.25">
      <c r="A87" s="6" t="s">
        <v>58</v>
      </c>
      <c r="B87" s="6" t="s">
        <v>97</v>
      </c>
      <c r="C87" s="1">
        <f>VLOOKUP($A87,openDSS_FP1!$A:$R,4,0)</f>
        <v>15288773.5518</v>
      </c>
      <c r="D87" s="1">
        <f>VLOOKUP($A87,openDSS_FP1!$A:$R,5,0)</f>
        <v>5380381.1736000003</v>
      </c>
      <c r="E87" s="7">
        <f t="shared" si="11"/>
        <v>0.94329311283284256</v>
      </c>
      <c r="F87" s="1">
        <f>VLOOKUP($A87,openDSS_FP1!$A:$R,10,0)</f>
        <v>0</v>
      </c>
      <c r="G87" s="1">
        <f>VLOOKUP($A87,openDSS_FP1!$A:$R,11,0)</f>
        <v>0</v>
      </c>
      <c r="H87" s="1">
        <f>VLOOKUP($A87,openDSS_FP1!$A:$R,6,0)</f>
        <v>943565.81160000002</v>
      </c>
      <c r="I87" s="1">
        <f>VLOOKUP($A87,openDSS_voltvar!$A:$R,4,0)</f>
        <v>15289480.888</v>
      </c>
      <c r="J87" s="1">
        <f>VLOOKUP($A87,openDSS_voltvar!$A:$R,5,0)</f>
        <v>5377822.3578000003</v>
      </c>
      <c r="K87" s="7">
        <f t="shared" si="12"/>
        <v>0.94334734645195073</v>
      </c>
      <c r="L87" s="1">
        <f>C87-I87</f>
        <v>-707.33620000071824</v>
      </c>
      <c r="M87" s="1">
        <f>VLOOKUP($A87,openDSS_voltvar!$A:$R,10,0)</f>
        <v>0</v>
      </c>
      <c r="N87" s="1">
        <f>VLOOKUP($A87,openDSS_voltvar!$A:$R,11,0)</f>
        <v>0</v>
      </c>
      <c r="O87" s="1">
        <f>VLOOKUP($A87,openDSS_voltvar!$A:$R,6,0)</f>
        <v>941402.04350000003</v>
      </c>
      <c r="P87" s="1">
        <f>O87-H87</f>
        <v>-2163.7680999999866</v>
      </c>
      <c r="Q87" s="1">
        <f t="shared" si="13"/>
        <v>-778.95651599999519</v>
      </c>
    </row>
    <row r="88" spans="1:17" x14ac:dyDescent="0.25">
      <c r="A88" s="6" t="s">
        <v>43</v>
      </c>
      <c r="B88" s="6" t="s">
        <v>63</v>
      </c>
      <c r="C88" s="1">
        <f>VLOOKUP($A88,openDSS_FP1!$A:$R,4,0)</f>
        <v>2204889.3002999998</v>
      </c>
      <c r="D88" s="1">
        <f>VLOOKUP($A88,openDSS_FP1!$A:$R,5,0)</f>
        <v>852298.73069999996</v>
      </c>
      <c r="E88" s="7">
        <f t="shared" ref="E88" si="14">C88/SQRT(C88*C88+D88*D88)</f>
        <v>0.93273985917921809</v>
      </c>
      <c r="F88" s="1">
        <f>VLOOKUP($A88,openDSS_FP1!$A:$R,10,0)</f>
        <v>0</v>
      </c>
      <c r="G88" s="1">
        <f>VLOOKUP($A88,openDSS_FP1!$A:$R,11,0)</f>
        <v>0</v>
      </c>
      <c r="H88" s="1">
        <f>VLOOKUP($A88,openDSS_FP1!$A:$R,6,0)</f>
        <v>137704.0563</v>
      </c>
      <c r="I88" s="1">
        <f>VLOOKUP($A88,openDSS_voltvar!$A:$R,4,0)</f>
        <v>2197018.7292999998</v>
      </c>
      <c r="J88" s="1">
        <f>VLOOKUP($A88,openDSS_voltvar!$A:$R,5,0)</f>
        <v>854428.47809999995</v>
      </c>
      <c r="K88" s="7">
        <f t="shared" ref="K88" si="15">I88/SQRT(I88*I88+J88*J88)</f>
        <v>0.93200004209815268</v>
      </c>
      <c r="L88" s="1">
        <f>C88-I88</f>
        <v>7870.5709999999963</v>
      </c>
      <c r="M88" s="1">
        <f>VLOOKUP($A88,openDSS_voltvar!$A:$R,10,0)</f>
        <v>0</v>
      </c>
      <c r="N88" s="1">
        <f>VLOOKUP($A88,openDSS_voltvar!$A:$R,11,0)</f>
        <v>0</v>
      </c>
      <c r="O88" s="1">
        <f>VLOOKUP($A88,openDSS_voltvar!$A:$R,6,0)</f>
        <v>131244.8505</v>
      </c>
      <c r="P88" s="1">
        <f>O88-H88</f>
        <v>-6459.2057999999961</v>
      </c>
      <c r="Q88" s="1">
        <f t="shared" ref="Q88" si="16">(P88/1000)*360</f>
        <v>-2325.3140879999987</v>
      </c>
    </row>
    <row r="89" spans="1:17" x14ac:dyDescent="0.25">
      <c r="A89" s="6" t="s">
        <v>75</v>
      </c>
      <c r="B89" s="6" t="s">
        <v>97</v>
      </c>
      <c r="C89" s="1">
        <f>VLOOKUP($A89,openDSS_FP1!$A:$R,4,0)</f>
        <v>5211119.4721999997</v>
      </c>
      <c r="D89" s="1">
        <f>VLOOKUP($A89,openDSS_FP1!$A:$R,5,0)</f>
        <v>1695395.5308000001</v>
      </c>
      <c r="E89" s="7">
        <f t="shared" ref="E89:E90" si="17">C89/SQRT(C89*C89+D89*D89)</f>
        <v>0.95093845096646235</v>
      </c>
      <c r="F89" s="1">
        <f>VLOOKUP($A89,openDSS_FP1!$A:$R,10,0)</f>
        <v>0</v>
      </c>
      <c r="G89" s="1">
        <f>VLOOKUP($A89,openDSS_FP1!$A:$R,11,0)</f>
        <v>0</v>
      </c>
      <c r="H89" s="1">
        <f>VLOOKUP($A89,openDSS_FP1!$A:$R,6,0)</f>
        <v>236957.53690000001</v>
      </c>
      <c r="I89" s="1">
        <f>VLOOKUP($A89,openDSS_voltvar!$A:$R,4,0)</f>
        <v>5203269.5650000004</v>
      </c>
      <c r="J89" s="1">
        <f>VLOOKUP($A89,openDSS_voltvar!$A:$R,5,0)</f>
        <v>1685621.1761</v>
      </c>
      <c r="K89" s="7">
        <f t="shared" ref="K89:K90" si="18">I89/SQRT(I89*I89+J89*J89)</f>
        <v>0.95132608645301064</v>
      </c>
      <c r="L89" s="1">
        <f>C89-I89</f>
        <v>7849.9071999993175</v>
      </c>
      <c r="M89" s="1">
        <f>VLOOKUP($A89,openDSS_voltvar!$A:$R,10,0)</f>
        <v>0</v>
      </c>
      <c r="N89" s="1">
        <f>VLOOKUP($A89,openDSS_voltvar!$A:$R,11,0)</f>
        <v>0</v>
      </c>
      <c r="O89" s="1">
        <f>VLOOKUP($A89,openDSS_voltvar!$A:$R,6,0)</f>
        <v>224710.25020000001</v>
      </c>
      <c r="P89" s="1">
        <f>O89-H89</f>
        <v>-12247.286699999997</v>
      </c>
      <c r="Q89" s="1">
        <f t="shared" ref="Q89:Q90" si="19">(P89/1000)*360</f>
        <v>-4409.0232119999991</v>
      </c>
    </row>
    <row r="90" spans="1:17" x14ac:dyDescent="0.25">
      <c r="A90" s="6" t="s">
        <v>19</v>
      </c>
      <c r="B90" s="6" t="s">
        <v>97</v>
      </c>
      <c r="C90" s="1">
        <f>VLOOKUP($A90,openDSS_FP1!$A:$R,4,0)</f>
        <v>14821168.859200001</v>
      </c>
      <c r="D90" s="1">
        <f>VLOOKUP($A90,openDSS_FP1!$A:$R,5,0)</f>
        <v>5643654.4013</v>
      </c>
      <c r="E90" s="7">
        <f t="shared" si="17"/>
        <v>0.93454027437656229</v>
      </c>
      <c r="F90" s="1">
        <f>VLOOKUP($A90,openDSS_FP1!$A:$R,10,0)</f>
        <v>0</v>
      </c>
      <c r="G90" s="1">
        <f>VLOOKUP($A90,openDSS_FP1!$A:$R,11,0)</f>
        <v>0</v>
      </c>
      <c r="H90" s="1">
        <f>VLOOKUP($A90,openDSS_FP1!$A:$R,6,0)</f>
        <v>513850.24280000001</v>
      </c>
      <c r="I90" s="1">
        <f>VLOOKUP($A90,openDSS_voltvar!$A:$R,4,0)</f>
        <v>14816942.445499999</v>
      </c>
      <c r="J90" s="1">
        <f>VLOOKUP($A90,openDSS_voltvar!$A:$R,5,0)</f>
        <v>5636785.3767999997</v>
      </c>
      <c r="K90" s="7">
        <f t="shared" si="18"/>
        <v>0.93465056710018879</v>
      </c>
      <c r="L90" s="1">
        <f>C90-I90</f>
        <v>4226.4137000013143</v>
      </c>
      <c r="M90" s="1">
        <f>VLOOKUP($A90,openDSS_voltvar!$A:$R,10,0)</f>
        <v>0</v>
      </c>
      <c r="N90" s="1">
        <f>VLOOKUP($A90,openDSS_voltvar!$A:$R,11,0)</f>
        <v>0</v>
      </c>
      <c r="O90" s="1">
        <f>VLOOKUP($A90,openDSS_voltvar!$A:$R,6,0)</f>
        <v>509475.23220000003</v>
      </c>
      <c r="P90" s="1">
        <f>O90-H90</f>
        <v>-4375.0105999999796</v>
      </c>
      <c r="Q90" s="1">
        <f t="shared" si="19"/>
        <v>-1575.0038159999929</v>
      </c>
    </row>
    <row r="91" spans="1:17" x14ac:dyDescent="0.25">
      <c r="A91" s="6" t="s">
        <v>12</v>
      </c>
      <c r="B91" s="6" t="s">
        <v>97</v>
      </c>
      <c r="C91" s="1">
        <f>VLOOKUP($A91,openDSS_FP1!$A:$R,4,0)</f>
        <v>4753285.1357000005</v>
      </c>
      <c r="D91" s="1">
        <f>VLOOKUP($A91,openDSS_FP1!$A:$R,5,0)</f>
        <v>1198464.5019</v>
      </c>
      <c r="E91" s="7">
        <f t="shared" ref="E91:E94" si="20">C91/SQRT(C91*C91+D91*D91)</f>
        <v>0.96965367928839918</v>
      </c>
      <c r="F91" s="1">
        <f>VLOOKUP($A91,openDSS_FP1!$A:$R,10,0)</f>
        <v>0</v>
      </c>
      <c r="G91" s="1">
        <f>VLOOKUP($A91,openDSS_FP1!$A:$R,11,0)</f>
        <v>0</v>
      </c>
      <c r="H91" s="1">
        <f>VLOOKUP($A91,openDSS_FP1!$A:$R,6,0)</f>
        <v>411633.5269</v>
      </c>
      <c r="I91" s="1">
        <f>VLOOKUP($A91,openDSS_voltvar!$A:$R,4,0)</f>
        <v>4747433.16</v>
      </c>
      <c r="J91" s="1">
        <f>VLOOKUP($A91,openDSS_voltvar!$A:$R,5,0)</f>
        <v>1186635.8722000001</v>
      </c>
      <c r="K91" s="7">
        <f t="shared" ref="K91:K94" si="21">I91/SQRT(I91*I91+J91*J91)</f>
        <v>0.9701531937412079</v>
      </c>
      <c r="L91" s="1">
        <f>C91-I91</f>
        <v>5851.975700000301</v>
      </c>
      <c r="M91" s="1">
        <f>VLOOKUP($A91,openDSS_voltvar!$A:$R,10,0)</f>
        <v>0</v>
      </c>
      <c r="N91" s="1">
        <f>VLOOKUP($A91,openDSS_voltvar!$A:$R,11,0)</f>
        <v>0</v>
      </c>
      <c r="O91" s="1">
        <f>VLOOKUP($A91,openDSS_voltvar!$A:$R,6,0)</f>
        <v>405220.88419999997</v>
      </c>
      <c r="P91" s="1">
        <f>O91-H91</f>
        <v>-6412.6427000000258</v>
      </c>
      <c r="Q91" s="1">
        <f t="shared" ref="Q91:Q94" si="22">(P91/1000)*360</f>
        <v>-2308.5513720000095</v>
      </c>
    </row>
    <row r="92" spans="1:17" x14ac:dyDescent="0.25">
      <c r="A92" s="6" t="s">
        <v>79</v>
      </c>
      <c r="B92" s="6" t="s">
        <v>97</v>
      </c>
      <c r="C92" s="1">
        <f>VLOOKUP($A92,openDSS_FP1!$A:$R,4,0)</f>
        <v>2773396.5400999999</v>
      </c>
      <c r="D92" s="1">
        <f>VLOOKUP($A92,openDSS_FP1!$A:$R,5,0)</f>
        <v>372200.16480000003</v>
      </c>
      <c r="E92" s="7">
        <f t="shared" si="20"/>
        <v>0.99111452549940604</v>
      </c>
      <c r="F92" s="1">
        <f>VLOOKUP($A92,openDSS_FP1!$A:$R,10,0)</f>
        <v>2524600.5199000002</v>
      </c>
      <c r="G92" s="1">
        <f>VLOOKUP($A92,openDSS_FP1!$A:$R,11,0)</f>
        <v>0</v>
      </c>
      <c r="H92" s="1">
        <f>VLOOKUP($A92,openDSS_FP1!$A:$R,6,0)</f>
        <v>441405.93469999998</v>
      </c>
      <c r="I92" s="1">
        <f>VLOOKUP($A92,openDSS_voltvar!$A:$R,4,0)</f>
        <v>2770541.0292000002</v>
      </c>
      <c r="J92" s="1">
        <f>VLOOKUP($A92,openDSS_voltvar!$A:$R,5,0)</f>
        <v>370382.29580000002</v>
      </c>
      <c r="K92" s="7">
        <f t="shared" si="21"/>
        <v>0.99118205955671379</v>
      </c>
      <c r="L92" s="1">
        <f>C92-I92</f>
        <v>2855.5108999996446</v>
      </c>
      <c r="M92" s="1">
        <f>VLOOKUP($A92,openDSS_voltvar!$A:$R,10,0)</f>
        <v>2524600.5199000002</v>
      </c>
      <c r="N92" s="1">
        <f>VLOOKUP($A92,openDSS_voltvar!$A:$R,11,0)</f>
        <v>0</v>
      </c>
      <c r="O92" s="1">
        <f>VLOOKUP($A92,openDSS_voltvar!$A:$R,6,0)</f>
        <v>438377.73109999998</v>
      </c>
      <c r="P92" s="1">
        <f>O92-H92</f>
        <v>-3028.203600000008</v>
      </c>
      <c r="Q92" s="1">
        <f t="shared" si="22"/>
        <v>-1090.1532960000029</v>
      </c>
    </row>
    <row r="93" spans="1:17" x14ac:dyDescent="0.25">
      <c r="A93" s="6" t="s">
        <v>85</v>
      </c>
      <c r="B93" s="6" t="s">
        <v>97</v>
      </c>
      <c r="C93" s="1">
        <f>VLOOKUP($A93,openDSS_FP1!$A:$R,4,0)</f>
        <v>5761904.5782000003</v>
      </c>
      <c r="D93" s="1">
        <f>VLOOKUP($A93,openDSS_FP1!$A:$R,5,0)</f>
        <v>1564129.8193999999</v>
      </c>
      <c r="E93" s="7">
        <f t="shared" si="20"/>
        <v>0.96507347079850803</v>
      </c>
      <c r="F93" s="1">
        <f>VLOOKUP($A93,openDSS_FP1!$A:$R,10,0)</f>
        <v>0</v>
      </c>
      <c r="G93" s="1">
        <f>VLOOKUP($A93,openDSS_FP1!$A:$R,11,0)</f>
        <v>0</v>
      </c>
      <c r="H93" s="1">
        <f>VLOOKUP($A93,openDSS_FP1!$A:$R,6,0)</f>
        <v>264222.5319</v>
      </c>
      <c r="I93" s="1">
        <f>VLOOKUP($A93,openDSS_voltvar!$A:$R,4,0)</f>
        <v>5761178.5554999998</v>
      </c>
      <c r="J93" s="1">
        <f>VLOOKUP($A93,openDSS_voltvar!$A:$R,5,0)</f>
        <v>1561312.1466999999</v>
      </c>
      <c r="K93" s="7">
        <f t="shared" si="21"/>
        <v>0.96518438466033563</v>
      </c>
      <c r="L93" s="1">
        <f>C93-I93</f>
        <v>726.02270000055432</v>
      </c>
      <c r="M93" s="1">
        <f>VLOOKUP($A93,openDSS_voltvar!$A:$R,10,0)</f>
        <v>0</v>
      </c>
      <c r="N93" s="1">
        <f>VLOOKUP($A93,openDSS_voltvar!$A:$R,11,0)</f>
        <v>0</v>
      </c>
      <c r="O93" s="1">
        <f>VLOOKUP($A93,openDSS_voltvar!$A:$R,6,0)</f>
        <v>261893.23449999999</v>
      </c>
      <c r="P93" s="1">
        <f>O93-H93</f>
        <v>-2329.2974000000104</v>
      </c>
      <c r="Q93" s="1">
        <f t="shared" si="22"/>
        <v>-838.54706400000373</v>
      </c>
    </row>
    <row r="94" spans="1:17" x14ac:dyDescent="0.25">
      <c r="A94" s="6" t="s">
        <v>60</v>
      </c>
      <c r="B94" s="6" t="s">
        <v>97</v>
      </c>
      <c r="C94" s="1">
        <f>VLOOKUP($A94,openDSS_FP1!$A:$R,4,0)</f>
        <v>9943978.0613000002</v>
      </c>
      <c r="D94" s="1">
        <f>VLOOKUP($A94,openDSS_FP1!$A:$R,5,0)</f>
        <v>3177271.3536999999</v>
      </c>
      <c r="E94" s="7">
        <f t="shared" si="20"/>
        <v>0.9525575708432944</v>
      </c>
      <c r="F94" s="1">
        <f>VLOOKUP($A94,openDSS_FP1!$A:$R,10,0)</f>
        <v>0</v>
      </c>
      <c r="G94" s="1">
        <f>VLOOKUP($A94,openDSS_FP1!$A:$R,11,0)</f>
        <v>0</v>
      </c>
      <c r="H94" s="1">
        <f>VLOOKUP($A94,openDSS_FP1!$A:$R,6,0)</f>
        <v>691135.18539999996</v>
      </c>
      <c r="I94" s="1">
        <f>VLOOKUP($A94,openDSS_voltvar!$A:$R,4,0)</f>
        <v>9942719.8662999999</v>
      </c>
      <c r="J94" s="1">
        <f>VLOOKUP($A94,openDSS_voltvar!$A:$R,5,0)</f>
        <v>3173987.1011999999</v>
      </c>
      <c r="K94" s="7">
        <f t="shared" si="21"/>
        <v>0.95263760034386169</v>
      </c>
      <c r="L94" s="1">
        <f>C94-I94</f>
        <v>1258.195000000298</v>
      </c>
      <c r="M94" s="1">
        <f>VLOOKUP($A94,openDSS_voltvar!$A:$R,10,0)</f>
        <v>0</v>
      </c>
      <c r="N94" s="1">
        <f>VLOOKUP($A94,openDSS_voltvar!$A:$R,11,0)</f>
        <v>0</v>
      </c>
      <c r="O94" s="1">
        <f>VLOOKUP($A94,openDSS_voltvar!$A:$R,6,0)</f>
        <v>689087.90370000002</v>
      </c>
      <c r="P94" s="1">
        <f>O94-H94</f>
        <v>-2047.2816999999341</v>
      </c>
      <c r="Q94" s="1">
        <f t="shared" si="22"/>
        <v>-737.02141199997618</v>
      </c>
    </row>
    <row r="95" spans="1:17" x14ac:dyDescent="0.25">
      <c r="A95" s="6" t="s">
        <v>102</v>
      </c>
      <c r="B95" s="6" t="s">
        <v>97</v>
      </c>
      <c r="C95" s="1">
        <f>VLOOKUP($A95,openDSS_FP1!$A:$R,4,0)</f>
        <v>18476811.022100002</v>
      </c>
      <c r="D95" s="1">
        <f>VLOOKUP($A95,openDSS_FP1!$A:$R,5,0)</f>
        <v>8188941.8954999996</v>
      </c>
      <c r="E95" s="7">
        <f t="shared" ref="E95" si="23">C95/SQRT(C95*C95+D95*D95)</f>
        <v>0.91423294574469716</v>
      </c>
      <c r="F95" s="1">
        <f>VLOOKUP($A95,openDSS_FP1!$A:$R,10,0)</f>
        <v>589376.25490000006</v>
      </c>
      <c r="G95" s="1">
        <f>VLOOKUP($A95,openDSS_FP1!$A:$R,11,0)</f>
        <v>0</v>
      </c>
      <c r="H95" s="1">
        <f>VLOOKUP($A95,openDSS_FP1!$A:$R,6,0)</f>
        <v>1056613.4791999999</v>
      </c>
      <c r="I95" s="1">
        <f>VLOOKUP($A95,openDSS_voltvar!$A:$R,4,0)</f>
        <v>18456566.300900001</v>
      </c>
      <c r="J95" s="1">
        <f>VLOOKUP($A95,openDSS_voltvar!$A:$R,5,0)</f>
        <v>8163548.6796000004</v>
      </c>
      <c r="K95" s="7">
        <f t="shared" ref="K95" si="24">I95/SQRT(I95*I95+J95*J95)</f>
        <v>0.91453410170732063</v>
      </c>
      <c r="L95" s="1">
        <f>C95-I95</f>
        <v>20244.721200000495</v>
      </c>
      <c r="M95" s="1">
        <f>VLOOKUP($A95,openDSS_voltvar!$A:$R,10,0)</f>
        <v>589376.25490000006</v>
      </c>
      <c r="N95" s="1">
        <f>VLOOKUP($A95,openDSS_voltvar!$A:$R,11,0)</f>
        <v>0</v>
      </c>
      <c r="O95" s="1">
        <f>VLOOKUP($A95,openDSS_voltvar!$A:$R,6,0)</f>
        <v>1033880.4478</v>
      </c>
      <c r="P95" s="1">
        <f>O95-H95</f>
        <v>-22733.031399999978</v>
      </c>
      <c r="Q95" s="1">
        <f t="shared" ref="Q95" si="25">(P95/1000)*360</f>
        <v>-8183.8913039999916</v>
      </c>
    </row>
  </sheetData>
  <autoFilter ref="A4:Q4" xr:uid="{00000000-0001-0000-0000-000000000000}"/>
  <mergeCells count="2">
    <mergeCell ref="I1:Q1"/>
    <mergeCell ref="C1:H1"/>
  </mergeCells>
  <conditionalFormatting sqref="A86:A87 A1:A4 A89:A1048576 A64:A81">
    <cfRule type="duplicateValues" dxfId="86" priority="617"/>
  </conditionalFormatting>
  <conditionalFormatting sqref="A86:A87 A89:A1048576 A64:A81">
    <cfRule type="duplicateValues" dxfId="85" priority="75"/>
  </conditionalFormatting>
  <conditionalFormatting sqref="A86:A87 A89:A1048576 A1:A81">
    <cfRule type="duplicateValues" dxfId="84" priority="14"/>
  </conditionalFormatting>
  <conditionalFormatting sqref="A82:A85">
    <cfRule type="duplicateValues" dxfId="83" priority="10"/>
  </conditionalFormatting>
  <conditionalFormatting sqref="A82:A85">
    <cfRule type="duplicateValues" dxfId="82" priority="11"/>
    <cfRule type="duplicateValues" dxfId="81" priority="12"/>
    <cfRule type="duplicateValues" dxfId="80" priority="13"/>
  </conditionalFormatting>
  <conditionalFormatting sqref="A88">
    <cfRule type="duplicateValues" dxfId="79" priority="2"/>
  </conditionalFormatting>
  <conditionalFormatting sqref="A88">
    <cfRule type="duplicateValues" dxfId="78" priority="3"/>
    <cfRule type="duplicateValues" dxfId="77" priority="4"/>
    <cfRule type="duplicateValues" dxfId="76" priority="5"/>
  </conditionalFormatting>
  <conditionalFormatting sqref="A5:A63">
    <cfRule type="duplicateValues" dxfId="75" priority="1262"/>
  </conditionalFormatting>
  <conditionalFormatting sqref="A5:A63">
    <cfRule type="duplicateValues" dxfId="74" priority="1264"/>
    <cfRule type="duplicateValues" dxfId="73" priority="1265"/>
    <cfRule type="duplicateValues" dxfId="72" priority="1266"/>
  </conditionalFormatting>
  <conditionalFormatting sqref="A5:A65 A67:A90">
    <cfRule type="duplicateValues" dxfId="71" priority="1273"/>
  </conditionalFormatting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4"/>
  <sheetViews>
    <sheetView topLeftCell="A16" workbookViewId="0">
      <selection activeCell="A23" sqref="A23:R23"/>
    </sheetView>
  </sheetViews>
  <sheetFormatPr defaultRowHeight="15" x14ac:dyDescent="0.25"/>
  <cols>
    <col min="1" max="2" width="11.7109375" bestFit="1" customWidth="1"/>
    <col min="3" max="3" width="9.28515625" bestFit="1" customWidth="1"/>
    <col min="4" max="4" width="9.5703125" bestFit="1" customWidth="1"/>
    <col min="5" max="5" width="13.28515625" style="3" bestFit="1" customWidth="1"/>
    <col min="6" max="6" width="13.42578125" style="4" bestFit="1" customWidth="1"/>
    <col min="7" max="7" width="9.28515625" customWidth="1"/>
    <col min="8" max="8" width="9.5703125" customWidth="1"/>
    <col min="9" max="13" width="9.28515625" customWidth="1"/>
    <col min="14" max="14" width="11.140625" customWidth="1"/>
    <col min="15" max="16" width="9.28515625" customWidth="1"/>
    <col min="17" max="18" width="9.28515625" bestFit="1" customWidth="1"/>
  </cols>
  <sheetData>
    <row r="1" spans="1:18" x14ac:dyDescent="0.25">
      <c r="A1" t="s">
        <v>0</v>
      </c>
      <c r="B1">
        <v>17531.507699999998</v>
      </c>
      <c r="C1">
        <v>821.04489999999998</v>
      </c>
      <c r="D1">
        <v>10198128.531300001</v>
      </c>
      <c r="E1" s="3">
        <v>3861539.9079999998</v>
      </c>
      <c r="F1" s="4">
        <v>434688.10320000001</v>
      </c>
      <c r="G1">
        <v>148249.75870000001</v>
      </c>
      <c r="H1">
        <v>254397.1544</v>
      </c>
      <c r="I1">
        <v>32041.1901</v>
      </c>
      <c r="J1">
        <v>0</v>
      </c>
      <c r="K1">
        <v>0</v>
      </c>
      <c r="L1">
        <v>125456.967</v>
      </c>
      <c r="M1">
        <v>6030068.9358999999</v>
      </c>
      <c r="N1">
        <v>3733374.574</v>
      </c>
      <c r="O1">
        <v>0</v>
      </c>
      <c r="P1">
        <v>0</v>
      </c>
      <c r="Q1">
        <v>12</v>
      </c>
      <c r="R1">
        <v>1</v>
      </c>
    </row>
    <row r="2" spans="1:18" x14ac:dyDescent="0.25">
      <c r="A2" t="s">
        <v>1</v>
      </c>
      <c r="B2">
        <v>1567.7618</v>
      </c>
      <c r="C2">
        <v>104.3206</v>
      </c>
      <c r="D2">
        <v>855275.13370000001</v>
      </c>
      <c r="E2" s="3">
        <v>290008.35110000003</v>
      </c>
      <c r="F2" s="4">
        <v>60190.724000000002</v>
      </c>
      <c r="G2">
        <v>39616.749600000003</v>
      </c>
      <c r="H2">
        <v>15072.614299999999</v>
      </c>
      <c r="I2">
        <v>5501.3600999999999</v>
      </c>
      <c r="J2">
        <v>0</v>
      </c>
      <c r="K2">
        <v>0</v>
      </c>
      <c r="L2">
        <v>36036.463100000001</v>
      </c>
      <c r="M2">
        <v>115432.0662</v>
      </c>
      <c r="N2">
        <v>679652.20519999997</v>
      </c>
      <c r="O2">
        <v>0</v>
      </c>
      <c r="P2">
        <v>0</v>
      </c>
      <c r="Q2">
        <v>12</v>
      </c>
      <c r="R2">
        <v>1</v>
      </c>
    </row>
    <row r="3" spans="1:18" x14ac:dyDescent="0.25">
      <c r="A3" t="s">
        <v>2</v>
      </c>
      <c r="B3">
        <v>3940.3721999999998</v>
      </c>
      <c r="C3">
        <v>261.94290000000001</v>
      </c>
      <c r="D3">
        <v>1838436.0663000001</v>
      </c>
      <c r="E3" s="3">
        <v>568381.45160000003</v>
      </c>
      <c r="F3" s="4">
        <v>112526.1146</v>
      </c>
      <c r="G3">
        <v>61661.253900000003</v>
      </c>
      <c r="H3">
        <v>31716.632300000001</v>
      </c>
      <c r="I3">
        <v>19148.2284</v>
      </c>
      <c r="J3">
        <v>0</v>
      </c>
      <c r="K3">
        <v>0</v>
      </c>
      <c r="L3">
        <v>52664.094299999997</v>
      </c>
      <c r="M3">
        <v>105862.59819999999</v>
      </c>
      <c r="N3">
        <v>1620047.6687</v>
      </c>
      <c r="O3">
        <v>0</v>
      </c>
      <c r="P3">
        <v>0</v>
      </c>
      <c r="Q3">
        <v>12</v>
      </c>
      <c r="R3">
        <v>1</v>
      </c>
    </row>
    <row r="4" spans="1:18" x14ac:dyDescent="0.25">
      <c r="A4" t="s">
        <v>3</v>
      </c>
      <c r="B4">
        <v>2147.2628</v>
      </c>
      <c r="C4">
        <v>155.17179999999999</v>
      </c>
      <c r="D4">
        <v>1229530.1387</v>
      </c>
      <c r="E4" s="3">
        <v>209025.49729999999</v>
      </c>
      <c r="F4" s="4">
        <v>83508.210300000006</v>
      </c>
      <c r="G4">
        <v>49851.0363</v>
      </c>
      <c r="H4">
        <v>25089.834299999999</v>
      </c>
      <c r="I4">
        <v>8567.3397000000004</v>
      </c>
      <c r="J4">
        <v>0</v>
      </c>
      <c r="K4">
        <v>0</v>
      </c>
      <c r="L4">
        <v>45043.337800000001</v>
      </c>
      <c r="M4">
        <v>152379.67749999999</v>
      </c>
      <c r="N4">
        <v>993642.05480000004</v>
      </c>
      <c r="O4">
        <v>0</v>
      </c>
      <c r="P4">
        <v>0</v>
      </c>
      <c r="Q4">
        <v>12</v>
      </c>
      <c r="R4">
        <v>1</v>
      </c>
    </row>
    <row r="5" spans="1:18" x14ac:dyDescent="0.25">
      <c r="A5" t="s">
        <v>5</v>
      </c>
      <c r="B5">
        <v>5145.4750000000004</v>
      </c>
      <c r="C5">
        <v>213.9889</v>
      </c>
      <c r="D5">
        <v>2851011.2590999999</v>
      </c>
      <c r="E5" s="3">
        <v>1190820.5464999999</v>
      </c>
      <c r="F5" s="4">
        <v>106744.5276</v>
      </c>
      <c r="G5">
        <v>55826.286599999999</v>
      </c>
      <c r="H5">
        <v>29201.053800000002</v>
      </c>
      <c r="I5">
        <v>21717.1872</v>
      </c>
      <c r="J5">
        <v>0</v>
      </c>
      <c r="K5">
        <v>0</v>
      </c>
      <c r="L5">
        <v>47476.773800000003</v>
      </c>
      <c r="M5">
        <v>621050.99670000002</v>
      </c>
      <c r="N5">
        <v>2123214.3410999998</v>
      </c>
      <c r="O5">
        <v>0</v>
      </c>
      <c r="P5">
        <v>0</v>
      </c>
      <c r="Q5">
        <v>12</v>
      </c>
      <c r="R5">
        <v>1</v>
      </c>
    </row>
    <row r="6" spans="1:18" x14ac:dyDescent="0.25">
      <c r="A6" t="s">
        <v>71</v>
      </c>
      <c r="B6">
        <v>3942.0192000000002</v>
      </c>
      <c r="C6">
        <v>274.21870000000001</v>
      </c>
      <c r="D6">
        <v>1476600.6514999999</v>
      </c>
      <c r="E6" s="3">
        <v>744161.50029999996</v>
      </c>
      <c r="F6" s="4">
        <v>88853.010500000004</v>
      </c>
      <c r="G6">
        <v>45082.016100000001</v>
      </c>
      <c r="H6">
        <v>24733.141100000001</v>
      </c>
      <c r="I6">
        <v>19037.853299999999</v>
      </c>
      <c r="J6">
        <v>744000</v>
      </c>
      <c r="K6">
        <v>0</v>
      </c>
      <c r="L6">
        <v>37026.885799999996</v>
      </c>
      <c r="M6">
        <v>647217.24179999996</v>
      </c>
      <c r="N6">
        <v>1552548.0330999999</v>
      </c>
      <c r="O6">
        <v>0</v>
      </c>
      <c r="P6">
        <v>0</v>
      </c>
      <c r="Q6">
        <v>12</v>
      </c>
      <c r="R6">
        <v>1</v>
      </c>
    </row>
    <row r="7" spans="1:18" x14ac:dyDescent="0.25">
      <c r="A7" t="s">
        <v>7</v>
      </c>
      <c r="B7">
        <v>4730.0582999999997</v>
      </c>
      <c r="C7">
        <v>404.86340000000001</v>
      </c>
      <c r="D7">
        <v>1975692.4961000001</v>
      </c>
      <c r="E7" s="3">
        <v>856286.66599999997</v>
      </c>
      <c r="F7" s="4">
        <v>116593.13219999999</v>
      </c>
      <c r="G7">
        <v>42307.712500000001</v>
      </c>
      <c r="H7">
        <v>48984.703099999999</v>
      </c>
      <c r="I7">
        <v>25300.7166</v>
      </c>
      <c r="J7">
        <v>0</v>
      </c>
      <c r="K7">
        <v>0</v>
      </c>
      <c r="L7">
        <v>29984.863799999999</v>
      </c>
      <c r="M7">
        <v>476687.34610000002</v>
      </c>
      <c r="N7">
        <v>1382405.6595999999</v>
      </c>
      <c r="O7">
        <v>0</v>
      </c>
      <c r="P7">
        <v>0</v>
      </c>
      <c r="Q7">
        <v>12</v>
      </c>
      <c r="R7">
        <v>1</v>
      </c>
    </row>
    <row r="8" spans="1:18" x14ac:dyDescent="0.25">
      <c r="A8" t="s">
        <v>8</v>
      </c>
      <c r="B8">
        <v>3989.4564</v>
      </c>
      <c r="C8">
        <v>144.93</v>
      </c>
      <c r="D8">
        <v>2037473.1483</v>
      </c>
      <c r="E8" s="3">
        <v>668819.48939999996</v>
      </c>
      <c r="F8" s="4">
        <v>68650.067899999995</v>
      </c>
      <c r="G8">
        <v>38448.009899999997</v>
      </c>
      <c r="H8">
        <v>12600.950999999999</v>
      </c>
      <c r="I8">
        <v>17601.107</v>
      </c>
      <c r="J8">
        <v>0</v>
      </c>
      <c r="K8">
        <v>0</v>
      </c>
      <c r="L8">
        <v>31860.845700000002</v>
      </c>
      <c r="M8">
        <v>232747.8634</v>
      </c>
      <c r="N8">
        <v>1736074.2475999999</v>
      </c>
      <c r="O8">
        <v>0</v>
      </c>
      <c r="P8">
        <v>0</v>
      </c>
      <c r="Q8">
        <v>12</v>
      </c>
      <c r="R8">
        <v>1</v>
      </c>
    </row>
    <row r="9" spans="1:18" x14ac:dyDescent="0.25">
      <c r="A9" t="s">
        <v>9</v>
      </c>
      <c r="B9">
        <v>3376.4475000000002</v>
      </c>
      <c r="C9">
        <v>142.91909999999999</v>
      </c>
      <c r="D9">
        <v>1665199.9343999999</v>
      </c>
      <c r="E9" s="3">
        <v>512453.60639999999</v>
      </c>
      <c r="F9" s="4">
        <v>63932.3969</v>
      </c>
      <c r="G9">
        <v>34644.356599999999</v>
      </c>
      <c r="H9">
        <v>13419.175999999999</v>
      </c>
      <c r="I9">
        <v>15868.864299999999</v>
      </c>
      <c r="J9">
        <v>0</v>
      </c>
      <c r="K9">
        <v>0</v>
      </c>
      <c r="L9">
        <v>27834.812900000001</v>
      </c>
      <c r="M9">
        <v>23299.223000000002</v>
      </c>
      <c r="N9">
        <v>1577967.639</v>
      </c>
      <c r="O9">
        <v>0</v>
      </c>
      <c r="P9">
        <v>0</v>
      </c>
      <c r="Q9">
        <v>12</v>
      </c>
      <c r="R9">
        <v>1</v>
      </c>
    </row>
    <row r="10" spans="1:18" x14ac:dyDescent="0.25">
      <c r="A10" t="s">
        <v>10</v>
      </c>
      <c r="B10">
        <v>8340.2392</v>
      </c>
      <c r="C10">
        <v>659.37599999999998</v>
      </c>
      <c r="D10">
        <v>3083023.0957999998</v>
      </c>
      <c r="E10" s="3">
        <v>1281447.2609000001</v>
      </c>
      <c r="F10" s="4">
        <v>155000.74859999999</v>
      </c>
      <c r="G10">
        <v>53002.070599999999</v>
      </c>
      <c r="H10">
        <v>49520.340600000003</v>
      </c>
      <c r="I10">
        <v>52478.337500000001</v>
      </c>
      <c r="J10">
        <v>0</v>
      </c>
      <c r="K10">
        <v>0</v>
      </c>
      <c r="L10">
        <v>38330.778700000003</v>
      </c>
      <c r="M10">
        <v>829561.15619999997</v>
      </c>
      <c r="N10">
        <v>2097696.1211000001</v>
      </c>
      <c r="O10">
        <v>0</v>
      </c>
      <c r="P10">
        <v>0</v>
      </c>
      <c r="Q10">
        <v>12</v>
      </c>
      <c r="R10">
        <v>1</v>
      </c>
    </row>
    <row r="11" spans="1:18" x14ac:dyDescent="0.25">
      <c r="A11" t="s">
        <v>72</v>
      </c>
      <c r="B11">
        <v>5105.5263999999997</v>
      </c>
      <c r="C11">
        <v>279.02809999999999</v>
      </c>
      <c r="D11">
        <v>2649314.9523</v>
      </c>
      <c r="E11" s="3">
        <v>1145623.7922</v>
      </c>
      <c r="F11" s="4">
        <v>123803.1792</v>
      </c>
      <c r="G11">
        <v>51941.2719</v>
      </c>
      <c r="H11">
        <v>30175.166399999998</v>
      </c>
      <c r="I11">
        <v>41686.7408</v>
      </c>
      <c r="J11">
        <v>0</v>
      </c>
      <c r="K11">
        <v>0</v>
      </c>
      <c r="L11">
        <v>39412.619500000001</v>
      </c>
      <c r="M11">
        <v>310241.39860000001</v>
      </c>
      <c r="N11">
        <v>2215270.7064</v>
      </c>
      <c r="O11">
        <v>0</v>
      </c>
      <c r="P11">
        <v>0</v>
      </c>
      <c r="Q11">
        <v>12</v>
      </c>
      <c r="R11">
        <v>1</v>
      </c>
    </row>
    <row r="12" spans="1:18" x14ac:dyDescent="0.25">
      <c r="A12" t="s">
        <v>11</v>
      </c>
      <c r="B12">
        <v>3708.4288999999999</v>
      </c>
      <c r="C12">
        <v>148.52940000000001</v>
      </c>
      <c r="D12">
        <v>1908942.9147000001</v>
      </c>
      <c r="E12" s="3">
        <v>607692.16810000001</v>
      </c>
      <c r="F12" s="4">
        <v>75137.641600000003</v>
      </c>
      <c r="G12">
        <v>40601.286999999997</v>
      </c>
      <c r="H12">
        <v>11745.250700000001</v>
      </c>
      <c r="I12">
        <v>22791.103899999998</v>
      </c>
      <c r="J12">
        <v>0</v>
      </c>
      <c r="K12">
        <v>0</v>
      </c>
      <c r="L12">
        <v>34146.234499999999</v>
      </c>
      <c r="M12">
        <v>92680.559699999998</v>
      </c>
      <c r="N12">
        <v>1741124.7237</v>
      </c>
      <c r="O12">
        <v>0</v>
      </c>
      <c r="P12">
        <v>0</v>
      </c>
      <c r="Q12">
        <v>12</v>
      </c>
      <c r="R12">
        <v>1</v>
      </c>
    </row>
    <row r="13" spans="1:18" x14ac:dyDescent="0.25">
      <c r="A13" t="s">
        <v>73</v>
      </c>
      <c r="B13">
        <v>1726.5834</v>
      </c>
      <c r="C13">
        <v>79.195999999999998</v>
      </c>
      <c r="D13">
        <v>844196.86100000003</v>
      </c>
      <c r="E13" s="3">
        <v>356327.91950000002</v>
      </c>
      <c r="F13" s="4">
        <v>32003.508099999999</v>
      </c>
      <c r="G13">
        <v>14024.6993</v>
      </c>
      <c r="H13">
        <v>7864.4111000000003</v>
      </c>
      <c r="I13">
        <v>10114.3976</v>
      </c>
      <c r="J13">
        <v>0</v>
      </c>
      <c r="K13">
        <v>0</v>
      </c>
      <c r="L13">
        <v>9352.8991999999998</v>
      </c>
      <c r="M13">
        <v>192201.29139999999</v>
      </c>
      <c r="N13">
        <v>619991.96640000003</v>
      </c>
      <c r="O13">
        <v>0</v>
      </c>
      <c r="P13">
        <v>0</v>
      </c>
      <c r="Q13">
        <v>12</v>
      </c>
      <c r="R13">
        <v>1</v>
      </c>
    </row>
    <row r="14" spans="1:18" x14ac:dyDescent="0.25">
      <c r="A14" t="s">
        <v>13</v>
      </c>
      <c r="B14">
        <v>4427.6875</v>
      </c>
      <c r="C14">
        <v>192.62440000000001</v>
      </c>
      <c r="D14">
        <v>2291403.7011000002</v>
      </c>
      <c r="E14" s="3">
        <v>918123.18189999997</v>
      </c>
      <c r="F14" s="4">
        <v>89348.24</v>
      </c>
      <c r="G14">
        <v>42899.076999999997</v>
      </c>
      <c r="H14">
        <v>27130.8344</v>
      </c>
      <c r="I14">
        <v>19318.328600000001</v>
      </c>
      <c r="J14">
        <v>0</v>
      </c>
      <c r="K14">
        <v>0</v>
      </c>
      <c r="L14">
        <v>34851.336499999998</v>
      </c>
      <c r="M14">
        <v>346907.55650000001</v>
      </c>
      <c r="N14">
        <v>1854995.7398999999</v>
      </c>
      <c r="O14">
        <v>0</v>
      </c>
      <c r="P14">
        <v>0</v>
      </c>
      <c r="Q14">
        <v>12</v>
      </c>
      <c r="R14">
        <v>1</v>
      </c>
    </row>
    <row r="15" spans="1:18" x14ac:dyDescent="0.25">
      <c r="A15" t="s">
        <v>15</v>
      </c>
      <c r="B15">
        <v>1504.2964999999999</v>
      </c>
      <c r="C15">
        <v>62.882399999999997</v>
      </c>
      <c r="D15">
        <v>722826.33770000003</v>
      </c>
      <c r="E15" s="3">
        <v>300379.72979999997</v>
      </c>
      <c r="F15" s="4">
        <v>28264.9005</v>
      </c>
      <c r="G15">
        <v>17973.621999999999</v>
      </c>
      <c r="H15">
        <v>4577.4071000000004</v>
      </c>
      <c r="I15">
        <v>5713.8712999999998</v>
      </c>
      <c r="J15">
        <v>0</v>
      </c>
      <c r="K15">
        <v>0</v>
      </c>
      <c r="L15">
        <v>14926.544599999999</v>
      </c>
      <c r="M15">
        <v>75492.372499999998</v>
      </c>
      <c r="N15">
        <v>619068.99250000005</v>
      </c>
      <c r="O15">
        <v>0</v>
      </c>
      <c r="P15">
        <v>0</v>
      </c>
      <c r="Q15">
        <v>12</v>
      </c>
      <c r="R15">
        <v>1</v>
      </c>
    </row>
    <row r="16" spans="1:18" x14ac:dyDescent="0.25">
      <c r="A16" t="s">
        <v>16</v>
      </c>
      <c r="B16">
        <v>1408.8596</v>
      </c>
      <c r="C16">
        <v>202.66050000000001</v>
      </c>
      <c r="D16">
        <v>673455.38020000001</v>
      </c>
      <c r="E16" s="3">
        <v>130098.29059999999</v>
      </c>
      <c r="F16" s="4">
        <v>89164.104500000001</v>
      </c>
      <c r="G16">
        <v>47167.089699999997</v>
      </c>
      <c r="H16">
        <v>38181.999199999998</v>
      </c>
      <c r="I16">
        <v>3815.0156000000002</v>
      </c>
      <c r="J16">
        <v>0</v>
      </c>
      <c r="K16">
        <v>0</v>
      </c>
      <c r="L16">
        <v>44768.095399999998</v>
      </c>
      <c r="M16">
        <v>3203.4169999999999</v>
      </c>
      <c r="N16">
        <v>581087.90319999994</v>
      </c>
      <c r="O16">
        <v>0</v>
      </c>
      <c r="P16">
        <v>0</v>
      </c>
      <c r="Q16">
        <v>12</v>
      </c>
      <c r="R16">
        <v>1</v>
      </c>
    </row>
    <row r="17" spans="1:18" x14ac:dyDescent="0.25">
      <c r="A17" t="s">
        <v>17</v>
      </c>
      <c r="B17">
        <v>3392.9774000000002</v>
      </c>
      <c r="C17">
        <v>121.5544</v>
      </c>
      <c r="D17">
        <v>1990934.5867999999</v>
      </c>
      <c r="E17" s="3">
        <v>869721.72950000002</v>
      </c>
      <c r="F17" s="4">
        <v>58540.841200000003</v>
      </c>
      <c r="G17">
        <v>22077.246899999998</v>
      </c>
      <c r="H17">
        <v>29057.387599999998</v>
      </c>
      <c r="I17">
        <v>7406.2066999999997</v>
      </c>
      <c r="J17">
        <v>0</v>
      </c>
      <c r="K17">
        <v>0</v>
      </c>
      <c r="L17">
        <v>17268.479599999999</v>
      </c>
      <c r="M17">
        <v>1070303.1303999999</v>
      </c>
      <c r="N17">
        <v>862089.72140000004</v>
      </c>
      <c r="O17">
        <v>0</v>
      </c>
      <c r="P17">
        <v>0</v>
      </c>
      <c r="Q17">
        <v>12</v>
      </c>
      <c r="R17">
        <v>1</v>
      </c>
    </row>
    <row r="18" spans="1:18" x14ac:dyDescent="0.25">
      <c r="A18" t="s">
        <v>78</v>
      </c>
      <c r="B18">
        <v>5050.8998000000001</v>
      </c>
      <c r="C18">
        <v>1393.7107000000001</v>
      </c>
      <c r="D18">
        <v>2151485.7362000002</v>
      </c>
      <c r="E18" s="3">
        <v>745442.62959999999</v>
      </c>
      <c r="F18" s="4">
        <v>361654.57900000003</v>
      </c>
      <c r="G18">
        <v>63151.940399999999</v>
      </c>
      <c r="H18">
        <v>260295.35399999999</v>
      </c>
      <c r="I18">
        <v>38207.284599999999</v>
      </c>
      <c r="J18">
        <v>0</v>
      </c>
      <c r="K18">
        <v>0</v>
      </c>
      <c r="L18">
        <v>48518.539400000001</v>
      </c>
      <c r="M18">
        <v>511816.22230000002</v>
      </c>
      <c r="N18">
        <v>1258203.1066000001</v>
      </c>
      <c r="O18">
        <v>0</v>
      </c>
      <c r="P18">
        <v>0</v>
      </c>
      <c r="Q18">
        <v>12</v>
      </c>
      <c r="R18">
        <v>1</v>
      </c>
    </row>
    <row r="19" spans="1:18" x14ac:dyDescent="0.25">
      <c r="A19" t="s">
        <v>68</v>
      </c>
      <c r="B19">
        <v>2875.2284</v>
      </c>
      <c r="C19">
        <v>200.7133</v>
      </c>
      <c r="D19">
        <v>1349556.2749000001</v>
      </c>
      <c r="E19" s="3">
        <v>501681.91480000003</v>
      </c>
      <c r="F19" s="4">
        <v>84609.736399999994</v>
      </c>
      <c r="G19">
        <v>45398.2477</v>
      </c>
      <c r="H19">
        <v>25363.0213</v>
      </c>
      <c r="I19">
        <v>13848.467500000001</v>
      </c>
      <c r="J19">
        <v>0</v>
      </c>
      <c r="K19">
        <v>0</v>
      </c>
      <c r="L19">
        <v>39674.947500000002</v>
      </c>
      <c r="M19">
        <v>137017.45509999999</v>
      </c>
      <c r="N19">
        <v>1127927.5131999999</v>
      </c>
      <c r="O19">
        <v>0</v>
      </c>
      <c r="P19">
        <v>0</v>
      </c>
      <c r="Q19">
        <v>12</v>
      </c>
      <c r="R19">
        <v>1</v>
      </c>
    </row>
    <row r="20" spans="1:18" x14ac:dyDescent="0.25">
      <c r="A20" t="s">
        <v>65</v>
      </c>
      <c r="B20">
        <v>2509.6934999999999</v>
      </c>
      <c r="C20">
        <v>395.34059999999999</v>
      </c>
      <c r="D20">
        <v>1249690.2875000001</v>
      </c>
      <c r="E20" s="3">
        <v>118756.2111</v>
      </c>
      <c r="F20" s="4">
        <v>166994.43030000001</v>
      </c>
      <c r="G20">
        <v>78557.541299999997</v>
      </c>
      <c r="H20">
        <v>80688.103600000002</v>
      </c>
      <c r="I20">
        <v>7748.7853999999998</v>
      </c>
      <c r="J20">
        <v>0</v>
      </c>
      <c r="K20">
        <v>0</v>
      </c>
      <c r="L20">
        <v>72953.542499999996</v>
      </c>
      <c r="M20">
        <v>63356.256099999999</v>
      </c>
      <c r="N20">
        <v>1019334.2918</v>
      </c>
      <c r="O20">
        <v>0</v>
      </c>
      <c r="P20">
        <v>0</v>
      </c>
      <c r="Q20">
        <v>12</v>
      </c>
      <c r="R20">
        <v>1</v>
      </c>
    </row>
    <row r="21" spans="1:18" x14ac:dyDescent="0.25">
      <c r="A21" t="s">
        <v>20</v>
      </c>
      <c r="B21">
        <v>3233.7312000000002</v>
      </c>
      <c r="C21">
        <v>381.55509999999998</v>
      </c>
      <c r="D21">
        <v>1589911.3810000001</v>
      </c>
      <c r="E21" s="3">
        <v>184758.43580000001</v>
      </c>
      <c r="F21" s="4">
        <v>171361.27979999999</v>
      </c>
      <c r="G21">
        <v>87710.214399999997</v>
      </c>
      <c r="H21">
        <v>74729.656400000007</v>
      </c>
      <c r="I21">
        <v>8921.4091000000008</v>
      </c>
      <c r="J21">
        <v>0</v>
      </c>
      <c r="K21">
        <v>0</v>
      </c>
      <c r="L21">
        <v>81594.360400000005</v>
      </c>
      <c r="M21">
        <v>63296.68</v>
      </c>
      <c r="N21">
        <v>1355255.2394999999</v>
      </c>
      <c r="O21">
        <v>0</v>
      </c>
      <c r="P21">
        <v>0</v>
      </c>
      <c r="Q21">
        <v>12</v>
      </c>
      <c r="R21">
        <v>1</v>
      </c>
    </row>
    <row r="22" spans="1:18" x14ac:dyDescent="0.25">
      <c r="A22" t="s">
        <v>21</v>
      </c>
      <c r="B22">
        <v>3314.5421999999999</v>
      </c>
      <c r="C22">
        <v>354.66359999999997</v>
      </c>
      <c r="D22">
        <v>1812445.4717999999</v>
      </c>
      <c r="E22" s="3">
        <v>339861.94030000002</v>
      </c>
      <c r="F22" s="4">
        <v>159297.78469999999</v>
      </c>
      <c r="G22">
        <v>63923.924899999998</v>
      </c>
      <c r="H22">
        <v>86955.448000000004</v>
      </c>
      <c r="I22">
        <v>8418.4117999999999</v>
      </c>
      <c r="J22">
        <v>0</v>
      </c>
      <c r="K22">
        <v>0</v>
      </c>
      <c r="L22">
        <v>58046.748</v>
      </c>
      <c r="M22">
        <v>458608.60239999997</v>
      </c>
      <c r="N22">
        <v>1194537.0045</v>
      </c>
      <c r="O22">
        <v>0</v>
      </c>
      <c r="P22">
        <v>0</v>
      </c>
      <c r="Q22">
        <v>12</v>
      </c>
      <c r="R22">
        <v>1</v>
      </c>
    </row>
    <row r="23" spans="1:18" x14ac:dyDescent="0.25">
      <c r="A23" t="s">
        <v>66</v>
      </c>
      <c r="B23">
        <v>9558.8125</v>
      </c>
      <c r="C23">
        <v>843.47029999999995</v>
      </c>
      <c r="D23">
        <v>2804289.3838</v>
      </c>
      <c r="E23" s="3">
        <v>-145974.05679999999</v>
      </c>
      <c r="F23" s="4">
        <v>278969.1421</v>
      </c>
      <c r="G23">
        <v>135008.1991</v>
      </c>
      <c r="H23">
        <v>109991.02619999999</v>
      </c>
      <c r="I23">
        <v>33969.916799999999</v>
      </c>
      <c r="J23">
        <v>501641.8</v>
      </c>
      <c r="K23">
        <v>0</v>
      </c>
      <c r="L23">
        <v>118849.26730000001</v>
      </c>
      <c r="M23">
        <v>1306560.6329000001</v>
      </c>
      <c r="N23">
        <v>2505524.5822000001</v>
      </c>
      <c r="O23">
        <v>0</v>
      </c>
      <c r="P23">
        <v>0</v>
      </c>
      <c r="Q23">
        <v>12</v>
      </c>
      <c r="R23">
        <v>1</v>
      </c>
    </row>
    <row r="24" spans="1:18" x14ac:dyDescent="0.25">
      <c r="A24" t="s">
        <v>24</v>
      </c>
      <c r="B24">
        <v>2071.6777000000002</v>
      </c>
      <c r="C24">
        <v>244.3184</v>
      </c>
      <c r="D24">
        <v>1254057.0009999999</v>
      </c>
      <c r="E24" s="3">
        <v>-99307.704400000002</v>
      </c>
      <c r="F24" s="4">
        <v>147209.80470000001</v>
      </c>
      <c r="G24">
        <v>61526.779399999999</v>
      </c>
      <c r="H24">
        <v>72552.580199999997</v>
      </c>
      <c r="I24">
        <v>13130.445</v>
      </c>
      <c r="J24">
        <v>0</v>
      </c>
      <c r="K24">
        <v>0</v>
      </c>
      <c r="L24">
        <v>55194.982499999998</v>
      </c>
      <c r="M24">
        <v>130342.97560000001</v>
      </c>
      <c r="N24">
        <v>976505.02729999996</v>
      </c>
      <c r="O24">
        <v>0</v>
      </c>
      <c r="P24">
        <v>0</v>
      </c>
      <c r="Q24">
        <v>12</v>
      </c>
      <c r="R24">
        <v>1</v>
      </c>
    </row>
    <row r="25" spans="1:18" x14ac:dyDescent="0.25">
      <c r="A25" t="s">
        <v>89</v>
      </c>
      <c r="B25">
        <v>3005.7262999999998</v>
      </c>
      <c r="C25">
        <v>316.59370000000001</v>
      </c>
      <c r="D25">
        <v>1344160.132</v>
      </c>
      <c r="E25" s="3">
        <v>192083.87820000001</v>
      </c>
      <c r="F25" s="4">
        <v>132212.9008</v>
      </c>
      <c r="G25">
        <v>68541.247700000007</v>
      </c>
      <c r="H25">
        <v>51996.755899999996</v>
      </c>
      <c r="I25">
        <v>11674.897199999999</v>
      </c>
      <c r="J25">
        <v>0</v>
      </c>
      <c r="K25">
        <v>0</v>
      </c>
      <c r="L25">
        <v>62802.289700000001</v>
      </c>
      <c r="M25">
        <v>210183.59330000001</v>
      </c>
      <c r="N25">
        <v>1001762.3183</v>
      </c>
      <c r="O25">
        <v>0</v>
      </c>
      <c r="P25">
        <v>0</v>
      </c>
      <c r="Q25">
        <v>12</v>
      </c>
      <c r="R25">
        <v>1</v>
      </c>
    </row>
    <row r="26" spans="1:18" x14ac:dyDescent="0.25">
      <c r="A26" t="s">
        <v>27</v>
      </c>
      <c r="B26">
        <v>2949.4079000000002</v>
      </c>
      <c r="C26">
        <v>98.785799999999995</v>
      </c>
      <c r="D26">
        <v>1488790.9203000001</v>
      </c>
      <c r="E26" s="3">
        <v>390532.46130000002</v>
      </c>
      <c r="F26" s="4">
        <v>41164.277999999998</v>
      </c>
      <c r="G26">
        <v>11317.657300000001</v>
      </c>
      <c r="H26">
        <v>28687.688999999998</v>
      </c>
      <c r="I26">
        <v>1158.9317000000001</v>
      </c>
      <c r="J26">
        <v>0</v>
      </c>
      <c r="K26">
        <v>0</v>
      </c>
      <c r="L26">
        <v>10455.4856</v>
      </c>
      <c r="M26">
        <v>1322138.8910999999</v>
      </c>
      <c r="N26">
        <v>125483.124</v>
      </c>
      <c r="O26">
        <v>0</v>
      </c>
      <c r="P26">
        <v>0</v>
      </c>
      <c r="Q26">
        <v>12</v>
      </c>
      <c r="R26">
        <v>1</v>
      </c>
    </row>
    <row r="27" spans="1:18" x14ac:dyDescent="0.25">
      <c r="A27" t="s">
        <v>29</v>
      </c>
      <c r="B27">
        <v>3069.0111999999999</v>
      </c>
      <c r="C27">
        <v>355.27510000000001</v>
      </c>
      <c r="D27">
        <v>1486261.7941000001</v>
      </c>
      <c r="E27" s="3">
        <v>567111.82999999996</v>
      </c>
      <c r="F27" s="4">
        <v>154586.65779999999</v>
      </c>
      <c r="G27">
        <v>78523.638800000001</v>
      </c>
      <c r="H27">
        <v>56696.596899999997</v>
      </c>
      <c r="I27">
        <v>19366.4221</v>
      </c>
      <c r="J27">
        <v>0</v>
      </c>
      <c r="K27">
        <v>0</v>
      </c>
      <c r="L27">
        <v>71654.058499999999</v>
      </c>
      <c r="M27">
        <v>102596.98209999999</v>
      </c>
      <c r="N27">
        <v>1229077.1285000001</v>
      </c>
      <c r="O27">
        <v>0</v>
      </c>
      <c r="P27">
        <v>0</v>
      </c>
      <c r="Q27">
        <v>12</v>
      </c>
      <c r="R27">
        <v>1</v>
      </c>
    </row>
    <row r="28" spans="1:18" x14ac:dyDescent="0.25">
      <c r="A28" t="s">
        <v>30</v>
      </c>
      <c r="B28">
        <v>5757.1498000000001</v>
      </c>
      <c r="C28">
        <v>364.20490000000001</v>
      </c>
      <c r="D28">
        <v>3344758.5597999999</v>
      </c>
      <c r="E28" s="3">
        <v>1222572.6129000001</v>
      </c>
      <c r="F28" s="4">
        <v>190840.80489999999</v>
      </c>
      <c r="G28">
        <v>55886.938800000004</v>
      </c>
      <c r="H28">
        <v>127655.10219999999</v>
      </c>
      <c r="I28">
        <v>7298.7638999999999</v>
      </c>
      <c r="J28">
        <v>0</v>
      </c>
      <c r="K28">
        <v>0</v>
      </c>
      <c r="L28">
        <v>50622.211300000003</v>
      </c>
      <c r="M28">
        <v>2312110.6220999998</v>
      </c>
      <c r="N28">
        <v>841805.70620000002</v>
      </c>
      <c r="O28">
        <v>0</v>
      </c>
      <c r="P28">
        <v>0</v>
      </c>
      <c r="Q28">
        <v>12</v>
      </c>
      <c r="R28">
        <v>1</v>
      </c>
    </row>
    <row r="29" spans="1:18" x14ac:dyDescent="0.25">
      <c r="A29" t="s">
        <v>80</v>
      </c>
      <c r="B29">
        <v>4099.6499000000003</v>
      </c>
      <c r="C29">
        <v>204.45849999999999</v>
      </c>
      <c r="D29">
        <v>2123657.4766000002</v>
      </c>
      <c r="E29" s="3">
        <v>939517.3456</v>
      </c>
      <c r="F29" s="4">
        <v>91571.895000000004</v>
      </c>
      <c r="G29">
        <v>41443.897100000002</v>
      </c>
      <c r="H29">
        <v>24362.816699999999</v>
      </c>
      <c r="I29">
        <v>25765.1813</v>
      </c>
      <c r="J29">
        <v>0</v>
      </c>
      <c r="K29">
        <v>0</v>
      </c>
      <c r="L29">
        <v>31018.844000000001</v>
      </c>
      <c r="M29">
        <v>282910.2831</v>
      </c>
      <c r="N29">
        <v>1749176.4589</v>
      </c>
      <c r="O29">
        <v>0</v>
      </c>
      <c r="P29">
        <v>0</v>
      </c>
      <c r="Q29">
        <v>12</v>
      </c>
      <c r="R29">
        <v>1</v>
      </c>
    </row>
    <row r="30" spans="1:18" x14ac:dyDescent="0.25">
      <c r="A30" t="s">
        <v>82</v>
      </c>
      <c r="B30">
        <v>4522.2821000000004</v>
      </c>
      <c r="C30">
        <v>352.50670000000002</v>
      </c>
      <c r="D30">
        <v>2538145.2659</v>
      </c>
      <c r="E30" s="3">
        <v>902100.4706</v>
      </c>
      <c r="F30" s="4">
        <v>158963.07070000001</v>
      </c>
      <c r="G30">
        <v>50551.971899999997</v>
      </c>
      <c r="H30">
        <v>70267.695200000002</v>
      </c>
      <c r="I30">
        <v>38143.403599999998</v>
      </c>
      <c r="J30">
        <v>0</v>
      </c>
      <c r="K30">
        <v>0</v>
      </c>
      <c r="L30">
        <v>39417.229200000002</v>
      </c>
      <c r="M30">
        <v>666272.99769999995</v>
      </c>
      <c r="N30">
        <v>1712903.1229999999</v>
      </c>
      <c r="O30">
        <v>0</v>
      </c>
      <c r="P30">
        <v>0</v>
      </c>
      <c r="Q30">
        <v>12</v>
      </c>
      <c r="R30">
        <v>1</v>
      </c>
    </row>
    <row r="31" spans="1:18" x14ac:dyDescent="0.25">
      <c r="A31" t="s">
        <v>83</v>
      </c>
      <c r="B31">
        <v>1405.4503</v>
      </c>
      <c r="C31">
        <v>235.45670000000001</v>
      </c>
      <c r="D31">
        <v>300537.3872</v>
      </c>
      <c r="E31" s="3">
        <v>-89186.926200000002</v>
      </c>
      <c r="F31" s="4">
        <v>109983.09729999999</v>
      </c>
      <c r="G31">
        <v>74552.8073</v>
      </c>
      <c r="H31">
        <v>31891.143800000002</v>
      </c>
      <c r="I31">
        <v>3539.1462000000001</v>
      </c>
      <c r="J31">
        <v>321300</v>
      </c>
      <c r="K31">
        <v>0</v>
      </c>
      <c r="L31">
        <v>71891.657900000006</v>
      </c>
      <c r="M31">
        <v>2723.3485000000001</v>
      </c>
      <c r="N31">
        <v>509131.51850000001</v>
      </c>
      <c r="O31">
        <v>0</v>
      </c>
      <c r="P31">
        <v>0</v>
      </c>
      <c r="Q31">
        <v>12</v>
      </c>
      <c r="R31">
        <v>1</v>
      </c>
    </row>
    <row r="32" spans="1:18" x14ac:dyDescent="0.25">
      <c r="A32" t="s">
        <v>84</v>
      </c>
      <c r="B32">
        <v>1616.4874</v>
      </c>
      <c r="C32">
        <v>96.719499999999996</v>
      </c>
      <c r="D32">
        <v>779206.00919999997</v>
      </c>
      <c r="E32" s="3">
        <v>242227.49369999999</v>
      </c>
      <c r="F32" s="4">
        <v>33259.548499999997</v>
      </c>
      <c r="G32">
        <v>15564.142099999999</v>
      </c>
      <c r="H32">
        <v>7280.1741000000002</v>
      </c>
      <c r="I32">
        <v>10415.2322</v>
      </c>
      <c r="J32">
        <v>0</v>
      </c>
      <c r="K32">
        <v>0</v>
      </c>
      <c r="L32">
        <v>11710.019200000001</v>
      </c>
      <c r="M32">
        <v>152324.08180000001</v>
      </c>
      <c r="N32">
        <v>593623.304</v>
      </c>
      <c r="O32">
        <v>0</v>
      </c>
      <c r="P32">
        <v>0</v>
      </c>
      <c r="Q32">
        <v>12</v>
      </c>
      <c r="R32">
        <v>1</v>
      </c>
    </row>
    <row r="33" spans="1:18" x14ac:dyDescent="0.25">
      <c r="A33" t="s">
        <v>32</v>
      </c>
      <c r="B33">
        <v>3700.3060999999998</v>
      </c>
      <c r="C33">
        <v>194.96090000000001</v>
      </c>
      <c r="D33">
        <v>1773808.9173999999</v>
      </c>
      <c r="E33" s="3">
        <v>560304.35589999997</v>
      </c>
      <c r="F33" s="4">
        <v>78326.607900000003</v>
      </c>
      <c r="G33">
        <v>33837.887199999997</v>
      </c>
      <c r="H33">
        <v>24220.098999999998</v>
      </c>
      <c r="I33">
        <v>20268.6217</v>
      </c>
      <c r="J33">
        <v>0</v>
      </c>
      <c r="K33">
        <v>0</v>
      </c>
      <c r="L33">
        <v>25555.331399999999</v>
      </c>
      <c r="M33">
        <v>142573.58480000001</v>
      </c>
      <c r="N33">
        <v>1552909.3964</v>
      </c>
      <c r="O33">
        <v>0</v>
      </c>
      <c r="P33">
        <v>0</v>
      </c>
      <c r="Q33">
        <v>12</v>
      </c>
      <c r="R33">
        <v>1</v>
      </c>
    </row>
    <row r="34" spans="1:18" x14ac:dyDescent="0.25">
      <c r="A34" t="s">
        <v>33</v>
      </c>
      <c r="B34">
        <v>2739.9142999999999</v>
      </c>
      <c r="C34">
        <v>296.3562</v>
      </c>
      <c r="D34">
        <v>1343723.2419</v>
      </c>
      <c r="E34" s="3">
        <v>160040.72320000001</v>
      </c>
      <c r="F34" s="4">
        <v>119650.51949999999</v>
      </c>
      <c r="G34">
        <v>44008.9715</v>
      </c>
      <c r="H34">
        <v>66600.451499999996</v>
      </c>
      <c r="I34">
        <v>9041.0964999999997</v>
      </c>
      <c r="J34">
        <v>0</v>
      </c>
      <c r="K34">
        <v>0</v>
      </c>
      <c r="L34">
        <v>38970.726799999997</v>
      </c>
      <c r="M34">
        <v>146540.33590000001</v>
      </c>
      <c r="N34">
        <v>1077535.1751000001</v>
      </c>
      <c r="O34">
        <v>0</v>
      </c>
      <c r="P34">
        <v>0</v>
      </c>
      <c r="Q34">
        <v>12</v>
      </c>
      <c r="R34">
        <v>1</v>
      </c>
    </row>
    <row r="35" spans="1:18" x14ac:dyDescent="0.25">
      <c r="A35" t="s">
        <v>69</v>
      </c>
      <c r="B35">
        <v>4320.6193999999996</v>
      </c>
      <c r="C35">
        <v>273.88639999999998</v>
      </c>
      <c r="D35">
        <v>2388739.8177999998</v>
      </c>
      <c r="E35" s="3">
        <v>1003887.6581</v>
      </c>
      <c r="F35" s="4">
        <v>134175.3573</v>
      </c>
      <c r="G35">
        <v>40061.340199999999</v>
      </c>
      <c r="H35">
        <v>9861.8459000000003</v>
      </c>
      <c r="I35">
        <v>84252.171199999997</v>
      </c>
      <c r="J35">
        <v>0</v>
      </c>
      <c r="K35">
        <v>0</v>
      </c>
      <c r="L35">
        <v>31963.780500000001</v>
      </c>
      <c r="M35">
        <v>737627.64009999996</v>
      </c>
      <c r="N35">
        <v>1516936.4331</v>
      </c>
      <c r="O35">
        <v>0</v>
      </c>
      <c r="P35">
        <v>0</v>
      </c>
      <c r="Q35">
        <v>12</v>
      </c>
      <c r="R35">
        <v>1</v>
      </c>
    </row>
    <row r="36" spans="1:18" x14ac:dyDescent="0.25">
      <c r="A36" t="s">
        <v>35</v>
      </c>
      <c r="B36">
        <v>4027.6779999999999</v>
      </c>
      <c r="C36">
        <v>154.5771</v>
      </c>
      <c r="D36">
        <v>2299807.0274</v>
      </c>
      <c r="E36" s="3">
        <v>986738.10660000006</v>
      </c>
      <c r="F36" s="4">
        <v>81093.568700000003</v>
      </c>
      <c r="G36">
        <v>38244.940799999997</v>
      </c>
      <c r="H36">
        <v>20384.341</v>
      </c>
      <c r="I36">
        <v>22464.287</v>
      </c>
      <c r="J36">
        <v>0</v>
      </c>
      <c r="K36">
        <v>0</v>
      </c>
      <c r="L36">
        <v>29121.292399999998</v>
      </c>
      <c r="M36">
        <v>574035.59360000002</v>
      </c>
      <c r="N36">
        <v>1644677.8362</v>
      </c>
      <c r="O36">
        <v>0</v>
      </c>
      <c r="P36">
        <v>0</v>
      </c>
      <c r="Q36">
        <v>12</v>
      </c>
      <c r="R36">
        <v>1</v>
      </c>
    </row>
    <row r="37" spans="1:18" x14ac:dyDescent="0.25">
      <c r="A37" t="s">
        <v>36</v>
      </c>
      <c r="B37">
        <v>561.16150000000005</v>
      </c>
      <c r="C37">
        <v>91.048100000000005</v>
      </c>
      <c r="D37">
        <v>-32172.456399999999</v>
      </c>
      <c r="E37" s="3">
        <v>-623787.80099999998</v>
      </c>
      <c r="F37" s="4">
        <v>60139.9395</v>
      </c>
      <c r="G37">
        <v>41396.983399999997</v>
      </c>
      <c r="H37">
        <v>18714.275399999999</v>
      </c>
      <c r="I37">
        <v>28.680599999999998</v>
      </c>
      <c r="J37">
        <v>927577.29169999994</v>
      </c>
      <c r="K37">
        <v>0</v>
      </c>
      <c r="L37">
        <v>41164.961199999998</v>
      </c>
      <c r="M37">
        <v>291262.13419999997</v>
      </c>
      <c r="N37">
        <v>26657.564699999999</v>
      </c>
      <c r="O37">
        <v>0</v>
      </c>
      <c r="P37">
        <v>0</v>
      </c>
      <c r="Q37">
        <v>12</v>
      </c>
      <c r="R37">
        <v>1</v>
      </c>
    </row>
    <row r="38" spans="1:18" x14ac:dyDescent="0.25">
      <c r="A38" t="s">
        <v>67</v>
      </c>
      <c r="B38">
        <v>4478.7852999999996</v>
      </c>
      <c r="C38">
        <v>294.6395</v>
      </c>
      <c r="D38">
        <v>1942639.7228000001</v>
      </c>
      <c r="E38" s="3">
        <v>684495.35010000004</v>
      </c>
      <c r="F38" s="4">
        <v>103248.7558</v>
      </c>
      <c r="G38">
        <v>61013.602299999999</v>
      </c>
      <c r="H38">
        <v>25469.530500000001</v>
      </c>
      <c r="I38">
        <v>16765.623</v>
      </c>
      <c r="J38">
        <v>0</v>
      </c>
      <c r="K38">
        <v>0</v>
      </c>
      <c r="L38">
        <v>52783.317199999998</v>
      </c>
      <c r="M38">
        <v>361017.35619999998</v>
      </c>
      <c r="N38">
        <v>1478372.9188999999</v>
      </c>
      <c r="O38">
        <v>0</v>
      </c>
      <c r="P38">
        <v>0</v>
      </c>
      <c r="Q38">
        <v>12</v>
      </c>
      <c r="R38">
        <v>1</v>
      </c>
    </row>
    <row r="39" spans="1:18" x14ac:dyDescent="0.25">
      <c r="A39" t="s">
        <v>38</v>
      </c>
      <c r="B39">
        <v>2973.4092000000001</v>
      </c>
      <c r="C39">
        <v>297.41550000000001</v>
      </c>
      <c r="D39">
        <v>1332064.747</v>
      </c>
      <c r="E39" s="3">
        <v>379845.41729999997</v>
      </c>
      <c r="F39" s="4">
        <v>109958.4544</v>
      </c>
      <c r="G39">
        <v>60343.934200000003</v>
      </c>
      <c r="H39">
        <v>29101.5753</v>
      </c>
      <c r="I39">
        <v>20512.944899999999</v>
      </c>
      <c r="J39">
        <v>0</v>
      </c>
      <c r="K39">
        <v>0</v>
      </c>
      <c r="L39">
        <v>53365.5412</v>
      </c>
      <c r="M39">
        <v>348916.56140000001</v>
      </c>
      <c r="N39">
        <v>873188.8308</v>
      </c>
      <c r="O39">
        <v>0</v>
      </c>
      <c r="P39">
        <v>0</v>
      </c>
      <c r="Q39">
        <v>12</v>
      </c>
      <c r="R39">
        <v>1</v>
      </c>
    </row>
    <row r="40" spans="1:18" x14ac:dyDescent="0.25">
      <c r="A40" t="s">
        <v>40</v>
      </c>
      <c r="B40">
        <v>2379.4063999999998</v>
      </c>
      <c r="C40">
        <v>243.51259999999999</v>
      </c>
      <c r="D40">
        <v>1366743.7542000001</v>
      </c>
      <c r="E40" s="3">
        <v>353453.43369999999</v>
      </c>
      <c r="F40" s="4">
        <v>128903.0788</v>
      </c>
      <c r="G40">
        <v>62624.6129</v>
      </c>
      <c r="H40">
        <v>55180.602500000001</v>
      </c>
      <c r="I40">
        <v>11097.863300000001</v>
      </c>
      <c r="J40">
        <v>0</v>
      </c>
      <c r="K40">
        <v>0</v>
      </c>
      <c r="L40">
        <v>57267.096400000002</v>
      </c>
      <c r="M40">
        <v>239158.33609999999</v>
      </c>
      <c r="N40">
        <v>998680.94460000005</v>
      </c>
      <c r="O40">
        <v>0</v>
      </c>
      <c r="P40">
        <v>0</v>
      </c>
      <c r="Q40">
        <v>12</v>
      </c>
      <c r="R40">
        <v>1</v>
      </c>
    </row>
    <row r="41" spans="1:18" x14ac:dyDescent="0.25">
      <c r="A41" t="s">
        <v>42</v>
      </c>
      <c r="B41">
        <v>2513.6134999999999</v>
      </c>
      <c r="C41">
        <v>105.9451</v>
      </c>
      <c r="D41">
        <v>1381523.3306</v>
      </c>
      <c r="E41" s="3">
        <v>172609.7028</v>
      </c>
      <c r="F41" s="4">
        <v>50767.7814</v>
      </c>
      <c r="G41">
        <v>25191.877</v>
      </c>
      <c r="H41">
        <v>14786.9264</v>
      </c>
      <c r="I41">
        <v>10788.977999999999</v>
      </c>
      <c r="J41">
        <v>0</v>
      </c>
      <c r="K41">
        <v>0</v>
      </c>
      <c r="L41">
        <v>20358.079300000001</v>
      </c>
      <c r="M41">
        <v>328299.3774</v>
      </c>
      <c r="N41">
        <v>1002456.0833000001</v>
      </c>
      <c r="O41">
        <v>0</v>
      </c>
      <c r="P41">
        <v>0</v>
      </c>
      <c r="Q41">
        <v>12</v>
      </c>
      <c r="R41">
        <v>1</v>
      </c>
    </row>
    <row r="42" spans="1:18" x14ac:dyDescent="0.25">
      <c r="A42" t="s">
        <v>44</v>
      </c>
      <c r="B42">
        <v>3695.8991999999998</v>
      </c>
      <c r="C42">
        <v>180.67939999999999</v>
      </c>
      <c r="D42">
        <v>2029064.8269</v>
      </c>
      <c r="E42" s="3">
        <v>887119.27020000003</v>
      </c>
      <c r="F42" s="4">
        <v>88352.723499999993</v>
      </c>
      <c r="G42">
        <v>36178.755100000002</v>
      </c>
      <c r="H42">
        <v>36707.378400000001</v>
      </c>
      <c r="I42">
        <v>15466.59</v>
      </c>
      <c r="J42">
        <v>0</v>
      </c>
      <c r="K42">
        <v>0</v>
      </c>
      <c r="L42">
        <v>28235.911599999999</v>
      </c>
      <c r="M42">
        <v>333975.09600000002</v>
      </c>
      <c r="N42">
        <v>1606734.8833999999</v>
      </c>
      <c r="O42">
        <v>0</v>
      </c>
      <c r="P42">
        <v>0</v>
      </c>
      <c r="Q42">
        <v>12</v>
      </c>
      <c r="R42">
        <v>1</v>
      </c>
    </row>
    <row r="43" spans="1:18" x14ac:dyDescent="0.25">
      <c r="A43" t="s">
        <v>45</v>
      </c>
      <c r="B43">
        <v>6173.0077000000001</v>
      </c>
      <c r="C43">
        <v>656.58529999999996</v>
      </c>
      <c r="D43">
        <v>2069800.9905000001</v>
      </c>
      <c r="E43" s="3">
        <v>-151859.03150000001</v>
      </c>
      <c r="F43" s="4">
        <v>208686.2745</v>
      </c>
      <c r="G43">
        <v>126193.7377</v>
      </c>
      <c r="H43">
        <v>66150.706900000005</v>
      </c>
      <c r="I43">
        <v>16341.83</v>
      </c>
      <c r="J43">
        <v>0</v>
      </c>
      <c r="K43">
        <v>0</v>
      </c>
      <c r="L43">
        <v>116692.90700000001</v>
      </c>
      <c r="M43">
        <v>285519.16639999999</v>
      </c>
      <c r="N43">
        <v>1575596.2531000001</v>
      </c>
      <c r="O43">
        <v>0</v>
      </c>
      <c r="P43">
        <v>0</v>
      </c>
      <c r="Q43">
        <v>12</v>
      </c>
      <c r="R43">
        <v>1</v>
      </c>
    </row>
    <row r="44" spans="1:18" x14ac:dyDescent="0.25">
      <c r="A44" t="s">
        <v>47</v>
      </c>
      <c r="B44">
        <v>3944.6201000000001</v>
      </c>
      <c r="C44">
        <v>229.5291</v>
      </c>
      <c r="D44">
        <v>1834936.3537999999</v>
      </c>
      <c r="E44" s="3">
        <v>571904.74380000005</v>
      </c>
      <c r="F44" s="4">
        <v>87572.815900000001</v>
      </c>
      <c r="G44">
        <v>39821.156999999999</v>
      </c>
      <c r="H44">
        <v>35348.320200000002</v>
      </c>
      <c r="I44">
        <v>12403.338599999999</v>
      </c>
      <c r="J44">
        <v>0</v>
      </c>
      <c r="K44">
        <v>0</v>
      </c>
      <c r="L44">
        <v>32116.741900000001</v>
      </c>
      <c r="M44">
        <v>196552.39550000001</v>
      </c>
      <c r="N44">
        <v>1550809.0970000001</v>
      </c>
      <c r="O44">
        <v>0</v>
      </c>
      <c r="P44">
        <v>0</v>
      </c>
      <c r="Q44">
        <v>12</v>
      </c>
      <c r="R44">
        <v>1</v>
      </c>
    </row>
    <row r="45" spans="1:18" x14ac:dyDescent="0.25">
      <c r="A45" t="s">
        <v>48</v>
      </c>
      <c r="B45">
        <v>2006.1775</v>
      </c>
      <c r="C45">
        <v>283.73200000000003</v>
      </c>
      <c r="D45">
        <v>1188176.3063000001</v>
      </c>
      <c r="E45" s="3">
        <v>38890.872799999997</v>
      </c>
      <c r="F45" s="4">
        <v>158302.334</v>
      </c>
      <c r="G45">
        <v>75957.244399999996</v>
      </c>
      <c r="H45">
        <v>75809.302899999995</v>
      </c>
      <c r="I45">
        <v>6535.7866999999997</v>
      </c>
      <c r="J45">
        <v>0</v>
      </c>
      <c r="K45">
        <v>0</v>
      </c>
      <c r="L45">
        <v>72158.695800000001</v>
      </c>
      <c r="M45">
        <v>151557.95120000001</v>
      </c>
      <c r="N45">
        <v>878316.96109999996</v>
      </c>
      <c r="O45">
        <v>0</v>
      </c>
      <c r="P45">
        <v>0</v>
      </c>
      <c r="Q45">
        <v>12</v>
      </c>
      <c r="R45">
        <v>1</v>
      </c>
    </row>
    <row r="46" spans="1:18" x14ac:dyDescent="0.25">
      <c r="A46" t="s">
        <v>51</v>
      </c>
      <c r="B46">
        <v>4216.5873000000001</v>
      </c>
      <c r="C46">
        <v>235.61779999999999</v>
      </c>
      <c r="D46">
        <v>1850866.4929</v>
      </c>
      <c r="E46" s="3">
        <v>723509.41330000001</v>
      </c>
      <c r="F46" s="4">
        <v>82694.300399999993</v>
      </c>
      <c r="G46">
        <v>40719.647199999999</v>
      </c>
      <c r="H46">
        <v>23342.719700000001</v>
      </c>
      <c r="I46">
        <v>18631.933499999999</v>
      </c>
      <c r="J46">
        <v>0</v>
      </c>
      <c r="K46">
        <v>0</v>
      </c>
      <c r="L46">
        <v>31427.033299999999</v>
      </c>
      <c r="M46">
        <v>96195.511199999994</v>
      </c>
      <c r="N46">
        <v>1671976.4217000001</v>
      </c>
      <c r="O46">
        <v>0</v>
      </c>
      <c r="P46">
        <v>0</v>
      </c>
      <c r="Q46">
        <v>12</v>
      </c>
      <c r="R46">
        <v>1</v>
      </c>
    </row>
    <row r="47" spans="1:18" x14ac:dyDescent="0.25">
      <c r="A47" t="s">
        <v>52</v>
      </c>
      <c r="B47">
        <v>3517.0623999999998</v>
      </c>
      <c r="C47">
        <v>560.14639999999997</v>
      </c>
      <c r="D47">
        <v>1507483.2904000001</v>
      </c>
      <c r="E47" s="3">
        <v>311932.8187</v>
      </c>
      <c r="F47" s="4">
        <v>133968.8192</v>
      </c>
      <c r="G47">
        <v>29585.0645</v>
      </c>
      <c r="H47">
        <v>95918.019700000004</v>
      </c>
      <c r="I47">
        <v>8465.7350000000006</v>
      </c>
      <c r="J47">
        <v>0</v>
      </c>
      <c r="K47">
        <v>0</v>
      </c>
      <c r="L47">
        <v>24273.3629</v>
      </c>
      <c r="M47">
        <v>518462.31719999999</v>
      </c>
      <c r="N47">
        <v>855052.26580000005</v>
      </c>
      <c r="O47">
        <v>0</v>
      </c>
      <c r="P47">
        <v>0</v>
      </c>
      <c r="Q47">
        <v>12</v>
      </c>
      <c r="R47">
        <v>1</v>
      </c>
    </row>
    <row r="48" spans="1:18" x14ac:dyDescent="0.25">
      <c r="A48" t="s">
        <v>54</v>
      </c>
      <c r="B48">
        <v>7425.8681999999999</v>
      </c>
      <c r="C48">
        <v>429.74680000000001</v>
      </c>
      <c r="D48">
        <v>3711076.2747999998</v>
      </c>
      <c r="E48" s="3">
        <v>942417.09699999995</v>
      </c>
      <c r="F48" s="4">
        <v>212105.53419999999</v>
      </c>
      <c r="G48">
        <v>143765.7084</v>
      </c>
      <c r="H48">
        <v>42254.8482</v>
      </c>
      <c r="I48">
        <v>26084.977599999998</v>
      </c>
      <c r="J48">
        <v>0</v>
      </c>
      <c r="K48">
        <v>0</v>
      </c>
      <c r="L48">
        <v>130526.7328</v>
      </c>
      <c r="M48">
        <v>269440.55160000001</v>
      </c>
      <c r="N48">
        <v>3229531.3054999998</v>
      </c>
      <c r="O48">
        <v>0</v>
      </c>
      <c r="P48">
        <v>0</v>
      </c>
      <c r="Q48">
        <v>12</v>
      </c>
      <c r="R48">
        <v>1</v>
      </c>
    </row>
    <row r="49" spans="1:18" x14ac:dyDescent="0.25">
      <c r="A49" t="s">
        <v>86</v>
      </c>
      <c r="B49">
        <v>3388.5691000000002</v>
      </c>
      <c r="C49">
        <v>423.47399999999999</v>
      </c>
      <c r="D49">
        <v>1300601.5356999999</v>
      </c>
      <c r="E49" s="3">
        <v>-4537.0443999999998</v>
      </c>
      <c r="F49" s="4">
        <v>174424.89550000001</v>
      </c>
      <c r="G49">
        <v>88645.315700000006</v>
      </c>
      <c r="H49">
        <v>72501.971600000004</v>
      </c>
      <c r="I49">
        <v>13277.608200000001</v>
      </c>
      <c r="J49">
        <v>298969.53610000003</v>
      </c>
      <c r="K49">
        <v>0</v>
      </c>
      <c r="L49">
        <v>81656.913</v>
      </c>
      <c r="M49">
        <v>81397.531199999998</v>
      </c>
      <c r="N49">
        <v>1343748.6229999999</v>
      </c>
      <c r="O49">
        <v>0</v>
      </c>
      <c r="P49">
        <v>0</v>
      </c>
      <c r="Q49">
        <v>12</v>
      </c>
      <c r="R49">
        <v>1</v>
      </c>
    </row>
    <row r="50" spans="1:18" x14ac:dyDescent="0.25">
      <c r="A50" t="s">
        <v>55</v>
      </c>
      <c r="B50">
        <v>3598.9277999999999</v>
      </c>
      <c r="C50">
        <v>548.3741</v>
      </c>
      <c r="D50">
        <v>2147637.2538999999</v>
      </c>
      <c r="E50" s="3">
        <v>474390.1103</v>
      </c>
      <c r="F50" s="4">
        <v>280858.652</v>
      </c>
      <c r="G50">
        <v>54756.8056</v>
      </c>
      <c r="H50">
        <v>219778.85500000001</v>
      </c>
      <c r="I50">
        <v>6322.9913999999999</v>
      </c>
      <c r="J50">
        <v>0</v>
      </c>
      <c r="K50">
        <v>0</v>
      </c>
      <c r="L50">
        <v>49737.245699999999</v>
      </c>
      <c r="M50">
        <v>1030936.9819</v>
      </c>
      <c r="N50">
        <v>835845.12219999998</v>
      </c>
      <c r="O50">
        <v>0</v>
      </c>
      <c r="P50">
        <v>0</v>
      </c>
      <c r="Q50">
        <v>12</v>
      </c>
      <c r="R50">
        <v>1</v>
      </c>
    </row>
    <row r="51" spans="1:18" x14ac:dyDescent="0.25">
      <c r="A51" t="s">
        <v>56</v>
      </c>
      <c r="B51">
        <v>3686.9227000000001</v>
      </c>
      <c r="C51">
        <v>165.24459999999999</v>
      </c>
      <c r="D51">
        <v>1862838.1155000001</v>
      </c>
      <c r="E51" s="3">
        <v>799407.39399999997</v>
      </c>
      <c r="F51" s="4">
        <v>69587.020600000003</v>
      </c>
      <c r="G51">
        <v>38313.1898</v>
      </c>
      <c r="H51">
        <v>12543.1949</v>
      </c>
      <c r="I51">
        <v>18730.635999999999</v>
      </c>
      <c r="J51">
        <v>0</v>
      </c>
      <c r="K51">
        <v>0</v>
      </c>
      <c r="L51">
        <v>30209.352900000002</v>
      </c>
      <c r="M51">
        <v>210309.97330000001</v>
      </c>
      <c r="N51">
        <v>1434649.7338</v>
      </c>
      <c r="O51">
        <v>0</v>
      </c>
      <c r="P51">
        <v>0</v>
      </c>
      <c r="Q51">
        <v>12</v>
      </c>
      <c r="R51">
        <v>1</v>
      </c>
    </row>
    <row r="52" spans="1:18" x14ac:dyDescent="0.25">
      <c r="A52" t="s">
        <v>57</v>
      </c>
      <c r="B52">
        <v>3512.9766</v>
      </c>
      <c r="C52">
        <v>499.58370000000002</v>
      </c>
      <c r="D52">
        <v>1786128.3376</v>
      </c>
      <c r="E52" s="3">
        <v>779539.40170000005</v>
      </c>
      <c r="F52" s="4">
        <v>195984.7574</v>
      </c>
      <c r="G52">
        <v>73609.251799999998</v>
      </c>
      <c r="H52">
        <v>109316.9531</v>
      </c>
      <c r="I52">
        <v>13058.5525</v>
      </c>
      <c r="J52">
        <v>0</v>
      </c>
      <c r="K52">
        <v>0</v>
      </c>
      <c r="L52">
        <v>65210.566500000001</v>
      </c>
      <c r="M52">
        <v>140926.9265</v>
      </c>
      <c r="N52">
        <v>1449223.1931</v>
      </c>
      <c r="O52">
        <v>0</v>
      </c>
      <c r="P52">
        <v>0</v>
      </c>
      <c r="Q52">
        <v>12</v>
      </c>
      <c r="R52">
        <v>1</v>
      </c>
    </row>
    <row r="53" spans="1:18" x14ac:dyDescent="0.25">
      <c r="A53" t="s">
        <v>88</v>
      </c>
      <c r="B53">
        <v>1779.2601</v>
      </c>
      <c r="C53">
        <v>56.951000000000001</v>
      </c>
      <c r="D53">
        <v>1044980.7445</v>
      </c>
      <c r="E53" s="3">
        <v>-463746.89150000003</v>
      </c>
      <c r="F53" s="4">
        <v>38306.263400000003</v>
      </c>
      <c r="G53">
        <v>0</v>
      </c>
      <c r="H53">
        <v>9637.3109999999997</v>
      </c>
      <c r="I53">
        <v>561.7577</v>
      </c>
      <c r="J53">
        <v>0</v>
      </c>
      <c r="K53">
        <v>0</v>
      </c>
      <c r="L53">
        <v>27658.103999999999</v>
      </c>
      <c r="M53">
        <v>936803.93240000005</v>
      </c>
      <c r="N53">
        <v>69870.514999999999</v>
      </c>
      <c r="O53">
        <v>0</v>
      </c>
      <c r="P53">
        <v>28107.1947</v>
      </c>
      <c r="Q53">
        <v>12</v>
      </c>
      <c r="R53">
        <v>1</v>
      </c>
    </row>
    <row r="54" spans="1:18" x14ac:dyDescent="0.25">
      <c r="A54" t="s">
        <v>59</v>
      </c>
      <c r="B54">
        <v>1423.9813999999999</v>
      </c>
      <c r="C54">
        <v>197.67080000000001</v>
      </c>
      <c r="D54">
        <v>666695.86769999994</v>
      </c>
      <c r="E54" s="3">
        <v>191310.7512</v>
      </c>
      <c r="F54" s="4">
        <v>80746.813500000004</v>
      </c>
      <c r="G54">
        <v>35356.059099999999</v>
      </c>
      <c r="H54">
        <v>40302.6417</v>
      </c>
      <c r="I54">
        <v>5088.1126999999997</v>
      </c>
      <c r="J54">
        <v>0</v>
      </c>
      <c r="K54">
        <v>0</v>
      </c>
      <c r="L54">
        <v>32179.187900000001</v>
      </c>
      <c r="M54">
        <v>0</v>
      </c>
      <c r="N54">
        <v>585949.4068</v>
      </c>
      <c r="O54">
        <v>0</v>
      </c>
      <c r="P54">
        <v>0</v>
      </c>
      <c r="Q54">
        <v>12</v>
      </c>
      <c r="R54">
        <v>1</v>
      </c>
    </row>
    <row r="55" spans="1:18" x14ac:dyDescent="0.25">
      <c r="A55" t="s">
        <v>61</v>
      </c>
      <c r="B55">
        <v>4277.7197999999999</v>
      </c>
      <c r="C55">
        <v>217.36500000000001</v>
      </c>
      <c r="D55">
        <v>2306572.1713</v>
      </c>
      <c r="E55" s="3">
        <v>752973.46219999995</v>
      </c>
      <c r="F55" s="4">
        <v>109025.4639</v>
      </c>
      <c r="G55">
        <v>59254.887499999997</v>
      </c>
      <c r="H55">
        <v>27083.933499999999</v>
      </c>
      <c r="I55">
        <v>22686.642899999999</v>
      </c>
      <c r="J55">
        <v>0</v>
      </c>
      <c r="K55">
        <v>0</v>
      </c>
      <c r="L55">
        <v>50782.299500000001</v>
      </c>
      <c r="M55">
        <v>231677.94820000001</v>
      </c>
      <c r="N55">
        <v>1965868.7054000001</v>
      </c>
      <c r="O55">
        <v>0</v>
      </c>
      <c r="P55">
        <v>0</v>
      </c>
      <c r="Q55">
        <v>12</v>
      </c>
      <c r="R55">
        <v>1</v>
      </c>
    </row>
    <row r="56" spans="1:18" x14ac:dyDescent="0.25">
      <c r="A56" t="s">
        <v>62</v>
      </c>
      <c r="B56">
        <v>2401.2997</v>
      </c>
      <c r="C56">
        <v>91.147300000000001</v>
      </c>
      <c r="D56">
        <v>1308389.5782999999</v>
      </c>
      <c r="E56" s="3">
        <v>113840.5218</v>
      </c>
      <c r="F56" s="4">
        <v>44128.524700000002</v>
      </c>
      <c r="G56">
        <v>27490.389500000001</v>
      </c>
      <c r="H56">
        <v>5890.4165000000003</v>
      </c>
      <c r="I56">
        <v>10747.718699999999</v>
      </c>
      <c r="J56">
        <v>0</v>
      </c>
      <c r="K56">
        <v>0</v>
      </c>
      <c r="L56">
        <v>22869.305400000001</v>
      </c>
      <c r="M56">
        <v>261060.58470000001</v>
      </c>
      <c r="N56">
        <v>1003200.1553</v>
      </c>
      <c r="O56">
        <v>0</v>
      </c>
      <c r="P56">
        <v>0</v>
      </c>
      <c r="Q56">
        <v>12</v>
      </c>
      <c r="R56">
        <v>1</v>
      </c>
    </row>
    <row r="57" spans="1:18" x14ac:dyDescent="0.25">
      <c r="A57" t="s">
        <v>70</v>
      </c>
      <c r="B57">
        <v>3368.0142999999998</v>
      </c>
      <c r="C57">
        <v>358.67149999999998</v>
      </c>
      <c r="D57">
        <v>1445206.1333999999</v>
      </c>
      <c r="E57" s="3">
        <v>392657.81920000003</v>
      </c>
      <c r="F57" s="4">
        <v>196161.83859999999</v>
      </c>
      <c r="G57">
        <v>117260.3866</v>
      </c>
      <c r="H57">
        <v>63476.341099999998</v>
      </c>
      <c r="I57">
        <v>15425.1109</v>
      </c>
      <c r="J57">
        <v>628588.1</v>
      </c>
      <c r="K57">
        <v>0</v>
      </c>
      <c r="L57">
        <v>110283.32090000001</v>
      </c>
      <c r="M57">
        <v>306492.53970000002</v>
      </c>
      <c r="N57">
        <v>1578866.9256</v>
      </c>
      <c r="O57">
        <v>0</v>
      </c>
      <c r="P57">
        <v>0</v>
      </c>
      <c r="Q57">
        <v>12</v>
      </c>
      <c r="R57">
        <v>1</v>
      </c>
    </row>
    <row r="58" spans="1:18" x14ac:dyDescent="0.25">
      <c r="A58" t="s">
        <v>4</v>
      </c>
      <c r="B58">
        <v>29559.226299999998</v>
      </c>
      <c r="C58">
        <v>1726.3704</v>
      </c>
      <c r="D58">
        <v>17446397.950399999</v>
      </c>
      <c r="E58" s="3">
        <v>5637697.3503999999</v>
      </c>
      <c r="F58" s="4">
        <v>971150.98820000002</v>
      </c>
      <c r="G58">
        <v>403245.13770000002</v>
      </c>
      <c r="H58">
        <v>453027.75699999998</v>
      </c>
      <c r="I58">
        <v>114878.0934</v>
      </c>
      <c r="J58">
        <v>0</v>
      </c>
      <c r="K58">
        <v>0</v>
      </c>
      <c r="L58">
        <v>354576.17489999998</v>
      </c>
      <c r="M58">
        <v>5960014.3092</v>
      </c>
      <c r="N58">
        <v>10515234.5239</v>
      </c>
      <c r="O58">
        <v>0</v>
      </c>
      <c r="P58">
        <v>0</v>
      </c>
      <c r="Q58">
        <v>12</v>
      </c>
      <c r="R58">
        <v>1</v>
      </c>
    </row>
    <row r="59" spans="1:18" x14ac:dyDescent="0.25">
      <c r="A59" t="s">
        <v>76</v>
      </c>
      <c r="B59">
        <v>36308.810700000002</v>
      </c>
      <c r="C59">
        <v>825.45809999999994</v>
      </c>
      <c r="D59">
        <v>21132162.760200001</v>
      </c>
      <c r="E59" s="3">
        <v>8554550.8910000008</v>
      </c>
      <c r="F59" s="4">
        <v>395079.20549999998</v>
      </c>
      <c r="G59">
        <v>207882.253</v>
      </c>
      <c r="H59">
        <v>100837.0064</v>
      </c>
      <c r="I59">
        <v>86359.946100000001</v>
      </c>
      <c r="J59">
        <v>0</v>
      </c>
      <c r="K59">
        <v>0</v>
      </c>
      <c r="L59">
        <v>168330.70370000001</v>
      </c>
      <c r="M59">
        <v>12759443.841800001</v>
      </c>
      <c r="N59">
        <v>7977640.6025</v>
      </c>
      <c r="O59">
        <v>0</v>
      </c>
      <c r="P59">
        <v>0</v>
      </c>
      <c r="Q59">
        <v>12</v>
      </c>
      <c r="R59">
        <v>1</v>
      </c>
    </row>
    <row r="60" spans="1:18" x14ac:dyDescent="0.25">
      <c r="A60" t="s">
        <v>14</v>
      </c>
      <c r="B60">
        <v>41207.902399999999</v>
      </c>
      <c r="C60">
        <v>1361.8357000000001</v>
      </c>
      <c r="D60">
        <v>22876248.9267</v>
      </c>
      <c r="E60" s="3">
        <v>9249630.9202999994</v>
      </c>
      <c r="F60" s="4">
        <v>592611.97140000004</v>
      </c>
      <c r="G60">
        <v>248543.11850000001</v>
      </c>
      <c r="H60">
        <v>221025.3028</v>
      </c>
      <c r="I60">
        <v>123043.55009999999</v>
      </c>
      <c r="J60">
        <v>0</v>
      </c>
      <c r="K60">
        <v>0</v>
      </c>
      <c r="L60">
        <v>188972.7978</v>
      </c>
      <c r="M60">
        <v>11261087.686100001</v>
      </c>
      <c r="N60">
        <v>11022552.154100001</v>
      </c>
      <c r="O60">
        <v>0</v>
      </c>
      <c r="P60">
        <v>0</v>
      </c>
      <c r="Q60">
        <v>12</v>
      </c>
      <c r="R60">
        <v>1</v>
      </c>
    </row>
    <row r="61" spans="1:18" x14ac:dyDescent="0.25">
      <c r="A61" t="s">
        <v>22</v>
      </c>
      <c r="B61">
        <v>14815.4169</v>
      </c>
      <c r="C61">
        <v>9598.1777000000002</v>
      </c>
      <c r="D61">
        <v>8415132.5574999992</v>
      </c>
      <c r="E61" s="3">
        <v>2391168.3081</v>
      </c>
      <c r="F61" s="4">
        <v>595716.66150000005</v>
      </c>
      <c r="G61">
        <v>292216.41379999998</v>
      </c>
      <c r="H61">
        <v>241831.6004</v>
      </c>
      <c r="I61">
        <v>61668.647400000002</v>
      </c>
      <c r="J61">
        <v>0</v>
      </c>
      <c r="K61">
        <v>0</v>
      </c>
      <c r="L61">
        <v>216571.3174</v>
      </c>
      <c r="M61">
        <v>2159919.4679999999</v>
      </c>
      <c r="N61">
        <v>5704473.4183999998</v>
      </c>
      <c r="O61">
        <v>0</v>
      </c>
      <c r="P61">
        <v>0</v>
      </c>
      <c r="Q61">
        <v>12</v>
      </c>
      <c r="R61">
        <v>1</v>
      </c>
    </row>
    <row r="62" spans="1:18" x14ac:dyDescent="0.25">
      <c r="A62" t="s">
        <v>23</v>
      </c>
      <c r="B62">
        <v>39832.044300000001</v>
      </c>
      <c r="C62">
        <v>2104.2314999999999</v>
      </c>
      <c r="D62">
        <v>22887627.9234</v>
      </c>
      <c r="E62" s="3">
        <v>5252645.7285000002</v>
      </c>
      <c r="F62" s="4">
        <v>1044281.0689</v>
      </c>
      <c r="G62">
        <v>470619.68959999998</v>
      </c>
      <c r="H62">
        <v>463273.4767</v>
      </c>
      <c r="I62">
        <v>110387.9026</v>
      </c>
      <c r="J62">
        <v>0</v>
      </c>
      <c r="K62">
        <v>0</v>
      </c>
      <c r="L62">
        <v>402855.92359999998</v>
      </c>
      <c r="M62">
        <v>9163599.0613000002</v>
      </c>
      <c r="N62">
        <v>12679759.8684</v>
      </c>
      <c r="O62">
        <v>0</v>
      </c>
      <c r="P62">
        <v>0</v>
      </c>
      <c r="Q62">
        <v>12</v>
      </c>
      <c r="R62">
        <v>1</v>
      </c>
    </row>
    <row r="63" spans="1:18" x14ac:dyDescent="0.25">
      <c r="A63" t="s">
        <v>25</v>
      </c>
      <c r="B63">
        <v>7422.8915999999999</v>
      </c>
      <c r="C63">
        <v>364.26100000000002</v>
      </c>
      <c r="D63">
        <v>4288260.8338000001</v>
      </c>
      <c r="E63" s="3">
        <v>1223491.3267000001</v>
      </c>
      <c r="F63" s="4">
        <v>207579.64670000001</v>
      </c>
      <c r="G63">
        <v>110378.461</v>
      </c>
      <c r="H63">
        <v>68634.7454</v>
      </c>
      <c r="I63">
        <v>28566.440299999998</v>
      </c>
      <c r="J63">
        <v>0</v>
      </c>
      <c r="K63">
        <v>0</v>
      </c>
      <c r="L63">
        <v>97592.301800000001</v>
      </c>
      <c r="M63">
        <v>1497938.6021</v>
      </c>
      <c r="N63">
        <v>2582741.8591</v>
      </c>
      <c r="O63">
        <v>0</v>
      </c>
      <c r="P63">
        <v>0</v>
      </c>
      <c r="Q63">
        <v>12</v>
      </c>
      <c r="R63">
        <v>1</v>
      </c>
    </row>
    <row r="64" spans="1:18" x14ac:dyDescent="0.25">
      <c r="A64" t="s">
        <v>26</v>
      </c>
      <c r="B64">
        <v>16805.465</v>
      </c>
      <c r="C64">
        <v>683.6223</v>
      </c>
      <c r="D64">
        <v>10089953.7831</v>
      </c>
      <c r="E64" s="3">
        <v>3411486.3656000001</v>
      </c>
      <c r="F64" s="4">
        <v>363050.26740000001</v>
      </c>
      <c r="G64">
        <v>190357.8118</v>
      </c>
      <c r="H64">
        <v>116969.4256</v>
      </c>
      <c r="I64">
        <v>55723.03</v>
      </c>
      <c r="J64">
        <v>0</v>
      </c>
      <c r="K64">
        <v>0</v>
      </c>
      <c r="L64">
        <v>162396.42540000001</v>
      </c>
      <c r="M64">
        <v>4575556.7477000002</v>
      </c>
      <c r="N64">
        <v>5151346.4406000003</v>
      </c>
      <c r="O64">
        <v>0</v>
      </c>
      <c r="P64">
        <v>0</v>
      </c>
      <c r="Q64">
        <v>12</v>
      </c>
      <c r="R64">
        <v>1</v>
      </c>
    </row>
    <row r="65" spans="1:18" x14ac:dyDescent="0.25">
      <c r="A65" t="s">
        <v>28</v>
      </c>
      <c r="B65">
        <v>12587.564700000001</v>
      </c>
      <c r="C65">
        <v>547.72249999999997</v>
      </c>
      <c r="D65">
        <v>7603527.5072999997</v>
      </c>
      <c r="E65" s="3">
        <v>2598571.6376999998</v>
      </c>
      <c r="F65" s="4">
        <v>329724.54269999999</v>
      </c>
      <c r="G65">
        <v>170786.02059999999</v>
      </c>
      <c r="H65">
        <v>119827.8946</v>
      </c>
      <c r="I65">
        <v>39110.627500000002</v>
      </c>
      <c r="J65">
        <v>0</v>
      </c>
      <c r="K65">
        <v>0</v>
      </c>
      <c r="L65">
        <v>155577.38329999999</v>
      </c>
      <c r="M65">
        <v>4110871.2173000001</v>
      </c>
      <c r="N65">
        <v>3162932.1579999998</v>
      </c>
      <c r="O65">
        <v>0</v>
      </c>
      <c r="P65">
        <v>0</v>
      </c>
      <c r="Q65">
        <v>12</v>
      </c>
      <c r="R65">
        <v>1</v>
      </c>
    </row>
    <row r="66" spans="1:18" x14ac:dyDescent="0.25">
      <c r="A66" t="s">
        <v>31</v>
      </c>
      <c r="B66">
        <v>13833.613300000001</v>
      </c>
      <c r="C66">
        <v>806.42460000000005</v>
      </c>
      <c r="D66">
        <v>7863599.3823999995</v>
      </c>
      <c r="E66" s="3">
        <v>1689951.8422999999</v>
      </c>
      <c r="F66" s="4">
        <v>437507.31280000001</v>
      </c>
      <c r="G66">
        <v>251057.92139999999</v>
      </c>
      <c r="H66">
        <v>133268.0202</v>
      </c>
      <c r="I66">
        <v>53181.371200000001</v>
      </c>
      <c r="J66">
        <v>0</v>
      </c>
      <c r="K66">
        <v>0</v>
      </c>
      <c r="L66">
        <v>227699.0049</v>
      </c>
      <c r="M66">
        <v>2103525.1691999999</v>
      </c>
      <c r="N66">
        <v>5322568.2994999997</v>
      </c>
      <c r="O66">
        <v>0</v>
      </c>
      <c r="P66">
        <v>0</v>
      </c>
      <c r="Q66">
        <v>12</v>
      </c>
      <c r="R66">
        <v>1</v>
      </c>
    </row>
    <row r="67" spans="1:18" x14ac:dyDescent="0.25">
      <c r="A67" t="s">
        <v>34</v>
      </c>
      <c r="B67">
        <v>16482.760600000001</v>
      </c>
      <c r="C67">
        <v>2382.1131999999998</v>
      </c>
      <c r="D67">
        <v>7791843.3974000001</v>
      </c>
      <c r="E67" s="3">
        <v>3077373.9832000001</v>
      </c>
      <c r="F67" s="4">
        <v>411505.0147</v>
      </c>
      <c r="G67">
        <v>182140.7671</v>
      </c>
      <c r="H67">
        <v>125107.0067</v>
      </c>
      <c r="I67">
        <v>104257.2409</v>
      </c>
      <c r="J67">
        <v>0</v>
      </c>
      <c r="K67">
        <v>0</v>
      </c>
      <c r="L67">
        <v>131653.56280000001</v>
      </c>
      <c r="M67">
        <v>605826.24430000002</v>
      </c>
      <c r="N67">
        <v>6784326.5015000002</v>
      </c>
      <c r="O67">
        <v>0</v>
      </c>
      <c r="P67">
        <v>0</v>
      </c>
      <c r="Q67">
        <v>12</v>
      </c>
      <c r="R67">
        <v>1</v>
      </c>
    </row>
    <row r="68" spans="1:18" x14ac:dyDescent="0.25">
      <c r="A68" t="s">
        <v>91</v>
      </c>
      <c r="B68">
        <v>22106.685799999999</v>
      </c>
      <c r="C68">
        <v>5591.0235000000002</v>
      </c>
      <c r="D68">
        <v>12713564.789999999</v>
      </c>
      <c r="E68" s="3">
        <v>5296370.2752999999</v>
      </c>
      <c r="F68" s="4">
        <v>604751.64780000004</v>
      </c>
      <c r="G68">
        <v>281356.86290000001</v>
      </c>
      <c r="H68">
        <v>235505.3346</v>
      </c>
      <c r="I68">
        <v>87889.450299999997</v>
      </c>
      <c r="J68">
        <v>0</v>
      </c>
      <c r="K68">
        <v>0</v>
      </c>
      <c r="L68">
        <v>217695.85399999999</v>
      </c>
      <c r="M68">
        <v>4674407.2280999999</v>
      </c>
      <c r="N68">
        <v>7459324.1604000004</v>
      </c>
      <c r="O68">
        <v>0</v>
      </c>
      <c r="P68">
        <v>0</v>
      </c>
      <c r="Q68">
        <v>12</v>
      </c>
      <c r="R68">
        <v>1</v>
      </c>
    </row>
    <row r="69" spans="1:18" x14ac:dyDescent="0.25">
      <c r="A69" t="s">
        <v>37</v>
      </c>
      <c r="B69">
        <v>8226.1906999999992</v>
      </c>
      <c r="C69">
        <v>481.46710000000002</v>
      </c>
      <c r="D69">
        <v>4505823.2111</v>
      </c>
      <c r="E69" s="3">
        <v>1578239.3818000001</v>
      </c>
      <c r="F69" s="4">
        <v>266637.85930000001</v>
      </c>
      <c r="G69">
        <v>179970.89809999999</v>
      </c>
      <c r="H69">
        <v>53365.789100000002</v>
      </c>
      <c r="I69">
        <v>33301.171999999999</v>
      </c>
      <c r="J69">
        <v>0</v>
      </c>
      <c r="K69">
        <v>0</v>
      </c>
      <c r="L69">
        <v>165832.1526</v>
      </c>
      <c r="M69">
        <v>917563.59600000002</v>
      </c>
      <c r="N69">
        <v>3321620.8048</v>
      </c>
      <c r="O69">
        <v>0</v>
      </c>
      <c r="P69">
        <v>0</v>
      </c>
      <c r="Q69">
        <v>12</v>
      </c>
      <c r="R69">
        <v>1</v>
      </c>
    </row>
    <row r="70" spans="1:18" x14ac:dyDescent="0.25">
      <c r="A70" t="s">
        <v>41</v>
      </c>
      <c r="B70">
        <v>18148.578000000001</v>
      </c>
      <c r="C70">
        <v>1057.9694</v>
      </c>
      <c r="D70">
        <v>10865237.243000001</v>
      </c>
      <c r="E70" s="3">
        <v>2408633.2201</v>
      </c>
      <c r="F70" s="4">
        <v>601869.12490000005</v>
      </c>
      <c r="G70">
        <v>289637.2193</v>
      </c>
      <c r="H70">
        <v>234295.8817</v>
      </c>
      <c r="I70">
        <v>77936.024000000005</v>
      </c>
      <c r="J70">
        <v>0</v>
      </c>
      <c r="K70">
        <v>0</v>
      </c>
      <c r="L70">
        <v>248275.09220000001</v>
      </c>
      <c r="M70">
        <v>3915806.0827000001</v>
      </c>
      <c r="N70">
        <v>6347563.3216000004</v>
      </c>
      <c r="O70">
        <v>0</v>
      </c>
      <c r="P70">
        <v>0</v>
      </c>
      <c r="Q70">
        <v>12</v>
      </c>
      <c r="R70">
        <v>1</v>
      </c>
    </row>
    <row r="71" spans="1:18" x14ac:dyDescent="0.25">
      <c r="A71" t="s">
        <v>46</v>
      </c>
      <c r="B71">
        <v>24397.443899999998</v>
      </c>
      <c r="C71">
        <v>1159.5563</v>
      </c>
      <c r="D71">
        <v>16941030.6516</v>
      </c>
      <c r="E71" s="3">
        <v>5981098.4519999996</v>
      </c>
      <c r="F71" s="4">
        <v>827553.26509999996</v>
      </c>
      <c r="G71">
        <v>350498.28610000003</v>
      </c>
      <c r="H71">
        <v>309941.04379999998</v>
      </c>
      <c r="I71">
        <v>167113.93520000001</v>
      </c>
      <c r="J71">
        <v>915604.89650000003</v>
      </c>
      <c r="K71">
        <v>0</v>
      </c>
      <c r="L71">
        <v>267440.19429999997</v>
      </c>
      <c r="M71">
        <v>5164517.6142999995</v>
      </c>
      <c r="N71">
        <v>11427132.9373</v>
      </c>
      <c r="O71">
        <v>0</v>
      </c>
      <c r="P71">
        <v>0</v>
      </c>
      <c r="Q71">
        <v>12</v>
      </c>
      <c r="R71">
        <v>1</v>
      </c>
    </row>
    <row r="72" spans="1:18" x14ac:dyDescent="0.25">
      <c r="A72" t="s">
        <v>53</v>
      </c>
      <c r="B72">
        <v>14661.553599999999</v>
      </c>
      <c r="C72">
        <v>817.85270000000003</v>
      </c>
      <c r="D72">
        <v>6976909.5334000001</v>
      </c>
      <c r="E72" s="3">
        <v>2418703.4123999998</v>
      </c>
      <c r="F72" s="4">
        <v>317419.29950000002</v>
      </c>
      <c r="G72">
        <v>167313.5318</v>
      </c>
      <c r="H72">
        <v>104577.0018</v>
      </c>
      <c r="I72">
        <v>45528.765899999999</v>
      </c>
      <c r="J72">
        <v>0</v>
      </c>
      <c r="K72">
        <v>0</v>
      </c>
      <c r="L72">
        <v>147106.12760000001</v>
      </c>
      <c r="M72">
        <v>3386893.5893999999</v>
      </c>
      <c r="N72">
        <v>3272588.0488999998</v>
      </c>
      <c r="O72">
        <v>0</v>
      </c>
      <c r="P72">
        <v>0</v>
      </c>
      <c r="Q72">
        <v>12</v>
      </c>
      <c r="R72">
        <v>1</v>
      </c>
    </row>
    <row r="73" spans="1:18" x14ac:dyDescent="0.25">
      <c r="A73" t="s">
        <v>98</v>
      </c>
      <c r="B73">
        <v>31433.6924</v>
      </c>
      <c r="C73">
        <v>1896.3611000000001</v>
      </c>
      <c r="D73">
        <v>18122043.864599999</v>
      </c>
      <c r="E73" s="3">
        <v>5978367.4823000003</v>
      </c>
      <c r="F73" s="4">
        <v>1027061.9194</v>
      </c>
      <c r="G73">
        <v>423794.0257</v>
      </c>
      <c r="H73">
        <v>487331.11849999998</v>
      </c>
      <c r="I73">
        <v>115936.77529999999</v>
      </c>
      <c r="J73">
        <v>0</v>
      </c>
      <c r="K73">
        <v>0</v>
      </c>
      <c r="L73">
        <v>367303.1568</v>
      </c>
      <c r="M73">
        <v>5804048.0154999997</v>
      </c>
      <c r="N73">
        <v>11290933.427100001</v>
      </c>
      <c r="O73">
        <v>0</v>
      </c>
      <c r="P73">
        <v>0</v>
      </c>
      <c r="Q73">
        <v>12</v>
      </c>
      <c r="R73">
        <v>1</v>
      </c>
    </row>
    <row r="74" spans="1:18" x14ac:dyDescent="0.25">
      <c r="A74" t="s">
        <v>99</v>
      </c>
      <c r="B74">
        <v>7617.7647999999999</v>
      </c>
      <c r="C74">
        <v>1624.4976999999999</v>
      </c>
      <c r="D74">
        <v>1551470.5515999999</v>
      </c>
      <c r="E74" s="3">
        <v>-407004.43819999998</v>
      </c>
      <c r="F74" s="4">
        <v>658447.57620000001</v>
      </c>
      <c r="G74">
        <v>337548.73830000003</v>
      </c>
      <c r="H74">
        <v>283322.7611</v>
      </c>
      <c r="I74">
        <v>37576.076800000003</v>
      </c>
      <c r="J74">
        <v>2524600.5199000002</v>
      </c>
      <c r="K74">
        <v>0</v>
      </c>
      <c r="L74">
        <v>316547.98590000003</v>
      </c>
      <c r="M74">
        <v>160906.30660000001</v>
      </c>
      <c r="N74">
        <v>3604443.7096000002</v>
      </c>
      <c r="O74">
        <v>0</v>
      </c>
      <c r="P74">
        <v>0</v>
      </c>
      <c r="Q74">
        <v>12</v>
      </c>
      <c r="R74">
        <v>1</v>
      </c>
    </row>
    <row r="75" spans="1:18" x14ac:dyDescent="0.25">
      <c r="A75" t="s">
        <v>100</v>
      </c>
      <c r="B75">
        <v>22097.287100000001</v>
      </c>
      <c r="C75">
        <v>5587.9193999999998</v>
      </c>
      <c r="D75">
        <v>12709730.812899999</v>
      </c>
      <c r="E75" s="3">
        <v>5288609.0367999999</v>
      </c>
      <c r="F75" s="4">
        <v>600595.68629999994</v>
      </c>
      <c r="G75">
        <v>281445.78120000003</v>
      </c>
      <c r="H75">
        <v>231371.45509999999</v>
      </c>
      <c r="I75">
        <v>87778.450100000002</v>
      </c>
      <c r="J75">
        <v>0</v>
      </c>
      <c r="K75">
        <v>0</v>
      </c>
      <c r="L75">
        <v>217838.12820000001</v>
      </c>
      <c r="M75">
        <v>4674407.2276999997</v>
      </c>
      <c r="N75">
        <v>7459637.3492000001</v>
      </c>
      <c r="O75">
        <v>0</v>
      </c>
      <c r="P75">
        <v>0</v>
      </c>
      <c r="Q75">
        <v>12</v>
      </c>
      <c r="R75">
        <v>1</v>
      </c>
    </row>
    <row r="76" spans="1:18" x14ac:dyDescent="0.25">
      <c r="A76" t="s">
        <v>101</v>
      </c>
      <c r="B76">
        <v>29068.214499999998</v>
      </c>
      <c r="C76">
        <v>2031.6604</v>
      </c>
      <c r="D76">
        <v>15286727.3539</v>
      </c>
      <c r="E76" s="3">
        <v>5378010.5790999997</v>
      </c>
      <c r="F76" s="4">
        <v>940995.56259999995</v>
      </c>
      <c r="G76">
        <v>474289.76949999999</v>
      </c>
      <c r="H76">
        <v>338264.7121</v>
      </c>
      <c r="I76">
        <v>128441.08100000001</v>
      </c>
      <c r="J76">
        <v>0</v>
      </c>
      <c r="K76">
        <v>0</v>
      </c>
      <c r="L76">
        <v>414023.77370000002</v>
      </c>
      <c r="M76">
        <v>2493832.4517999999</v>
      </c>
      <c r="N76">
        <v>11851808.846000001</v>
      </c>
      <c r="O76">
        <v>0</v>
      </c>
      <c r="P76">
        <v>0</v>
      </c>
      <c r="Q76">
        <v>12</v>
      </c>
      <c r="R76">
        <v>1</v>
      </c>
    </row>
    <row r="77" spans="1:18" x14ac:dyDescent="0.25">
      <c r="A77" t="s">
        <v>74</v>
      </c>
      <c r="B77">
        <v>11267.817499999999</v>
      </c>
      <c r="C77">
        <v>1302.0094999999999</v>
      </c>
      <c r="D77">
        <v>5092667.4609000003</v>
      </c>
      <c r="E77" s="3">
        <v>1676421.0086999999</v>
      </c>
      <c r="F77" s="4">
        <v>608119.43160000001</v>
      </c>
      <c r="G77">
        <v>269677.60220000002</v>
      </c>
      <c r="H77">
        <v>286965.7623</v>
      </c>
      <c r="I77">
        <v>51476.067199999998</v>
      </c>
      <c r="J77">
        <v>1586976.6041000001</v>
      </c>
      <c r="K77">
        <v>0</v>
      </c>
      <c r="L77">
        <v>241329.9087</v>
      </c>
      <c r="M77">
        <v>842360.38020000001</v>
      </c>
      <c r="N77">
        <v>5025229.6421999997</v>
      </c>
      <c r="O77">
        <v>0</v>
      </c>
      <c r="P77">
        <v>0</v>
      </c>
      <c r="Q77">
        <v>12</v>
      </c>
      <c r="R77">
        <v>1</v>
      </c>
    </row>
    <row r="78" spans="1:18" x14ac:dyDescent="0.25">
      <c r="A78" t="s">
        <v>58</v>
      </c>
      <c r="B78">
        <v>29075.6387</v>
      </c>
      <c r="C78">
        <v>2042.1287</v>
      </c>
      <c r="D78">
        <v>15288773.5518</v>
      </c>
      <c r="E78" s="3">
        <v>5380381.1736000003</v>
      </c>
      <c r="F78" s="4">
        <v>943565.81160000002</v>
      </c>
      <c r="G78">
        <v>474197.02769999998</v>
      </c>
      <c r="H78">
        <v>340879.09669999999</v>
      </c>
      <c r="I78">
        <v>128489.6872</v>
      </c>
      <c r="J78">
        <v>0</v>
      </c>
      <c r="K78">
        <v>0</v>
      </c>
      <c r="L78">
        <v>413903.59299999999</v>
      </c>
      <c r="M78">
        <v>2493832.4517999999</v>
      </c>
      <c r="N78">
        <v>11851305.702400001</v>
      </c>
      <c r="O78">
        <v>0</v>
      </c>
      <c r="P78">
        <v>0</v>
      </c>
      <c r="Q78">
        <v>12</v>
      </c>
      <c r="R78">
        <v>1</v>
      </c>
    </row>
    <row r="79" spans="1:18" x14ac:dyDescent="0.25">
      <c r="A79" t="s">
        <v>77</v>
      </c>
      <c r="B79">
        <v>4900.9013999999997</v>
      </c>
      <c r="C79">
        <v>931.84770000000003</v>
      </c>
      <c r="D79">
        <v>1691068.9504</v>
      </c>
      <c r="E79" s="3">
        <v>819762.15249999997</v>
      </c>
      <c r="F79" s="4">
        <v>187365.64970000001</v>
      </c>
      <c r="G79">
        <v>45692.7647</v>
      </c>
      <c r="H79">
        <v>123219.6203</v>
      </c>
      <c r="I79">
        <v>18453.2647</v>
      </c>
      <c r="J79">
        <v>130196.61870000001</v>
      </c>
      <c r="K79">
        <v>-23264.075199999999</v>
      </c>
      <c r="L79">
        <v>37937.721400000002</v>
      </c>
      <c r="M79">
        <v>420927.88880000002</v>
      </c>
      <c r="N79">
        <v>1212978.0806</v>
      </c>
      <c r="O79">
        <v>0</v>
      </c>
      <c r="P79">
        <v>0</v>
      </c>
      <c r="Q79">
        <v>12</v>
      </c>
      <c r="R79">
        <v>1</v>
      </c>
    </row>
    <row r="80" spans="1:18" x14ac:dyDescent="0.25">
      <c r="A80" t="s">
        <v>49</v>
      </c>
      <c r="B80">
        <v>3332.3108999999999</v>
      </c>
      <c r="C80">
        <v>284.23129999999998</v>
      </c>
      <c r="D80">
        <v>1669935.1102</v>
      </c>
      <c r="E80" s="3">
        <v>523246.54</v>
      </c>
      <c r="F80" s="4">
        <v>135204.01500000001</v>
      </c>
      <c r="G80">
        <v>65869.713600000003</v>
      </c>
      <c r="H80">
        <v>51176.264000000003</v>
      </c>
      <c r="I80">
        <v>18158.037499999999</v>
      </c>
      <c r="J80">
        <v>0</v>
      </c>
      <c r="K80">
        <v>0</v>
      </c>
      <c r="L80">
        <v>58273.736499999999</v>
      </c>
      <c r="M80">
        <v>87416.170299999998</v>
      </c>
      <c r="N80">
        <v>1447313.5005999999</v>
      </c>
      <c r="O80">
        <v>0</v>
      </c>
      <c r="P80">
        <v>0</v>
      </c>
      <c r="Q80">
        <v>12</v>
      </c>
      <c r="R80">
        <v>1</v>
      </c>
    </row>
    <row r="81" spans="1:18" x14ac:dyDescent="0.25">
      <c r="A81" t="s">
        <v>43</v>
      </c>
      <c r="B81">
        <v>4004.2172</v>
      </c>
      <c r="C81">
        <v>263.6343</v>
      </c>
      <c r="D81">
        <v>2204889.3002999998</v>
      </c>
      <c r="E81" s="3">
        <v>852298.73069999996</v>
      </c>
      <c r="F81" s="4">
        <v>137704.0563</v>
      </c>
      <c r="G81">
        <v>75623.720400000006</v>
      </c>
      <c r="H81">
        <v>48294.325100000002</v>
      </c>
      <c r="I81">
        <v>13786.0108</v>
      </c>
      <c r="J81">
        <v>0</v>
      </c>
      <c r="K81">
        <v>0</v>
      </c>
      <c r="L81">
        <v>68872.608800000002</v>
      </c>
      <c r="M81">
        <v>379295.34220000001</v>
      </c>
      <c r="N81">
        <v>1687890.4132000001</v>
      </c>
      <c r="O81">
        <v>0</v>
      </c>
      <c r="P81">
        <v>0</v>
      </c>
      <c r="Q81">
        <v>12</v>
      </c>
      <c r="R81">
        <v>1</v>
      </c>
    </row>
    <row r="82" spans="1:18" x14ac:dyDescent="0.25">
      <c r="A82" t="s">
        <v>79</v>
      </c>
      <c r="B82">
        <v>6047.7830999999996</v>
      </c>
      <c r="C82">
        <v>863.63049999999998</v>
      </c>
      <c r="D82">
        <v>2773396.5400999999</v>
      </c>
      <c r="E82" s="3">
        <v>372200.16480000003</v>
      </c>
      <c r="F82" s="4">
        <v>441405.93469999998</v>
      </c>
      <c r="G82">
        <v>267385.58559999999</v>
      </c>
      <c r="H82">
        <v>150971.42800000001</v>
      </c>
      <c r="I82">
        <v>23048.9211</v>
      </c>
      <c r="J82">
        <v>2524600.5199000002</v>
      </c>
      <c r="K82">
        <v>0</v>
      </c>
      <c r="L82">
        <v>253496.61360000001</v>
      </c>
      <c r="M82">
        <v>148748.27439999999</v>
      </c>
      <c r="N82">
        <v>3162068.0232000002</v>
      </c>
      <c r="O82">
        <v>0</v>
      </c>
      <c r="P82">
        <v>0</v>
      </c>
      <c r="Q82">
        <v>12</v>
      </c>
      <c r="R82">
        <v>1</v>
      </c>
    </row>
    <row r="83" spans="1:18" x14ac:dyDescent="0.25">
      <c r="A83" t="s">
        <v>85</v>
      </c>
      <c r="B83">
        <v>11478.2719</v>
      </c>
      <c r="C83">
        <v>606.74400000000003</v>
      </c>
      <c r="D83">
        <v>5761904.5782000003</v>
      </c>
      <c r="E83" s="3">
        <v>1564129.8193999999</v>
      </c>
      <c r="F83" s="4">
        <v>264222.5319</v>
      </c>
      <c r="G83">
        <v>140961.05290000001</v>
      </c>
      <c r="H83">
        <v>73175.602799999993</v>
      </c>
      <c r="I83">
        <v>50085.876300000004</v>
      </c>
      <c r="J83">
        <v>0</v>
      </c>
      <c r="K83">
        <v>0</v>
      </c>
      <c r="L83">
        <v>123131.363</v>
      </c>
      <c r="M83">
        <v>1373862.5859999999</v>
      </c>
      <c r="N83">
        <v>4123771.9123</v>
      </c>
      <c r="O83">
        <v>0</v>
      </c>
      <c r="P83">
        <v>0</v>
      </c>
      <c r="Q83">
        <v>12</v>
      </c>
      <c r="R83">
        <v>1</v>
      </c>
    </row>
    <row r="84" spans="1:18" x14ac:dyDescent="0.25">
      <c r="A84" t="s">
        <v>12</v>
      </c>
      <c r="B84">
        <v>7800.0805</v>
      </c>
      <c r="C84">
        <v>708.57470000000001</v>
      </c>
      <c r="D84">
        <v>4753285.1357000005</v>
      </c>
      <c r="E84" s="3">
        <v>1198464.5019</v>
      </c>
      <c r="F84" s="4">
        <v>411633.5269</v>
      </c>
      <c r="G84">
        <v>167268.00930000001</v>
      </c>
      <c r="H84">
        <v>221328.4809</v>
      </c>
      <c r="I84">
        <v>23037.036599999999</v>
      </c>
      <c r="J84">
        <v>0</v>
      </c>
      <c r="K84">
        <v>0</v>
      </c>
      <c r="L84">
        <v>150887.0545</v>
      </c>
      <c r="M84">
        <v>2037239.6947000001</v>
      </c>
      <c r="N84">
        <v>2304375.1905999999</v>
      </c>
      <c r="O84">
        <v>0</v>
      </c>
      <c r="P84">
        <v>0</v>
      </c>
      <c r="Q84">
        <v>12</v>
      </c>
      <c r="R84">
        <v>1</v>
      </c>
    </row>
    <row r="85" spans="1:18" x14ac:dyDescent="0.25">
      <c r="A85" t="s">
        <v>60</v>
      </c>
      <c r="B85">
        <v>18222.820100000001</v>
      </c>
      <c r="C85">
        <v>1443.9114</v>
      </c>
      <c r="D85">
        <v>9943978.0613000002</v>
      </c>
      <c r="E85" s="3">
        <v>3177271.3536999999</v>
      </c>
      <c r="F85" s="4">
        <v>691135.18539999996</v>
      </c>
      <c r="G85">
        <v>288784.15549999999</v>
      </c>
      <c r="H85">
        <v>290227.08189999999</v>
      </c>
      <c r="I85">
        <v>112123.948</v>
      </c>
      <c r="J85">
        <v>0</v>
      </c>
      <c r="K85">
        <v>0</v>
      </c>
      <c r="L85">
        <v>247057.67790000001</v>
      </c>
      <c r="M85">
        <v>1589111.1392000001</v>
      </c>
      <c r="N85">
        <v>7663729.6880999999</v>
      </c>
      <c r="O85">
        <v>0</v>
      </c>
      <c r="P85">
        <v>0</v>
      </c>
      <c r="Q85">
        <v>12</v>
      </c>
      <c r="R85">
        <v>1</v>
      </c>
    </row>
    <row r="86" spans="1:18" x14ac:dyDescent="0.25">
      <c r="A86" t="s">
        <v>75</v>
      </c>
      <c r="B86">
        <v>8484.2551999999996</v>
      </c>
      <c r="C86">
        <v>405.72910000000002</v>
      </c>
      <c r="D86">
        <v>5211119.4721999997</v>
      </c>
      <c r="E86" s="3">
        <v>1695395.5308000001</v>
      </c>
      <c r="F86" s="4">
        <v>236957.53690000001</v>
      </c>
      <c r="G86">
        <v>105363.33779999999</v>
      </c>
      <c r="H86">
        <v>108840.3753</v>
      </c>
      <c r="I86">
        <v>22753.823799999998</v>
      </c>
      <c r="J86">
        <v>0</v>
      </c>
      <c r="K86">
        <v>0</v>
      </c>
      <c r="L86">
        <v>94805.262300000002</v>
      </c>
      <c r="M86">
        <v>2717543.1181999999</v>
      </c>
      <c r="N86">
        <v>2256613.5822999999</v>
      </c>
      <c r="O86">
        <v>0</v>
      </c>
      <c r="P86">
        <v>0</v>
      </c>
      <c r="Q86">
        <v>12</v>
      </c>
      <c r="R86">
        <v>1</v>
      </c>
    </row>
    <row r="87" spans="1:18" x14ac:dyDescent="0.25">
      <c r="A87" t="s">
        <v>19</v>
      </c>
      <c r="B87">
        <v>26099.070199999998</v>
      </c>
      <c r="C87">
        <v>1075.2701</v>
      </c>
      <c r="D87">
        <v>14821168.859200001</v>
      </c>
      <c r="E87" s="3">
        <v>5643654.4013</v>
      </c>
      <c r="F87" s="4">
        <v>513850.24280000001</v>
      </c>
      <c r="G87">
        <v>212968.51809999999</v>
      </c>
      <c r="H87">
        <v>192466.66829999999</v>
      </c>
      <c r="I87">
        <v>108415.05650000001</v>
      </c>
      <c r="J87">
        <v>0</v>
      </c>
      <c r="K87">
        <v>0</v>
      </c>
      <c r="L87">
        <v>163569.79749999999</v>
      </c>
      <c r="M87">
        <v>4759988.3646</v>
      </c>
      <c r="N87">
        <v>9547330.3234999999</v>
      </c>
      <c r="O87">
        <v>0</v>
      </c>
      <c r="P87">
        <v>0</v>
      </c>
      <c r="Q87">
        <v>12</v>
      </c>
      <c r="R87">
        <v>1</v>
      </c>
    </row>
    <row r="88" spans="1:18" x14ac:dyDescent="0.25">
      <c r="A88" t="s">
        <v>6</v>
      </c>
      <c r="B88">
        <v>44264.320800000001</v>
      </c>
      <c r="C88">
        <v>3773.4762999999998</v>
      </c>
      <c r="D88">
        <v>18478353.158599999</v>
      </c>
      <c r="E88" s="3">
        <v>8190866.5438000001</v>
      </c>
      <c r="F88" s="4">
        <v>1058504.186</v>
      </c>
      <c r="G88">
        <v>340507.2169</v>
      </c>
      <c r="H88">
        <v>471850.39250000002</v>
      </c>
      <c r="I88">
        <v>246146.5765</v>
      </c>
      <c r="J88">
        <v>589376.25490000006</v>
      </c>
      <c r="K88">
        <v>0</v>
      </c>
      <c r="L88">
        <v>242116.72289999999</v>
      </c>
      <c r="M88">
        <v>4785212.6379000004</v>
      </c>
      <c r="N88">
        <v>13223770.246200001</v>
      </c>
      <c r="O88">
        <v>0</v>
      </c>
      <c r="P88">
        <v>0</v>
      </c>
      <c r="Q88">
        <v>12</v>
      </c>
      <c r="R88">
        <v>1</v>
      </c>
    </row>
    <row r="89" spans="1:18" x14ac:dyDescent="0.25">
      <c r="A89" t="s">
        <v>50</v>
      </c>
      <c r="B89">
        <v>7148.1895999999997</v>
      </c>
      <c r="C89">
        <v>413.64519999999999</v>
      </c>
      <c r="D89">
        <v>4208557.1029000003</v>
      </c>
      <c r="E89" s="3">
        <v>1756291.4913999999</v>
      </c>
      <c r="F89" s="4">
        <v>209218.90530000001</v>
      </c>
      <c r="G89">
        <v>24480.218000000001</v>
      </c>
      <c r="H89">
        <v>178812.1605</v>
      </c>
      <c r="I89">
        <v>5926.5267999999996</v>
      </c>
      <c r="J89">
        <v>0</v>
      </c>
      <c r="K89">
        <v>0</v>
      </c>
      <c r="L89">
        <v>18701.771499999999</v>
      </c>
      <c r="M89">
        <v>3536331.1176999998</v>
      </c>
      <c r="N89">
        <v>463000.87040000001</v>
      </c>
      <c r="O89">
        <v>0</v>
      </c>
      <c r="P89">
        <v>0</v>
      </c>
      <c r="Q89">
        <v>12</v>
      </c>
      <c r="R89">
        <v>1</v>
      </c>
    </row>
    <row r="90" spans="1:18" x14ac:dyDescent="0.25">
      <c r="A90" t="s">
        <v>18</v>
      </c>
      <c r="B90">
        <v>13869.7819</v>
      </c>
      <c r="C90">
        <v>2274.8510999999999</v>
      </c>
      <c r="D90">
        <v>5051443.3953999998</v>
      </c>
      <c r="E90" s="3">
        <v>1408172.5222</v>
      </c>
      <c r="F90" s="4">
        <v>668467.08120000002</v>
      </c>
      <c r="G90">
        <v>280876.07079999999</v>
      </c>
      <c r="H90">
        <v>329371.06880000001</v>
      </c>
      <c r="I90">
        <v>58219.941599999998</v>
      </c>
      <c r="J90">
        <v>652035.51069999998</v>
      </c>
      <c r="K90">
        <v>0</v>
      </c>
      <c r="L90">
        <v>250635.27559999999</v>
      </c>
      <c r="M90">
        <v>777379.06709999999</v>
      </c>
      <c r="N90">
        <v>4258140.4375</v>
      </c>
      <c r="O90">
        <v>0</v>
      </c>
      <c r="P90">
        <v>0</v>
      </c>
      <c r="Q90">
        <v>12</v>
      </c>
      <c r="R90">
        <v>1</v>
      </c>
    </row>
    <row r="91" spans="1:18" x14ac:dyDescent="0.25">
      <c r="A91" t="s">
        <v>87</v>
      </c>
      <c r="B91">
        <v>19925.022700000001</v>
      </c>
      <c r="C91">
        <v>1602.5839000000001</v>
      </c>
      <c r="D91">
        <v>9244997.5198999997</v>
      </c>
      <c r="E91" s="3">
        <v>3254890.7182</v>
      </c>
      <c r="F91" s="4">
        <v>599144.69140000001</v>
      </c>
      <c r="G91">
        <v>275148.9719</v>
      </c>
      <c r="H91">
        <v>239837.1825</v>
      </c>
      <c r="I91">
        <v>84158.536999999997</v>
      </c>
      <c r="J91">
        <v>811015.63540000003</v>
      </c>
      <c r="K91">
        <v>0</v>
      </c>
      <c r="L91">
        <v>239177.3419</v>
      </c>
      <c r="M91">
        <v>3080427.4996000002</v>
      </c>
      <c r="N91">
        <v>5761641.8110999996</v>
      </c>
      <c r="O91">
        <v>0</v>
      </c>
      <c r="P91">
        <v>0</v>
      </c>
      <c r="Q91">
        <v>12</v>
      </c>
      <c r="R91">
        <v>1</v>
      </c>
    </row>
    <row r="92" spans="1:18" x14ac:dyDescent="0.25">
      <c r="A92" t="s">
        <v>81</v>
      </c>
      <c r="B92">
        <v>19617.755099999998</v>
      </c>
      <c r="C92">
        <v>2114.9002</v>
      </c>
      <c r="D92">
        <v>10059418.9406</v>
      </c>
      <c r="E92" s="3">
        <v>4508092.5236</v>
      </c>
      <c r="F92" s="4">
        <v>755820.52390000003</v>
      </c>
      <c r="G92">
        <v>129645.9212</v>
      </c>
      <c r="H92">
        <v>403075.93290000001</v>
      </c>
      <c r="I92">
        <v>223098.6697</v>
      </c>
      <c r="J92">
        <v>322372.12729999999</v>
      </c>
      <c r="K92">
        <v>-950.19910000000004</v>
      </c>
      <c r="L92">
        <v>53034.918799999999</v>
      </c>
      <c r="M92">
        <v>4368961.7509000003</v>
      </c>
      <c r="N92">
        <v>4941668.3000999996</v>
      </c>
      <c r="O92">
        <v>0</v>
      </c>
      <c r="P92">
        <v>0</v>
      </c>
      <c r="Q92">
        <v>12</v>
      </c>
      <c r="R92">
        <v>1</v>
      </c>
    </row>
    <row r="93" spans="1:18" x14ac:dyDescent="0.25">
      <c r="A93" t="s">
        <v>39</v>
      </c>
      <c r="B93">
        <v>4551.1871000000001</v>
      </c>
      <c r="C93">
        <v>222.096</v>
      </c>
      <c r="D93">
        <v>2606189.3997</v>
      </c>
      <c r="E93" s="3">
        <v>1112409.2921</v>
      </c>
      <c r="F93" s="4">
        <v>110246.3768</v>
      </c>
      <c r="G93">
        <v>45974.252500000002</v>
      </c>
      <c r="H93">
        <v>38493.731200000002</v>
      </c>
      <c r="I93">
        <v>25778.393100000001</v>
      </c>
      <c r="J93">
        <v>0</v>
      </c>
      <c r="K93">
        <v>0</v>
      </c>
      <c r="L93">
        <v>37560.580600000001</v>
      </c>
      <c r="M93">
        <v>816082.6557</v>
      </c>
      <c r="N93">
        <v>1679805.9779000001</v>
      </c>
      <c r="O93">
        <v>0</v>
      </c>
      <c r="P93">
        <v>0</v>
      </c>
      <c r="Q93">
        <v>12</v>
      </c>
      <c r="R93">
        <v>1</v>
      </c>
    </row>
    <row r="94" spans="1:18" x14ac:dyDescent="0.25">
      <c r="A94" t="s">
        <v>102</v>
      </c>
      <c r="B94">
        <v>44259.071100000001</v>
      </c>
      <c r="C94">
        <v>3765.3861000000002</v>
      </c>
      <c r="D94">
        <v>18476811.022100002</v>
      </c>
      <c r="E94" s="3">
        <v>8188941.8954999996</v>
      </c>
      <c r="F94" s="4">
        <v>1056613.4791999999</v>
      </c>
      <c r="G94">
        <v>340541.13010000001</v>
      </c>
      <c r="H94">
        <v>469957.08789999998</v>
      </c>
      <c r="I94">
        <v>246115.26130000001</v>
      </c>
      <c r="J94">
        <v>589376.25490000006</v>
      </c>
      <c r="K94">
        <v>0</v>
      </c>
      <c r="L94">
        <v>242167.37299999999</v>
      </c>
      <c r="M94">
        <v>4785212.9829000002</v>
      </c>
      <c r="N94">
        <v>13224120.164100001</v>
      </c>
      <c r="O94">
        <v>0</v>
      </c>
      <c r="P94">
        <v>0</v>
      </c>
      <c r="Q94">
        <v>12</v>
      </c>
      <c r="R94">
        <v>1</v>
      </c>
    </row>
  </sheetData>
  <autoFilter ref="A1:R1" xr:uid="{00000000-0001-0000-0500-000000000000}"/>
  <conditionalFormatting sqref="A93 A1:A22 A89:A91 A96:A1048576 A24:A87">
    <cfRule type="duplicateValues" dxfId="70" priority="40"/>
  </conditionalFormatting>
  <conditionalFormatting sqref="A93 A1:A22 A89:A91 A96:A1048576 A24:A87">
    <cfRule type="duplicateValues" dxfId="69" priority="1234"/>
    <cfRule type="duplicateValues" dxfId="68" priority="1235"/>
    <cfRule type="duplicateValues" dxfId="67" priority="1236"/>
  </conditionalFormatting>
  <conditionalFormatting sqref="A92">
    <cfRule type="duplicateValues" dxfId="66" priority="30"/>
    <cfRule type="duplicateValues" dxfId="65" priority="31"/>
    <cfRule type="duplicateValues" dxfId="64" priority="32"/>
  </conditionalFormatting>
  <conditionalFormatting sqref="A92">
    <cfRule type="duplicateValues" dxfId="63" priority="29"/>
  </conditionalFormatting>
  <conditionalFormatting sqref="A92">
    <cfRule type="duplicateValues" dxfId="62" priority="27"/>
    <cfRule type="duplicateValues" dxfId="61" priority="28"/>
  </conditionalFormatting>
  <conditionalFormatting sqref="A88">
    <cfRule type="duplicateValues" dxfId="60" priority="18"/>
  </conditionalFormatting>
  <conditionalFormatting sqref="A88">
    <cfRule type="duplicateValues" dxfId="59" priority="19"/>
    <cfRule type="duplicateValues" dxfId="58" priority="20"/>
    <cfRule type="duplicateValues" dxfId="57" priority="21"/>
  </conditionalFormatting>
  <conditionalFormatting sqref="A88">
    <cfRule type="duplicateValues" dxfId="56" priority="22"/>
  </conditionalFormatting>
  <conditionalFormatting sqref="A88">
    <cfRule type="duplicateValues" dxfId="55" priority="23"/>
    <cfRule type="duplicateValues" dxfId="54" priority="24"/>
  </conditionalFormatting>
  <conditionalFormatting sqref="A88">
    <cfRule type="duplicateValues" dxfId="53" priority="25"/>
  </conditionalFormatting>
  <conditionalFormatting sqref="A94">
    <cfRule type="duplicateValues" dxfId="52" priority="10"/>
  </conditionalFormatting>
  <conditionalFormatting sqref="A94">
    <cfRule type="duplicateValues" dxfId="51" priority="11"/>
    <cfRule type="duplicateValues" dxfId="50" priority="12"/>
    <cfRule type="duplicateValues" dxfId="49" priority="13"/>
  </conditionalFormatting>
  <conditionalFormatting sqref="A94">
    <cfRule type="duplicateValues" dxfId="48" priority="15"/>
    <cfRule type="duplicateValues" dxfId="47" priority="16"/>
  </conditionalFormatting>
  <conditionalFormatting sqref="A1:A22 A96:A1048576 A24:A94">
    <cfRule type="duplicateValues" dxfId="46" priority="9"/>
  </conditionalFormatting>
  <conditionalFormatting sqref="A23">
    <cfRule type="duplicateValues" dxfId="45" priority="1"/>
  </conditionalFormatting>
  <conditionalFormatting sqref="A23">
    <cfRule type="duplicateValues" dxfId="44" priority="2"/>
    <cfRule type="duplicateValues" dxfId="43" priority="3"/>
    <cfRule type="duplicateValues" dxfId="42" priority="4"/>
  </conditionalFormatting>
  <conditionalFormatting sqref="A23">
    <cfRule type="duplicateValues" dxfId="41" priority="5"/>
  </conditionalFormatting>
  <conditionalFormatting sqref="A23">
    <cfRule type="duplicateValues" dxfId="40" priority="6"/>
    <cfRule type="duplicateValues" dxfId="39" priority="7"/>
  </conditionalFormatting>
  <conditionalFormatting sqref="A23">
    <cfRule type="duplicateValues" dxfId="38" priority="8"/>
  </conditionalFormatting>
  <pageMargins left="0.511811024" right="0.511811024" top="0.78740157499999996" bottom="0.78740157499999996" header="0.31496062000000002" footer="0.31496062000000002"/>
  <headerFooter>
    <oddFooter>&amp;R_x000D_&amp;1#&amp;"Calibri"&amp;10&amp;K000000 Classificação: Público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R91"/>
  <sheetViews>
    <sheetView topLeftCell="A10" workbookViewId="0">
      <selection activeCell="A25" sqref="A25:XFD25"/>
    </sheetView>
  </sheetViews>
  <sheetFormatPr defaultRowHeight="15" x14ac:dyDescent="0.25"/>
  <cols>
    <col min="1" max="1" width="9.28515625" bestFit="1" customWidth="1"/>
    <col min="2" max="2" width="11.7109375" bestFit="1" customWidth="1"/>
    <col min="3" max="3" width="9.28515625" bestFit="1" customWidth="1"/>
    <col min="4" max="4" width="9.5703125" bestFit="1" customWidth="1"/>
    <col min="5" max="5" width="13.28515625" style="3" bestFit="1" customWidth="1"/>
    <col min="6" max="6" width="19" style="4" bestFit="1" customWidth="1"/>
    <col min="7" max="7" width="9.28515625" customWidth="1"/>
    <col min="8" max="8" width="9.5703125" customWidth="1"/>
    <col min="9" max="13" width="9.28515625" customWidth="1"/>
    <col min="14" max="14" width="11.140625" customWidth="1"/>
    <col min="15" max="16" width="9.28515625" customWidth="1"/>
    <col min="17" max="18" width="9.28515625" bestFit="1" customWidth="1"/>
  </cols>
  <sheetData>
    <row r="1" spans="1:18" x14ac:dyDescent="0.25">
      <c r="A1" t="s">
        <v>50</v>
      </c>
      <c r="B1">
        <v>7138.0708000000004</v>
      </c>
      <c r="C1">
        <v>403.09899999999999</v>
      </c>
      <c r="D1">
        <v>4203745.0083999997</v>
      </c>
      <c r="E1" s="3">
        <v>1749893.7890000001</v>
      </c>
      <c r="F1" s="4">
        <v>204000.90220000001</v>
      </c>
      <c r="G1">
        <v>24521.182400000002</v>
      </c>
      <c r="H1">
        <v>173554.32579999999</v>
      </c>
      <c r="I1">
        <v>5925.3940000000002</v>
      </c>
      <c r="J1">
        <v>0</v>
      </c>
      <c r="K1">
        <v>0</v>
      </c>
      <c r="L1">
        <v>18752.832699999999</v>
      </c>
      <c r="M1">
        <v>3536329.7514999998</v>
      </c>
      <c r="N1">
        <v>463410.44949999999</v>
      </c>
      <c r="O1">
        <v>0</v>
      </c>
      <c r="P1">
        <v>0</v>
      </c>
      <c r="Q1">
        <v>12</v>
      </c>
      <c r="R1">
        <v>1</v>
      </c>
    </row>
    <row r="2" spans="1:18" x14ac:dyDescent="0.25">
      <c r="A2" t="s">
        <v>0</v>
      </c>
      <c r="B2">
        <v>17528.440999999999</v>
      </c>
      <c r="C2">
        <v>817.85429999999997</v>
      </c>
      <c r="D2">
        <v>10196606.8237</v>
      </c>
      <c r="E2" s="3">
        <v>3860161.6074000001</v>
      </c>
      <c r="F2" s="4">
        <v>433142.06790000002</v>
      </c>
      <c r="G2">
        <v>148309.95120000001</v>
      </c>
      <c r="H2">
        <v>252816.8388</v>
      </c>
      <c r="I2">
        <v>32015.277999999998</v>
      </c>
      <c r="J2">
        <v>0</v>
      </c>
      <c r="K2">
        <v>0</v>
      </c>
      <c r="L2">
        <v>125533.0754</v>
      </c>
      <c r="M2">
        <v>6030068.9360999996</v>
      </c>
      <c r="N2">
        <v>3733398.9043000001</v>
      </c>
      <c r="O2">
        <v>0</v>
      </c>
      <c r="P2">
        <v>0</v>
      </c>
      <c r="Q2">
        <v>12</v>
      </c>
      <c r="R2">
        <v>1</v>
      </c>
    </row>
    <row r="3" spans="1:18" x14ac:dyDescent="0.25">
      <c r="A3" t="s">
        <v>1</v>
      </c>
      <c r="B3">
        <v>1563.5338999999999</v>
      </c>
      <c r="C3">
        <v>99.043999999999997</v>
      </c>
      <c r="D3">
        <v>853794.98529999994</v>
      </c>
      <c r="E3" s="3">
        <v>289062.65730000002</v>
      </c>
      <c r="F3" s="4">
        <v>58358.941200000001</v>
      </c>
      <c r="G3">
        <v>39745.145900000003</v>
      </c>
      <c r="H3">
        <v>13141.0954</v>
      </c>
      <c r="I3">
        <v>5472.6998999999996</v>
      </c>
      <c r="J3">
        <v>0</v>
      </c>
      <c r="K3">
        <v>0</v>
      </c>
      <c r="L3">
        <v>36180.9087</v>
      </c>
      <c r="M3">
        <v>115432.0622</v>
      </c>
      <c r="N3">
        <v>680003.88029999996</v>
      </c>
      <c r="O3">
        <v>0</v>
      </c>
      <c r="P3">
        <v>0</v>
      </c>
      <c r="Q3">
        <v>12</v>
      </c>
      <c r="R3">
        <v>1</v>
      </c>
    </row>
    <row r="4" spans="1:18" x14ac:dyDescent="0.25">
      <c r="A4" t="s">
        <v>2</v>
      </c>
      <c r="B4">
        <v>3918.0444000000002</v>
      </c>
      <c r="C4">
        <v>237.12389999999999</v>
      </c>
      <c r="D4">
        <v>1832045.0607</v>
      </c>
      <c r="E4" s="3">
        <v>564053.67260000005</v>
      </c>
      <c r="F4" s="4">
        <v>105494.6684</v>
      </c>
      <c r="G4">
        <v>61810.041499999999</v>
      </c>
      <c r="H4">
        <v>24680.600699999999</v>
      </c>
      <c r="I4">
        <v>19004.0262</v>
      </c>
      <c r="J4">
        <v>0</v>
      </c>
      <c r="K4">
        <v>0</v>
      </c>
      <c r="L4">
        <v>52883.5308</v>
      </c>
      <c r="M4">
        <v>105862.598</v>
      </c>
      <c r="N4">
        <v>1620688.3483</v>
      </c>
      <c r="O4">
        <v>0</v>
      </c>
      <c r="P4">
        <v>0</v>
      </c>
      <c r="Q4">
        <v>12</v>
      </c>
      <c r="R4">
        <v>1</v>
      </c>
    </row>
    <row r="5" spans="1:18" x14ac:dyDescent="0.25">
      <c r="A5" t="s">
        <v>3</v>
      </c>
      <c r="B5">
        <v>2144.7244000000001</v>
      </c>
      <c r="C5">
        <v>152.21619999999999</v>
      </c>
      <c r="D5">
        <v>1228164.0486999999</v>
      </c>
      <c r="E5" s="3">
        <v>207994.73139999999</v>
      </c>
      <c r="F5" s="4">
        <v>82030.184800000003</v>
      </c>
      <c r="G5">
        <v>49888.898999999998</v>
      </c>
      <c r="H5">
        <v>23602.895700000001</v>
      </c>
      <c r="I5">
        <v>8538.3901000000005</v>
      </c>
      <c r="J5">
        <v>0</v>
      </c>
      <c r="K5">
        <v>0</v>
      </c>
      <c r="L5">
        <v>45095.840400000001</v>
      </c>
      <c r="M5">
        <v>152379.67720000001</v>
      </c>
      <c r="N5">
        <v>993753.99459999998</v>
      </c>
      <c r="O5">
        <v>0</v>
      </c>
      <c r="P5">
        <v>0</v>
      </c>
      <c r="Q5">
        <v>12</v>
      </c>
      <c r="R5">
        <v>1</v>
      </c>
    </row>
    <row r="6" spans="1:18" x14ac:dyDescent="0.25">
      <c r="A6" t="s">
        <v>5</v>
      </c>
      <c r="B6">
        <v>5142.5182000000004</v>
      </c>
      <c r="C6">
        <v>210.7415</v>
      </c>
      <c r="D6">
        <v>2849720.6535</v>
      </c>
      <c r="E6" s="3">
        <v>1189461.493</v>
      </c>
      <c r="F6" s="4">
        <v>105337.2334</v>
      </c>
      <c r="G6">
        <v>55866.447</v>
      </c>
      <c r="H6">
        <v>27778.098699999999</v>
      </c>
      <c r="I6">
        <v>21692.687699999999</v>
      </c>
      <c r="J6">
        <v>0</v>
      </c>
      <c r="K6">
        <v>0</v>
      </c>
      <c r="L6">
        <v>47527.764199999998</v>
      </c>
      <c r="M6">
        <v>621050.99159999995</v>
      </c>
      <c r="N6">
        <v>2123331.0632000002</v>
      </c>
      <c r="O6">
        <v>0</v>
      </c>
      <c r="P6">
        <v>0</v>
      </c>
      <c r="Q6">
        <v>12</v>
      </c>
      <c r="R6">
        <v>1</v>
      </c>
    </row>
    <row r="7" spans="1:18" x14ac:dyDescent="0.25">
      <c r="A7" t="s">
        <v>71</v>
      </c>
      <c r="B7">
        <v>3939.0003999999999</v>
      </c>
      <c r="C7">
        <v>263.53500000000003</v>
      </c>
      <c r="D7">
        <v>1474632.1137999999</v>
      </c>
      <c r="E7" s="3">
        <v>742514.64820000005</v>
      </c>
      <c r="F7" s="4">
        <v>85923.191300000006</v>
      </c>
      <c r="G7">
        <v>45147.186399999999</v>
      </c>
      <c r="H7">
        <v>21746.173299999999</v>
      </c>
      <c r="I7">
        <v>19029.831600000001</v>
      </c>
      <c r="J7">
        <v>744000</v>
      </c>
      <c r="K7">
        <v>0</v>
      </c>
      <c r="L7">
        <v>37110.995600000002</v>
      </c>
      <c r="M7">
        <v>647217.23629999999</v>
      </c>
      <c r="N7">
        <v>1553520.8939</v>
      </c>
      <c r="O7">
        <v>0</v>
      </c>
      <c r="P7">
        <v>0</v>
      </c>
      <c r="Q7">
        <v>12</v>
      </c>
      <c r="R7">
        <v>1</v>
      </c>
    </row>
    <row r="8" spans="1:18" x14ac:dyDescent="0.25">
      <c r="A8" t="s">
        <v>7</v>
      </c>
      <c r="B8">
        <v>4725.0562</v>
      </c>
      <c r="C8">
        <v>398.82940000000002</v>
      </c>
      <c r="D8">
        <v>1974371.7583999999</v>
      </c>
      <c r="E8" s="3">
        <v>854747.58149999997</v>
      </c>
      <c r="F8" s="4">
        <v>115143.2442</v>
      </c>
      <c r="G8">
        <v>42339.453600000001</v>
      </c>
      <c r="H8">
        <v>47537.661999999997</v>
      </c>
      <c r="I8">
        <v>25266.128499999999</v>
      </c>
      <c r="J8">
        <v>0</v>
      </c>
      <c r="K8">
        <v>0</v>
      </c>
      <c r="L8">
        <v>30033.715199999999</v>
      </c>
      <c r="M8">
        <v>476687.32020000002</v>
      </c>
      <c r="N8">
        <v>1382535.1029999999</v>
      </c>
      <c r="O8">
        <v>0</v>
      </c>
      <c r="P8">
        <v>0</v>
      </c>
      <c r="Q8">
        <v>12</v>
      </c>
      <c r="R8">
        <v>1</v>
      </c>
    </row>
    <row r="9" spans="1:18" x14ac:dyDescent="0.25">
      <c r="A9" t="s">
        <v>8</v>
      </c>
      <c r="B9">
        <v>3985.0738999999999</v>
      </c>
      <c r="C9">
        <v>140.46960000000001</v>
      </c>
      <c r="D9">
        <v>2035914.1425000001</v>
      </c>
      <c r="E9" s="3">
        <v>665253.20010000002</v>
      </c>
      <c r="F9" s="4">
        <v>67072.807499999995</v>
      </c>
      <c r="G9">
        <v>38496.779900000001</v>
      </c>
      <c r="H9">
        <v>11017.299000000001</v>
      </c>
      <c r="I9">
        <v>17558.728599999999</v>
      </c>
      <c r="J9">
        <v>0</v>
      </c>
      <c r="K9">
        <v>0</v>
      </c>
      <c r="L9">
        <v>31925.785500000002</v>
      </c>
      <c r="M9">
        <v>232747.85829999999</v>
      </c>
      <c r="N9">
        <v>1736092.6107000001</v>
      </c>
      <c r="O9">
        <v>0</v>
      </c>
      <c r="P9">
        <v>0</v>
      </c>
      <c r="Q9">
        <v>12</v>
      </c>
      <c r="R9">
        <v>1</v>
      </c>
    </row>
    <row r="10" spans="1:18" x14ac:dyDescent="0.25">
      <c r="A10" t="s">
        <v>9</v>
      </c>
      <c r="B10">
        <v>3371.471</v>
      </c>
      <c r="C10">
        <v>138.4648</v>
      </c>
      <c r="D10">
        <v>1663469.0183999999</v>
      </c>
      <c r="E10" s="3">
        <v>509381.63929999998</v>
      </c>
      <c r="F10" s="4">
        <v>62093.383800000003</v>
      </c>
      <c r="G10">
        <v>34699.786200000002</v>
      </c>
      <c r="H10">
        <v>11570.2791</v>
      </c>
      <c r="I10">
        <v>15823.318499999999</v>
      </c>
      <c r="J10">
        <v>0</v>
      </c>
      <c r="K10">
        <v>0</v>
      </c>
      <c r="L10">
        <v>27911.6976</v>
      </c>
      <c r="M10">
        <v>23299.223000000002</v>
      </c>
      <c r="N10">
        <v>1578075.7585</v>
      </c>
      <c r="O10">
        <v>0</v>
      </c>
      <c r="P10">
        <v>0</v>
      </c>
      <c r="Q10">
        <v>12</v>
      </c>
      <c r="R10">
        <v>1</v>
      </c>
    </row>
    <row r="11" spans="1:18" x14ac:dyDescent="0.25">
      <c r="A11" t="s">
        <v>10</v>
      </c>
      <c r="B11">
        <v>8330.5866999999998</v>
      </c>
      <c r="C11">
        <v>630.5095</v>
      </c>
      <c r="D11">
        <v>3076798.2341999998</v>
      </c>
      <c r="E11" s="3">
        <v>1271666.4584999999</v>
      </c>
      <c r="F11" s="4">
        <v>147385.33979999999</v>
      </c>
      <c r="G11">
        <v>53197.516000000003</v>
      </c>
      <c r="H11">
        <v>41794.347699999998</v>
      </c>
      <c r="I11">
        <v>52393.4761</v>
      </c>
      <c r="J11">
        <v>0</v>
      </c>
      <c r="K11">
        <v>0</v>
      </c>
      <c r="L11">
        <v>38566.559399999998</v>
      </c>
      <c r="M11">
        <v>829561.22930000001</v>
      </c>
      <c r="N11">
        <v>2099085.2968000001</v>
      </c>
      <c r="O11">
        <v>0</v>
      </c>
      <c r="P11">
        <v>0</v>
      </c>
      <c r="Q11">
        <v>12</v>
      </c>
      <c r="R11">
        <v>1</v>
      </c>
    </row>
    <row r="12" spans="1:18" x14ac:dyDescent="0.25">
      <c r="A12" t="s">
        <v>72</v>
      </c>
      <c r="B12">
        <v>5093.1166999999996</v>
      </c>
      <c r="C12">
        <v>264.4522</v>
      </c>
      <c r="D12">
        <v>2644849.0452999999</v>
      </c>
      <c r="E12" s="3">
        <v>1135951.2804</v>
      </c>
      <c r="F12" s="4">
        <v>118746.62179999999</v>
      </c>
      <c r="G12">
        <v>52101.786</v>
      </c>
      <c r="H12">
        <v>25062.7621</v>
      </c>
      <c r="I12">
        <v>41582.073600000003</v>
      </c>
      <c r="J12">
        <v>0</v>
      </c>
      <c r="K12">
        <v>0</v>
      </c>
      <c r="L12">
        <v>39634.465600000003</v>
      </c>
      <c r="M12">
        <v>310241.40250000003</v>
      </c>
      <c r="N12">
        <v>2215861.2148000002</v>
      </c>
      <c r="O12">
        <v>0</v>
      </c>
      <c r="P12">
        <v>0</v>
      </c>
      <c r="Q12">
        <v>12</v>
      </c>
      <c r="R12">
        <v>1</v>
      </c>
    </row>
    <row r="13" spans="1:18" x14ac:dyDescent="0.25">
      <c r="A13" t="s">
        <v>11</v>
      </c>
      <c r="B13">
        <v>3705.0099</v>
      </c>
      <c r="C13">
        <v>144.66409999999999</v>
      </c>
      <c r="D13">
        <v>1907750.4103999999</v>
      </c>
      <c r="E13" s="3">
        <v>606018.84829999995</v>
      </c>
      <c r="F13" s="4">
        <v>73810.429300000003</v>
      </c>
      <c r="G13">
        <v>40656.692499999997</v>
      </c>
      <c r="H13">
        <v>10380.4218</v>
      </c>
      <c r="I13">
        <v>22773.314999999999</v>
      </c>
      <c r="J13">
        <v>0</v>
      </c>
      <c r="K13">
        <v>0</v>
      </c>
      <c r="L13">
        <v>34210.950599999996</v>
      </c>
      <c r="M13">
        <v>92680.559899999993</v>
      </c>
      <c r="N13">
        <v>1741259.4288000001</v>
      </c>
      <c r="O13">
        <v>0</v>
      </c>
      <c r="P13">
        <v>0</v>
      </c>
      <c r="Q13">
        <v>12</v>
      </c>
      <c r="R13">
        <v>1</v>
      </c>
    </row>
    <row r="14" spans="1:18" x14ac:dyDescent="0.25">
      <c r="A14" t="s">
        <v>73</v>
      </c>
      <c r="B14">
        <v>1719.4168</v>
      </c>
      <c r="C14">
        <v>71.731099999999998</v>
      </c>
      <c r="D14">
        <v>841400.87009999994</v>
      </c>
      <c r="E14" s="3">
        <v>355019.28539999999</v>
      </c>
      <c r="F14" s="4">
        <v>29028.847699999998</v>
      </c>
      <c r="G14">
        <v>14062.331</v>
      </c>
      <c r="H14">
        <v>4893.8679000000002</v>
      </c>
      <c r="I14">
        <v>10072.648800000001</v>
      </c>
      <c r="J14">
        <v>0</v>
      </c>
      <c r="K14">
        <v>0</v>
      </c>
      <c r="L14">
        <v>9403.7973000000002</v>
      </c>
      <c r="M14">
        <v>192201.29269999999</v>
      </c>
      <c r="N14">
        <v>620170.61730000004</v>
      </c>
      <c r="O14">
        <v>0</v>
      </c>
      <c r="P14">
        <v>0</v>
      </c>
      <c r="Q14">
        <v>12</v>
      </c>
      <c r="R14">
        <v>1</v>
      </c>
    </row>
    <row r="15" spans="1:18" x14ac:dyDescent="0.25">
      <c r="A15" t="s">
        <v>13</v>
      </c>
      <c r="B15">
        <v>4419.9043000000001</v>
      </c>
      <c r="C15">
        <v>182.5067</v>
      </c>
      <c r="D15">
        <v>2289002.1749999998</v>
      </c>
      <c r="E15" s="3">
        <v>915200.13139999995</v>
      </c>
      <c r="F15" s="4">
        <v>86326.7601</v>
      </c>
      <c r="G15">
        <v>42971.3249</v>
      </c>
      <c r="H15">
        <v>24085.375400000001</v>
      </c>
      <c r="I15">
        <v>19270.059799999999</v>
      </c>
      <c r="J15">
        <v>0</v>
      </c>
      <c r="K15">
        <v>0</v>
      </c>
      <c r="L15">
        <v>34953.438399999999</v>
      </c>
      <c r="M15">
        <v>346907.55660000001</v>
      </c>
      <c r="N15">
        <v>1855518.3726999999</v>
      </c>
      <c r="O15">
        <v>0</v>
      </c>
      <c r="P15">
        <v>0</v>
      </c>
      <c r="Q15">
        <v>12</v>
      </c>
      <c r="R15">
        <v>1</v>
      </c>
    </row>
    <row r="16" spans="1:18" x14ac:dyDescent="0.25">
      <c r="A16" t="s">
        <v>15</v>
      </c>
      <c r="B16">
        <v>1496.7046</v>
      </c>
      <c r="C16">
        <v>53.806399999999996</v>
      </c>
      <c r="D16">
        <v>720421.37199999997</v>
      </c>
      <c r="E16" s="3">
        <v>298278.76870000002</v>
      </c>
      <c r="F16" s="4">
        <v>25422.227200000001</v>
      </c>
      <c r="G16">
        <v>18074.120299999999</v>
      </c>
      <c r="H16">
        <v>1679.9590000000001</v>
      </c>
      <c r="I16">
        <v>5668.1480000000001</v>
      </c>
      <c r="J16">
        <v>0</v>
      </c>
      <c r="K16">
        <v>0</v>
      </c>
      <c r="L16">
        <v>15052.812400000001</v>
      </c>
      <c r="M16">
        <v>75492.373999999996</v>
      </c>
      <c r="N16">
        <v>619506.48950000003</v>
      </c>
      <c r="O16">
        <v>0</v>
      </c>
      <c r="P16">
        <v>0</v>
      </c>
      <c r="Q16">
        <v>12</v>
      </c>
      <c r="R16">
        <v>1</v>
      </c>
    </row>
    <row r="17" spans="1:18" x14ac:dyDescent="0.25">
      <c r="A17" t="s">
        <v>16</v>
      </c>
      <c r="B17">
        <v>1400.7597000000001</v>
      </c>
      <c r="C17">
        <v>193.1962</v>
      </c>
      <c r="D17">
        <v>671413.60369999998</v>
      </c>
      <c r="E17" s="3">
        <v>128593.29300000001</v>
      </c>
      <c r="F17" s="4">
        <v>86536.586599999995</v>
      </c>
      <c r="G17">
        <v>47336.024100000002</v>
      </c>
      <c r="H17">
        <v>35387.281499999997</v>
      </c>
      <c r="I17">
        <v>3813.2811000000002</v>
      </c>
      <c r="J17">
        <v>0</v>
      </c>
      <c r="K17">
        <v>0</v>
      </c>
      <c r="L17">
        <v>44939.421399999999</v>
      </c>
      <c r="M17">
        <v>3203.4169000000002</v>
      </c>
      <c r="N17">
        <v>581673.75930000003</v>
      </c>
      <c r="O17">
        <v>0</v>
      </c>
      <c r="P17">
        <v>0</v>
      </c>
      <c r="Q17">
        <v>12</v>
      </c>
      <c r="R17">
        <v>1</v>
      </c>
    </row>
    <row r="18" spans="1:18" x14ac:dyDescent="0.25">
      <c r="A18" t="s">
        <v>17</v>
      </c>
      <c r="B18">
        <v>3387.0931</v>
      </c>
      <c r="C18">
        <v>116.6636</v>
      </c>
      <c r="D18">
        <v>1988282.6580999999</v>
      </c>
      <c r="E18" s="3">
        <v>865422.77520000003</v>
      </c>
      <c r="F18" s="4">
        <v>55871.541599999997</v>
      </c>
      <c r="G18">
        <v>22105.0861</v>
      </c>
      <c r="H18">
        <v>26380.964499999998</v>
      </c>
      <c r="I18">
        <v>7385.4908999999998</v>
      </c>
      <c r="J18">
        <v>0</v>
      </c>
      <c r="K18">
        <v>0</v>
      </c>
      <c r="L18">
        <v>17310.722600000001</v>
      </c>
      <c r="M18">
        <v>1070302.9952</v>
      </c>
      <c r="N18">
        <v>862107.88789999997</v>
      </c>
      <c r="O18">
        <v>0</v>
      </c>
      <c r="P18">
        <v>0</v>
      </c>
      <c r="Q18">
        <v>12</v>
      </c>
      <c r="R18">
        <v>1</v>
      </c>
    </row>
    <row r="19" spans="1:18" x14ac:dyDescent="0.25">
      <c r="A19" t="s">
        <v>77</v>
      </c>
      <c r="B19">
        <v>4914.1547</v>
      </c>
      <c r="C19">
        <v>852.48320000000001</v>
      </c>
      <c r="D19">
        <v>1679504.4702000001</v>
      </c>
      <c r="E19" s="3">
        <v>791482.72140000004</v>
      </c>
      <c r="F19" s="4">
        <v>171243.8941</v>
      </c>
      <c r="G19">
        <v>45886.501400000001</v>
      </c>
      <c r="H19">
        <v>106859.9328</v>
      </c>
      <c r="I19">
        <v>18497.459900000002</v>
      </c>
      <c r="J19">
        <v>129912.49830000001</v>
      </c>
      <c r="K19">
        <v>-28059.0085</v>
      </c>
      <c r="L19">
        <v>38213.088300000003</v>
      </c>
      <c r="M19">
        <v>420928.15629999997</v>
      </c>
      <c r="N19">
        <v>1217253.3936000001</v>
      </c>
      <c r="O19">
        <v>0</v>
      </c>
      <c r="P19">
        <v>0</v>
      </c>
      <c r="Q19">
        <v>12</v>
      </c>
      <c r="R19">
        <v>1</v>
      </c>
    </row>
    <row r="20" spans="1:18" x14ac:dyDescent="0.25">
      <c r="A20" t="s">
        <v>78</v>
      </c>
      <c r="B20">
        <v>5073.9993000000004</v>
      </c>
      <c r="C20">
        <v>1387.5335</v>
      </c>
      <c r="D20">
        <v>2150376.4207000001</v>
      </c>
      <c r="E20" s="3">
        <v>742251.09829999995</v>
      </c>
      <c r="F20" s="4">
        <v>358470.57</v>
      </c>
      <c r="G20">
        <v>63419.761200000001</v>
      </c>
      <c r="H20">
        <v>255867.64060000001</v>
      </c>
      <c r="I20">
        <v>39183.168100000003</v>
      </c>
      <c r="J20">
        <v>0</v>
      </c>
      <c r="K20">
        <v>0</v>
      </c>
      <c r="L20">
        <v>48725.785100000001</v>
      </c>
      <c r="M20">
        <v>511898.95549999998</v>
      </c>
      <c r="N20">
        <v>1260083.3446</v>
      </c>
      <c r="O20">
        <v>0</v>
      </c>
      <c r="P20">
        <v>0</v>
      </c>
      <c r="Q20">
        <v>12</v>
      </c>
      <c r="R20">
        <v>1</v>
      </c>
    </row>
    <row r="21" spans="1:18" x14ac:dyDescent="0.25">
      <c r="A21" t="s">
        <v>68</v>
      </c>
      <c r="B21">
        <v>2871.1981000000001</v>
      </c>
      <c r="C21">
        <v>195.3503</v>
      </c>
      <c r="D21">
        <v>1348698.8409</v>
      </c>
      <c r="E21" s="3">
        <v>502459.48560000001</v>
      </c>
      <c r="F21" s="4">
        <v>83500.0726</v>
      </c>
      <c r="G21">
        <v>45390.775600000001</v>
      </c>
      <c r="H21">
        <v>24282.4434</v>
      </c>
      <c r="I21">
        <v>13826.8536</v>
      </c>
      <c r="J21">
        <v>0</v>
      </c>
      <c r="K21">
        <v>0</v>
      </c>
      <c r="L21">
        <v>39677.663099999998</v>
      </c>
      <c r="M21">
        <v>137017.46280000001</v>
      </c>
      <c r="N21">
        <v>1128179.5016000001</v>
      </c>
      <c r="O21">
        <v>0</v>
      </c>
      <c r="P21">
        <v>0</v>
      </c>
      <c r="Q21">
        <v>12</v>
      </c>
      <c r="R21">
        <v>1</v>
      </c>
    </row>
    <row r="22" spans="1:18" x14ac:dyDescent="0.25">
      <c r="A22" t="s">
        <v>65</v>
      </c>
      <c r="B22">
        <v>2497.3074000000001</v>
      </c>
      <c r="C22">
        <v>385.99740000000003</v>
      </c>
      <c r="D22">
        <v>1245480.3056999999</v>
      </c>
      <c r="E22" s="3">
        <v>116554.1349</v>
      </c>
      <c r="F22" s="4">
        <v>163436.96189999999</v>
      </c>
      <c r="G22">
        <v>78221.010599999994</v>
      </c>
      <c r="H22">
        <v>77472.800600000002</v>
      </c>
      <c r="I22">
        <v>7743.1508000000003</v>
      </c>
      <c r="J22">
        <v>0</v>
      </c>
      <c r="K22">
        <v>0</v>
      </c>
      <c r="L22">
        <v>72654.769799999995</v>
      </c>
      <c r="M22">
        <v>63356.270900000003</v>
      </c>
      <c r="N22">
        <v>1018680.5831</v>
      </c>
      <c r="O22">
        <v>0</v>
      </c>
      <c r="P22">
        <v>0</v>
      </c>
      <c r="Q22">
        <v>12</v>
      </c>
      <c r="R22">
        <v>1</v>
      </c>
    </row>
    <row r="23" spans="1:18" x14ac:dyDescent="0.25">
      <c r="A23" t="s">
        <v>20</v>
      </c>
      <c r="B23">
        <v>3232.0558999999998</v>
      </c>
      <c r="C23">
        <v>377.61369999999999</v>
      </c>
      <c r="D23">
        <v>1589436.8345000001</v>
      </c>
      <c r="E23" s="3">
        <v>182827.39939999999</v>
      </c>
      <c r="F23" s="4">
        <v>170264.639</v>
      </c>
      <c r="G23">
        <v>87784.2114</v>
      </c>
      <c r="H23">
        <v>73573.530199999994</v>
      </c>
      <c r="I23">
        <v>8906.8973999999998</v>
      </c>
      <c r="J23">
        <v>0</v>
      </c>
      <c r="K23">
        <v>0</v>
      </c>
      <c r="L23">
        <v>81677.322199999995</v>
      </c>
      <c r="M23">
        <v>63296.711000000003</v>
      </c>
      <c r="N23">
        <v>1355875.7751</v>
      </c>
      <c r="O23">
        <v>0</v>
      </c>
      <c r="P23">
        <v>0</v>
      </c>
      <c r="Q23">
        <v>12</v>
      </c>
      <c r="R23">
        <v>1</v>
      </c>
    </row>
    <row r="24" spans="1:18" x14ac:dyDescent="0.25">
      <c r="A24" t="s">
        <v>21</v>
      </c>
      <c r="B24">
        <v>3299.9339</v>
      </c>
      <c r="C24">
        <v>340.83449999999999</v>
      </c>
      <c r="D24">
        <v>1808206.8106</v>
      </c>
      <c r="E24" s="3">
        <v>333852.21269999997</v>
      </c>
      <c r="F24" s="4">
        <v>155251.26389999999</v>
      </c>
      <c r="G24">
        <v>63812.771699999998</v>
      </c>
      <c r="H24">
        <v>83028.021200000003</v>
      </c>
      <c r="I24">
        <v>8410.4709999999995</v>
      </c>
      <c r="J24">
        <v>0</v>
      </c>
      <c r="K24">
        <v>0</v>
      </c>
      <c r="L24">
        <v>58047.415399999998</v>
      </c>
      <c r="M24">
        <v>458607.27919999999</v>
      </c>
      <c r="N24">
        <v>1194355.6902000001</v>
      </c>
      <c r="O24">
        <v>0</v>
      </c>
      <c r="P24">
        <v>0</v>
      </c>
      <c r="Q24">
        <v>12</v>
      </c>
      <c r="R24">
        <v>1</v>
      </c>
    </row>
    <row r="25" spans="1:18" x14ac:dyDescent="0.25">
      <c r="A25" t="s">
        <v>24</v>
      </c>
      <c r="B25">
        <v>2067.9607000000001</v>
      </c>
      <c r="C25">
        <v>237.41419999999999</v>
      </c>
      <c r="D25">
        <v>1251346.0643</v>
      </c>
      <c r="E25" s="3">
        <v>-100661.7245</v>
      </c>
      <c r="F25" s="4">
        <v>144137.58170000001</v>
      </c>
      <c r="G25">
        <v>61553.364600000001</v>
      </c>
      <c r="H25">
        <v>69447.823900000003</v>
      </c>
      <c r="I25">
        <v>13136.3932</v>
      </c>
      <c r="J25">
        <v>0</v>
      </c>
      <c r="K25">
        <v>0</v>
      </c>
      <c r="L25">
        <v>55221.546600000001</v>
      </c>
      <c r="M25">
        <v>130343.1781</v>
      </c>
      <c r="N25">
        <v>976864.85549999995</v>
      </c>
      <c r="O25">
        <v>0</v>
      </c>
      <c r="P25">
        <v>0</v>
      </c>
      <c r="Q25">
        <v>12</v>
      </c>
      <c r="R25">
        <v>1</v>
      </c>
    </row>
    <row r="26" spans="1:18" x14ac:dyDescent="0.25">
      <c r="A26" t="s">
        <v>89</v>
      </c>
      <c r="B26">
        <v>3006.7260000000001</v>
      </c>
      <c r="C26">
        <v>313.08139999999997</v>
      </c>
      <c r="D26">
        <v>1343176.6976000001</v>
      </c>
      <c r="E26" s="3">
        <v>191894.44209999999</v>
      </c>
      <c r="F26" s="4">
        <v>131003.9351</v>
      </c>
      <c r="G26">
        <v>68569.895199999999</v>
      </c>
      <c r="H26">
        <v>50769.183400000002</v>
      </c>
      <c r="I26">
        <v>11664.8565</v>
      </c>
      <c r="J26">
        <v>0</v>
      </c>
      <c r="K26">
        <v>0</v>
      </c>
      <c r="L26">
        <v>62835.720300000001</v>
      </c>
      <c r="M26">
        <v>210183.5356</v>
      </c>
      <c r="N26">
        <v>1001988.5113</v>
      </c>
      <c r="O26">
        <v>0</v>
      </c>
      <c r="P26">
        <v>0</v>
      </c>
      <c r="Q26">
        <v>12</v>
      </c>
      <c r="R26">
        <v>1</v>
      </c>
    </row>
    <row r="27" spans="1:18" x14ac:dyDescent="0.25">
      <c r="A27" t="s">
        <v>27</v>
      </c>
      <c r="B27">
        <v>2936.9935999999998</v>
      </c>
      <c r="C27">
        <v>86.361699999999999</v>
      </c>
      <c r="D27">
        <v>1484396.5227999999</v>
      </c>
      <c r="E27" s="3">
        <v>382241.3553</v>
      </c>
      <c r="F27" s="4">
        <v>36762.200900000003</v>
      </c>
      <c r="G27">
        <v>11143.063599999999</v>
      </c>
      <c r="H27">
        <v>24455.938600000001</v>
      </c>
      <c r="I27">
        <v>1163.1986999999999</v>
      </c>
      <c r="J27">
        <v>0</v>
      </c>
      <c r="K27">
        <v>0</v>
      </c>
      <c r="L27">
        <v>10437.719300000001</v>
      </c>
      <c r="M27">
        <v>1322137.7867999999</v>
      </c>
      <c r="N27">
        <v>125495.1315</v>
      </c>
      <c r="O27">
        <v>0</v>
      </c>
      <c r="P27">
        <v>0</v>
      </c>
      <c r="Q27">
        <v>12</v>
      </c>
      <c r="R27">
        <v>1</v>
      </c>
    </row>
    <row r="28" spans="1:18" x14ac:dyDescent="0.25">
      <c r="A28" t="s">
        <v>30</v>
      </c>
      <c r="B28">
        <v>5757.1507000000001</v>
      </c>
      <c r="C28">
        <v>364.20310000000001</v>
      </c>
      <c r="D28">
        <v>3344758.2039000001</v>
      </c>
      <c r="E28" s="3">
        <v>1222626.155</v>
      </c>
      <c r="F28" s="4">
        <v>190838.52739999999</v>
      </c>
      <c r="G28">
        <v>55887.338300000003</v>
      </c>
      <c r="H28">
        <v>127652.4434</v>
      </c>
      <c r="I28">
        <v>7298.7457000000004</v>
      </c>
      <c r="J28">
        <v>0</v>
      </c>
      <c r="K28">
        <v>0</v>
      </c>
      <c r="L28">
        <v>50622.618499999997</v>
      </c>
      <c r="M28">
        <v>2312110.622</v>
      </c>
      <c r="N28">
        <v>841807.62820000004</v>
      </c>
      <c r="O28">
        <v>0</v>
      </c>
      <c r="P28">
        <v>0</v>
      </c>
      <c r="Q28">
        <v>12</v>
      </c>
      <c r="R28">
        <v>1</v>
      </c>
    </row>
    <row r="29" spans="1:18" x14ac:dyDescent="0.25">
      <c r="A29" t="s">
        <v>80</v>
      </c>
      <c r="B29">
        <v>4084.498</v>
      </c>
      <c r="C29">
        <v>188.64359999999999</v>
      </c>
      <c r="D29">
        <v>2118061.6568999998</v>
      </c>
      <c r="E29" s="3">
        <v>935264.56290000002</v>
      </c>
      <c r="F29" s="4">
        <v>85736.271399999998</v>
      </c>
      <c r="G29">
        <v>41547.479899999998</v>
      </c>
      <c r="H29">
        <v>18555.377400000001</v>
      </c>
      <c r="I29">
        <v>25633.414100000002</v>
      </c>
      <c r="J29">
        <v>0</v>
      </c>
      <c r="K29">
        <v>0</v>
      </c>
      <c r="L29">
        <v>31188.409299999999</v>
      </c>
      <c r="M29">
        <v>282910.30119999999</v>
      </c>
      <c r="N29">
        <v>1749416.0367000001</v>
      </c>
      <c r="O29">
        <v>0</v>
      </c>
      <c r="P29">
        <v>0</v>
      </c>
      <c r="Q29">
        <v>12</v>
      </c>
      <c r="R29">
        <v>1</v>
      </c>
    </row>
    <row r="30" spans="1:18" x14ac:dyDescent="0.25">
      <c r="A30" t="s">
        <v>82</v>
      </c>
      <c r="B30">
        <v>4516.7587999999996</v>
      </c>
      <c r="C30">
        <v>345.42910000000001</v>
      </c>
      <c r="D30">
        <v>2535377.3067000001</v>
      </c>
      <c r="E30" s="3">
        <v>898284.9301</v>
      </c>
      <c r="F30" s="4">
        <v>155732.44279999999</v>
      </c>
      <c r="G30">
        <v>50635.152900000001</v>
      </c>
      <c r="H30">
        <v>66945.767800000001</v>
      </c>
      <c r="I30">
        <v>38151.522199999999</v>
      </c>
      <c r="J30">
        <v>0</v>
      </c>
      <c r="K30">
        <v>0</v>
      </c>
      <c r="L30">
        <v>39529.5599</v>
      </c>
      <c r="M30">
        <v>666273.00639999995</v>
      </c>
      <c r="N30">
        <v>1713365.5266</v>
      </c>
      <c r="O30">
        <v>0</v>
      </c>
      <c r="P30">
        <v>0</v>
      </c>
      <c r="Q30">
        <v>12</v>
      </c>
      <c r="R30">
        <v>1</v>
      </c>
    </row>
    <row r="31" spans="1:18" x14ac:dyDescent="0.25">
      <c r="A31" t="s">
        <v>83</v>
      </c>
      <c r="B31">
        <v>1393.9351999999999</v>
      </c>
      <c r="C31">
        <v>226.21190000000001</v>
      </c>
      <c r="D31">
        <v>297920.81589999999</v>
      </c>
      <c r="E31" s="3">
        <v>-89797.204800000007</v>
      </c>
      <c r="F31" s="4">
        <v>107702.336</v>
      </c>
      <c r="G31">
        <v>74098.215599999996</v>
      </c>
      <c r="H31">
        <v>30067.212800000001</v>
      </c>
      <c r="I31">
        <v>3536.9074999999998</v>
      </c>
      <c r="J31">
        <v>321300</v>
      </c>
      <c r="K31">
        <v>0</v>
      </c>
      <c r="L31">
        <v>71503.179399999994</v>
      </c>
      <c r="M31">
        <v>2723.3485000000001</v>
      </c>
      <c r="N31">
        <v>508795.60969999997</v>
      </c>
      <c r="O31">
        <v>0</v>
      </c>
      <c r="P31">
        <v>0</v>
      </c>
      <c r="Q31">
        <v>12</v>
      </c>
      <c r="R31">
        <v>1</v>
      </c>
    </row>
    <row r="32" spans="1:18" x14ac:dyDescent="0.25">
      <c r="A32" t="s">
        <v>84</v>
      </c>
      <c r="B32">
        <v>1610.5789</v>
      </c>
      <c r="C32">
        <v>87.679000000000002</v>
      </c>
      <c r="D32">
        <v>776744.47140000004</v>
      </c>
      <c r="E32" s="3">
        <v>241426.40470000001</v>
      </c>
      <c r="F32" s="4">
        <v>30459.8236</v>
      </c>
      <c r="G32">
        <v>15618.956</v>
      </c>
      <c r="H32">
        <v>4474.9705999999996</v>
      </c>
      <c r="I32">
        <v>10365.897000000001</v>
      </c>
      <c r="J32">
        <v>0</v>
      </c>
      <c r="K32">
        <v>0</v>
      </c>
      <c r="L32">
        <v>11791.0106</v>
      </c>
      <c r="M32">
        <v>152324.09520000001</v>
      </c>
      <c r="N32">
        <v>593961.34580000001</v>
      </c>
      <c r="O32">
        <v>0</v>
      </c>
      <c r="P32">
        <v>0</v>
      </c>
      <c r="Q32">
        <v>12</v>
      </c>
      <c r="R32">
        <v>1</v>
      </c>
    </row>
    <row r="33" spans="1:18" x14ac:dyDescent="0.25">
      <c r="A33" t="s">
        <v>32</v>
      </c>
      <c r="B33">
        <v>3694.0623999999998</v>
      </c>
      <c r="C33">
        <v>188.13390000000001</v>
      </c>
      <c r="D33">
        <v>1772043.7744</v>
      </c>
      <c r="E33" s="3">
        <v>557641.60320000001</v>
      </c>
      <c r="F33" s="4">
        <v>76411.030499999993</v>
      </c>
      <c r="G33">
        <v>33876.807500000003</v>
      </c>
      <c r="H33">
        <v>22312.597300000001</v>
      </c>
      <c r="I33">
        <v>20221.625700000001</v>
      </c>
      <c r="J33">
        <v>0</v>
      </c>
      <c r="K33">
        <v>0</v>
      </c>
      <c r="L33">
        <v>25615.676800000001</v>
      </c>
      <c r="M33">
        <v>142573.59080000001</v>
      </c>
      <c r="N33">
        <v>1553059.7577</v>
      </c>
      <c r="O33">
        <v>0</v>
      </c>
      <c r="P33">
        <v>0</v>
      </c>
      <c r="Q33">
        <v>12</v>
      </c>
      <c r="R33">
        <v>1</v>
      </c>
    </row>
    <row r="34" spans="1:18" x14ac:dyDescent="0.25">
      <c r="A34" t="s">
        <v>33</v>
      </c>
      <c r="B34">
        <v>2731.0475000000001</v>
      </c>
      <c r="C34">
        <v>285.02069999999998</v>
      </c>
      <c r="D34">
        <v>1342024.2592</v>
      </c>
      <c r="E34" s="3">
        <v>157195.92300000001</v>
      </c>
      <c r="F34" s="4">
        <v>116793.3012</v>
      </c>
      <c r="G34">
        <v>44095.663099999998</v>
      </c>
      <c r="H34">
        <v>63689.385199999997</v>
      </c>
      <c r="I34">
        <v>9008.2528000000002</v>
      </c>
      <c r="J34">
        <v>0</v>
      </c>
      <c r="K34">
        <v>0</v>
      </c>
      <c r="L34">
        <v>39077.858399999997</v>
      </c>
      <c r="M34">
        <v>146540.2274</v>
      </c>
      <c r="N34">
        <v>1078694.8670000001</v>
      </c>
      <c r="O34">
        <v>0</v>
      </c>
      <c r="P34">
        <v>0</v>
      </c>
      <c r="Q34">
        <v>12</v>
      </c>
      <c r="R34">
        <v>1</v>
      </c>
    </row>
    <row r="35" spans="1:18" x14ac:dyDescent="0.25">
      <c r="A35" t="s">
        <v>69</v>
      </c>
      <c r="B35">
        <v>4318.2596000000003</v>
      </c>
      <c r="C35">
        <v>270.17250000000001</v>
      </c>
      <c r="D35">
        <v>2387148.1099</v>
      </c>
      <c r="E35" s="3">
        <v>1001939.7565</v>
      </c>
      <c r="F35" s="4">
        <v>132322.19649999999</v>
      </c>
      <c r="G35">
        <v>40131.682399999998</v>
      </c>
      <c r="H35">
        <v>7939.0627999999997</v>
      </c>
      <c r="I35">
        <v>84251.451300000001</v>
      </c>
      <c r="J35">
        <v>0</v>
      </c>
      <c r="K35">
        <v>0</v>
      </c>
      <c r="L35">
        <v>32047.904200000001</v>
      </c>
      <c r="M35">
        <v>737627.63919999998</v>
      </c>
      <c r="N35">
        <v>1517197.9201</v>
      </c>
      <c r="O35">
        <v>0</v>
      </c>
      <c r="P35">
        <v>0</v>
      </c>
      <c r="Q35">
        <v>12</v>
      </c>
      <c r="R35">
        <v>1</v>
      </c>
    </row>
    <row r="36" spans="1:18" x14ac:dyDescent="0.25">
      <c r="A36" t="s">
        <v>35</v>
      </c>
      <c r="B36">
        <v>4025.8422</v>
      </c>
      <c r="C36">
        <v>152.62090000000001</v>
      </c>
      <c r="D36">
        <v>2298817.7275</v>
      </c>
      <c r="E36" s="3">
        <v>986226.60239999997</v>
      </c>
      <c r="F36" s="4">
        <v>80012.459600000002</v>
      </c>
      <c r="G36">
        <v>38263.888700000003</v>
      </c>
      <c r="H36">
        <v>19299.201300000001</v>
      </c>
      <c r="I36">
        <v>22449.369500000001</v>
      </c>
      <c r="J36">
        <v>0</v>
      </c>
      <c r="K36">
        <v>0</v>
      </c>
      <c r="L36">
        <v>29149.987799999999</v>
      </c>
      <c r="M36">
        <v>574035.59369999997</v>
      </c>
      <c r="N36">
        <v>1644769.6470999999</v>
      </c>
      <c r="O36">
        <v>0</v>
      </c>
      <c r="P36">
        <v>0</v>
      </c>
      <c r="Q36">
        <v>12</v>
      </c>
      <c r="R36">
        <v>1</v>
      </c>
    </row>
    <row r="37" spans="1:18" x14ac:dyDescent="0.25">
      <c r="A37" t="s">
        <v>67</v>
      </c>
      <c r="B37">
        <v>4472.9449000000004</v>
      </c>
      <c r="C37">
        <v>287.65499999999997</v>
      </c>
      <c r="D37">
        <v>1941296.6666000001</v>
      </c>
      <c r="E37" s="3">
        <v>683061.90339999995</v>
      </c>
      <c r="F37" s="4">
        <v>101609.53539999999</v>
      </c>
      <c r="G37">
        <v>61076.985800000002</v>
      </c>
      <c r="H37">
        <v>23775.213400000001</v>
      </c>
      <c r="I37">
        <v>16757.336200000002</v>
      </c>
      <c r="J37">
        <v>0</v>
      </c>
      <c r="K37">
        <v>0</v>
      </c>
      <c r="L37">
        <v>52851.695299999999</v>
      </c>
      <c r="M37">
        <v>361017.3518</v>
      </c>
      <c r="N37">
        <v>1478669.2057</v>
      </c>
      <c r="O37">
        <v>0</v>
      </c>
      <c r="P37">
        <v>0</v>
      </c>
      <c r="Q37">
        <v>12</v>
      </c>
      <c r="R37">
        <v>1</v>
      </c>
    </row>
    <row r="38" spans="1:18" x14ac:dyDescent="0.25">
      <c r="A38" t="s">
        <v>38</v>
      </c>
      <c r="B38">
        <v>2972.3719000000001</v>
      </c>
      <c r="C38">
        <v>296.48140000000001</v>
      </c>
      <c r="D38">
        <v>1331935.6557</v>
      </c>
      <c r="E38" s="3">
        <v>379537.96919999999</v>
      </c>
      <c r="F38" s="4">
        <v>109770.2825</v>
      </c>
      <c r="G38">
        <v>60359.592199999999</v>
      </c>
      <c r="H38">
        <v>28898.8328</v>
      </c>
      <c r="I38">
        <v>20511.857499999998</v>
      </c>
      <c r="J38">
        <v>0</v>
      </c>
      <c r="K38">
        <v>0</v>
      </c>
      <c r="L38">
        <v>53382.025500000003</v>
      </c>
      <c r="M38">
        <v>348917.25670000003</v>
      </c>
      <c r="N38">
        <v>873246.90190000006</v>
      </c>
      <c r="O38">
        <v>0</v>
      </c>
      <c r="P38">
        <v>0</v>
      </c>
      <c r="Q38">
        <v>12</v>
      </c>
      <c r="R38">
        <v>1</v>
      </c>
    </row>
    <row r="39" spans="1:18" x14ac:dyDescent="0.25">
      <c r="A39" t="s">
        <v>40</v>
      </c>
      <c r="B39">
        <v>2378.7154</v>
      </c>
      <c r="C39">
        <v>238.35759999999999</v>
      </c>
      <c r="D39">
        <v>1366682.3870000001</v>
      </c>
      <c r="E39" s="3">
        <v>351843.46019999997</v>
      </c>
      <c r="F39" s="4">
        <v>126532.7064</v>
      </c>
      <c r="G39">
        <v>62789.405299999999</v>
      </c>
      <c r="H39">
        <v>52647.252699999997</v>
      </c>
      <c r="I39">
        <v>11096.0483</v>
      </c>
      <c r="J39">
        <v>0</v>
      </c>
      <c r="K39">
        <v>0</v>
      </c>
      <c r="L39">
        <v>57436.616399999999</v>
      </c>
      <c r="M39">
        <v>239158.3205</v>
      </c>
      <c r="N39">
        <v>1000990.0479</v>
      </c>
      <c r="O39">
        <v>0</v>
      </c>
      <c r="P39">
        <v>0</v>
      </c>
      <c r="Q39">
        <v>12</v>
      </c>
      <c r="R39">
        <v>1</v>
      </c>
    </row>
    <row r="40" spans="1:18" x14ac:dyDescent="0.25">
      <c r="A40" t="s">
        <v>42</v>
      </c>
      <c r="B40">
        <v>2509.752</v>
      </c>
      <c r="C40">
        <v>100.47709999999999</v>
      </c>
      <c r="D40">
        <v>1379928.3413</v>
      </c>
      <c r="E40" s="3">
        <v>169730.25959999999</v>
      </c>
      <c r="F40" s="4">
        <v>48650.4827</v>
      </c>
      <c r="G40">
        <v>25263.501499999998</v>
      </c>
      <c r="H40">
        <v>12632.833199999999</v>
      </c>
      <c r="I40">
        <v>10754.147999999999</v>
      </c>
      <c r="J40">
        <v>0</v>
      </c>
      <c r="K40">
        <v>0</v>
      </c>
      <c r="L40">
        <v>20445.391599999999</v>
      </c>
      <c r="M40">
        <v>328299.38179999997</v>
      </c>
      <c r="N40">
        <v>1002978.3737999999</v>
      </c>
      <c r="O40">
        <v>0</v>
      </c>
      <c r="P40">
        <v>0</v>
      </c>
      <c r="Q40">
        <v>12</v>
      </c>
      <c r="R40">
        <v>1</v>
      </c>
    </row>
    <row r="41" spans="1:18" x14ac:dyDescent="0.25">
      <c r="A41" t="s">
        <v>44</v>
      </c>
      <c r="B41">
        <v>3689.2534000000001</v>
      </c>
      <c r="C41">
        <v>173.88499999999999</v>
      </c>
      <c r="D41">
        <v>2026624.8913</v>
      </c>
      <c r="E41" s="3">
        <v>885511.98899999994</v>
      </c>
      <c r="F41" s="4">
        <v>85771.204100000003</v>
      </c>
      <c r="G41">
        <v>36242.356200000002</v>
      </c>
      <c r="H41">
        <v>34098.972500000003</v>
      </c>
      <c r="I41">
        <v>15429.875400000001</v>
      </c>
      <c r="J41">
        <v>0</v>
      </c>
      <c r="K41">
        <v>0</v>
      </c>
      <c r="L41">
        <v>28321.96</v>
      </c>
      <c r="M41">
        <v>333975.10430000001</v>
      </c>
      <c r="N41">
        <v>1606876.2908000001</v>
      </c>
      <c r="O41">
        <v>0</v>
      </c>
      <c r="P41">
        <v>0</v>
      </c>
      <c r="Q41">
        <v>12</v>
      </c>
      <c r="R41">
        <v>1</v>
      </c>
    </row>
    <row r="42" spans="1:18" x14ac:dyDescent="0.25">
      <c r="A42" t="s">
        <v>43</v>
      </c>
      <c r="B42">
        <v>3977.6253999999999</v>
      </c>
      <c r="C42">
        <v>239.1183</v>
      </c>
      <c r="D42">
        <v>2197018.7292999998</v>
      </c>
      <c r="E42" s="3">
        <v>854428.47809999995</v>
      </c>
      <c r="F42" s="4">
        <v>131244.8505</v>
      </c>
      <c r="G42">
        <v>75514.207699999999</v>
      </c>
      <c r="H42">
        <v>42029.429600000003</v>
      </c>
      <c r="I42">
        <v>13701.213100000001</v>
      </c>
      <c r="J42">
        <v>0</v>
      </c>
      <c r="K42">
        <v>0</v>
      </c>
      <c r="L42">
        <v>68823.872300000003</v>
      </c>
      <c r="M42">
        <v>379295.34289999999</v>
      </c>
      <c r="N42">
        <v>1686478.8921999999</v>
      </c>
      <c r="O42">
        <v>0</v>
      </c>
      <c r="P42">
        <v>0</v>
      </c>
      <c r="Q42">
        <v>12</v>
      </c>
      <c r="R42">
        <v>1</v>
      </c>
    </row>
    <row r="43" spans="1:18" x14ac:dyDescent="0.25">
      <c r="A43" t="s">
        <v>45</v>
      </c>
      <c r="B43">
        <v>6162.3086000000003</v>
      </c>
      <c r="C43">
        <v>648.3433</v>
      </c>
      <c r="D43">
        <v>2066342.2729</v>
      </c>
      <c r="E43" s="3">
        <v>-153795.7003</v>
      </c>
      <c r="F43" s="4">
        <v>205266.62229999999</v>
      </c>
      <c r="G43">
        <v>126104.8254</v>
      </c>
      <c r="H43">
        <v>62825.412400000001</v>
      </c>
      <c r="I43">
        <v>16336.3845</v>
      </c>
      <c r="J43">
        <v>0</v>
      </c>
      <c r="K43">
        <v>0</v>
      </c>
      <c r="L43">
        <v>116682.9301</v>
      </c>
      <c r="M43">
        <v>285519.41729999997</v>
      </c>
      <c r="N43">
        <v>1575555.5725</v>
      </c>
      <c r="O43">
        <v>0</v>
      </c>
      <c r="P43">
        <v>0</v>
      </c>
      <c r="Q43">
        <v>12</v>
      </c>
      <c r="R43">
        <v>1</v>
      </c>
    </row>
    <row r="44" spans="1:18" x14ac:dyDescent="0.25">
      <c r="A44" t="s">
        <v>47</v>
      </c>
      <c r="B44">
        <v>3938.9866000000002</v>
      </c>
      <c r="C44">
        <v>223.71719999999999</v>
      </c>
      <c r="D44">
        <v>1832979.4487999999</v>
      </c>
      <c r="E44" s="3">
        <v>569541.9608</v>
      </c>
      <c r="F44" s="4">
        <v>85574.566300000006</v>
      </c>
      <c r="G44">
        <v>39864.847999999998</v>
      </c>
      <c r="H44">
        <v>33334.0553</v>
      </c>
      <c r="I44">
        <v>12375.663</v>
      </c>
      <c r="J44">
        <v>0</v>
      </c>
      <c r="K44">
        <v>0</v>
      </c>
      <c r="L44">
        <v>32178.226299999998</v>
      </c>
      <c r="M44">
        <v>196552.39720000001</v>
      </c>
      <c r="N44">
        <v>1550850.1775</v>
      </c>
      <c r="O44">
        <v>0</v>
      </c>
      <c r="P44">
        <v>0</v>
      </c>
      <c r="Q44">
        <v>12</v>
      </c>
      <c r="R44">
        <v>1</v>
      </c>
    </row>
    <row r="45" spans="1:18" x14ac:dyDescent="0.25">
      <c r="A45" t="s">
        <v>48</v>
      </c>
      <c r="B45">
        <v>1988.5574999999999</v>
      </c>
      <c r="C45">
        <v>269.8981</v>
      </c>
      <c r="D45">
        <v>1179739.4183</v>
      </c>
      <c r="E45" s="3">
        <v>31547.4395</v>
      </c>
      <c r="F45" s="4">
        <v>152608.065</v>
      </c>
      <c r="G45">
        <v>75642.435800000007</v>
      </c>
      <c r="H45">
        <v>70500.654800000004</v>
      </c>
      <c r="I45">
        <v>6464.9745000000003</v>
      </c>
      <c r="J45">
        <v>0</v>
      </c>
      <c r="K45">
        <v>0</v>
      </c>
      <c r="L45">
        <v>71959.036099999998</v>
      </c>
      <c r="M45">
        <v>151557.90100000001</v>
      </c>
      <c r="N45">
        <v>875575.74849999999</v>
      </c>
      <c r="O45">
        <v>0</v>
      </c>
      <c r="P45">
        <v>0</v>
      </c>
      <c r="Q45">
        <v>12</v>
      </c>
      <c r="R45">
        <v>1</v>
      </c>
    </row>
    <row r="46" spans="1:18" x14ac:dyDescent="0.25">
      <c r="A46" t="s">
        <v>49</v>
      </c>
      <c r="B46">
        <v>3317.1815999999999</v>
      </c>
      <c r="C46">
        <v>266.20580000000001</v>
      </c>
      <c r="D46">
        <v>1664784.3093000001</v>
      </c>
      <c r="E46" s="3">
        <v>517084.47480000003</v>
      </c>
      <c r="F46" s="4">
        <v>129131.2124</v>
      </c>
      <c r="G46">
        <v>66000.440199999997</v>
      </c>
      <c r="H46">
        <v>45042.318200000002</v>
      </c>
      <c r="I46">
        <v>18088.454000000002</v>
      </c>
      <c r="J46">
        <v>0</v>
      </c>
      <c r="K46">
        <v>0</v>
      </c>
      <c r="L46">
        <v>58439.736199999999</v>
      </c>
      <c r="M46">
        <v>87416.169099999999</v>
      </c>
      <c r="N46">
        <v>1448234.8962000001</v>
      </c>
      <c r="O46">
        <v>0</v>
      </c>
      <c r="P46">
        <v>0</v>
      </c>
      <c r="Q46">
        <v>12</v>
      </c>
      <c r="R46">
        <v>1</v>
      </c>
    </row>
    <row r="47" spans="1:18" x14ac:dyDescent="0.25">
      <c r="A47" t="s">
        <v>51</v>
      </c>
      <c r="B47">
        <v>4184.0987999999998</v>
      </c>
      <c r="C47">
        <v>191.696</v>
      </c>
      <c r="D47">
        <v>1841887.9746000001</v>
      </c>
      <c r="E47" s="3">
        <v>712204.4216</v>
      </c>
      <c r="F47" s="4">
        <v>71544.005999999994</v>
      </c>
      <c r="G47">
        <v>41013.2327</v>
      </c>
      <c r="H47">
        <v>12109.6438</v>
      </c>
      <c r="I47">
        <v>18421.129499999999</v>
      </c>
      <c r="J47">
        <v>0</v>
      </c>
      <c r="K47">
        <v>0</v>
      </c>
      <c r="L47">
        <v>31841.888599999998</v>
      </c>
      <c r="M47">
        <v>96195.5101</v>
      </c>
      <c r="N47">
        <v>1674148.443</v>
      </c>
      <c r="O47">
        <v>0</v>
      </c>
      <c r="P47">
        <v>0</v>
      </c>
      <c r="Q47">
        <v>12</v>
      </c>
      <c r="R47">
        <v>1</v>
      </c>
    </row>
    <row r="48" spans="1:18" x14ac:dyDescent="0.25">
      <c r="A48" t="s">
        <v>52</v>
      </c>
      <c r="B48">
        <v>3481.9888000000001</v>
      </c>
      <c r="C48">
        <v>507.97680000000003</v>
      </c>
      <c r="D48">
        <v>1498650.9426</v>
      </c>
      <c r="E48" s="3">
        <v>310289.41869999998</v>
      </c>
      <c r="F48" s="4">
        <v>124592.45299999999</v>
      </c>
      <c r="G48">
        <v>29610.861499999999</v>
      </c>
      <c r="H48">
        <v>86505.238400000002</v>
      </c>
      <c r="I48">
        <v>8476.3531000000003</v>
      </c>
      <c r="J48">
        <v>0</v>
      </c>
      <c r="K48">
        <v>0</v>
      </c>
      <c r="L48">
        <v>24330.013299999999</v>
      </c>
      <c r="M48">
        <v>518462.34779999999</v>
      </c>
      <c r="N48">
        <v>855595.88589999999</v>
      </c>
      <c r="O48">
        <v>0</v>
      </c>
      <c r="P48">
        <v>0</v>
      </c>
      <c r="Q48">
        <v>12</v>
      </c>
      <c r="R48">
        <v>1</v>
      </c>
    </row>
    <row r="49" spans="1:18" x14ac:dyDescent="0.25">
      <c r="A49" t="s">
        <v>54</v>
      </c>
      <c r="B49">
        <v>7420.9907999999996</v>
      </c>
      <c r="C49">
        <v>420.96769999999998</v>
      </c>
      <c r="D49">
        <v>3709713.9079</v>
      </c>
      <c r="E49" s="3">
        <v>939657.76690000005</v>
      </c>
      <c r="F49" s="4">
        <v>210014.27559999999</v>
      </c>
      <c r="G49">
        <v>143875.28709999999</v>
      </c>
      <c r="H49">
        <v>40080.615700000002</v>
      </c>
      <c r="I49">
        <v>26058.3727</v>
      </c>
      <c r="J49">
        <v>0</v>
      </c>
      <c r="K49">
        <v>0</v>
      </c>
      <c r="L49">
        <v>130656.40210000001</v>
      </c>
      <c r="M49">
        <v>269440.55160000001</v>
      </c>
      <c r="N49">
        <v>3230260.1965000001</v>
      </c>
      <c r="O49">
        <v>0</v>
      </c>
      <c r="P49">
        <v>0</v>
      </c>
      <c r="Q49">
        <v>12</v>
      </c>
      <c r="R49">
        <v>1</v>
      </c>
    </row>
    <row r="50" spans="1:18" x14ac:dyDescent="0.25">
      <c r="A50" t="s">
        <v>86</v>
      </c>
      <c r="B50">
        <v>3387.5246000000002</v>
      </c>
      <c r="C50">
        <v>416.71559999999999</v>
      </c>
      <c r="D50">
        <v>1299103.0766</v>
      </c>
      <c r="E50" s="3">
        <v>-5201.3404</v>
      </c>
      <c r="F50" s="4">
        <v>172717.37899999999</v>
      </c>
      <c r="G50">
        <v>88674.614000000001</v>
      </c>
      <c r="H50">
        <v>70763.330799999996</v>
      </c>
      <c r="I50">
        <v>13279.4342</v>
      </c>
      <c r="J50">
        <v>298969.53610000003</v>
      </c>
      <c r="K50">
        <v>0</v>
      </c>
      <c r="L50">
        <v>81685.320200000002</v>
      </c>
      <c r="M50">
        <v>81397.530499999993</v>
      </c>
      <c r="N50">
        <v>1343957.6403000001</v>
      </c>
      <c r="O50">
        <v>0</v>
      </c>
      <c r="P50">
        <v>0</v>
      </c>
      <c r="Q50">
        <v>12</v>
      </c>
      <c r="R50">
        <v>1</v>
      </c>
    </row>
    <row r="51" spans="1:18" x14ac:dyDescent="0.25">
      <c r="A51" t="s">
        <v>55</v>
      </c>
      <c r="B51">
        <v>3518.2343999999998</v>
      </c>
      <c r="C51">
        <v>466.78559999999999</v>
      </c>
      <c r="D51">
        <v>2118915.3676999998</v>
      </c>
      <c r="E51" s="3">
        <v>453664.72369999997</v>
      </c>
      <c r="F51" s="4">
        <v>251602.9026</v>
      </c>
      <c r="G51">
        <v>54606.800799999997</v>
      </c>
      <c r="H51">
        <v>190701.27780000001</v>
      </c>
      <c r="I51">
        <v>6294.8239999999996</v>
      </c>
      <c r="J51">
        <v>0</v>
      </c>
      <c r="K51">
        <v>0</v>
      </c>
      <c r="L51">
        <v>49808.426700000004</v>
      </c>
      <c r="M51">
        <v>1030937.086</v>
      </c>
      <c r="N51">
        <v>836378.38170000003</v>
      </c>
      <c r="O51">
        <v>0</v>
      </c>
      <c r="P51">
        <v>0</v>
      </c>
      <c r="Q51">
        <v>12</v>
      </c>
      <c r="R51">
        <v>1</v>
      </c>
    </row>
    <row r="52" spans="1:18" x14ac:dyDescent="0.25">
      <c r="A52" t="s">
        <v>56</v>
      </c>
      <c r="B52">
        <v>3681.7698999999998</v>
      </c>
      <c r="C52">
        <v>163.24109999999999</v>
      </c>
      <c r="D52">
        <v>1861153.2256</v>
      </c>
      <c r="E52" s="3">
        <v>798225.21440000006</v>
      </c>
      <c r="F52" s="4">
        <v>69006.123800000001</v>
      </c>
      <c r="G52">
        <v>39443.114300000001</v>
      </c>
      <c r="H52">
        <v>10741.9607</v>
      </c>
      <c r="I52">
        <v>18821.0488</v>
      </c>
      <c r="J52">
        <v>0</v>
      </c>
      <c r="K52">
        <v>0</v>
      </c>
      <c r="L52">
        <v>31088.239300000001</v>
      </c>
      <c r="M52">
        <v>193239.45319999999</v>
      </c>
      <c r="N52">
        <v>1458841.4077000001</v>
      </c>
      <c r="O52">
        <v>0</v>
      </c>
      <c r="P52">
        <v>0</v>
      </c>
      <c r="Q52">
        <v>12</v>
      </c>
      <c r="R52">
        <v>1</v>
      </c>
    </row>
    <row r="53" spans="1:18" x14ac:dyDescent="0.25">
      <c r="A53" t="s">
        <v>57</v>
      </c>
      <c r="B53">
        <v>3508.3033999999998</v>
      </c>
      <c r="C53">
        <v>492.32249999999999</v>
      </c>
      <c r="D53">
        <v>1784682.1693</v>
      </c>
      <c r="E53" s="3">
        <v>777919.7524</v>
      </c>
      <c r="F53" s="4">
        <v>194186.003</v>
      </c>
      <c r="G53">
        <v>73685.699099999998</v>
      </c>
      <c r="H53">
        <v>107468.238</v>
      </c>
      <c r="I53">
        <v>13032.0659</v>
      </c>
      <c r="J53">
        <v>0</v>
      </c>
      <c r="K53">
        <v>0</v>
      </c>
      <c r="L53">
        <v>65307.2166</v>
      </c>
      <c r="M53">
        <v>140926.89060000001</v>
      </c>
      <c r="N53">
        <v>1449575.6011999999</v>
      </c>
      <c r="O53">
        <v>0</v>
      </c>
      <c r="P53">
        <v>0</v>
      </c>
      <c r="Q53">
        <v>12</v>
      </c>
      <c r="R53">
        <v>1</v>
      </c>
    </row>
    <row r="54" spans="1:18" x14ac:dyDescent="0.25">
      <c r="A54" t="s">
        <v>88</v>
      </c>
      <c r="B54">
        <v>1778.4839999999999</v>
      </c>
      <c r="C54">
        <v>56.113900000000001</v>
      </c>
      <c r="D54">
        <v>1044377.2574999999</v>
      </c>
      <c r="E54" s="3">
        <v>-465099.64419999998</v>
      </c>
      <c r="F54" s="4">
        <v>37842.277499999997</v>
      </c>
      <c r="G54">
        <v>0</v>
      </c>
      <c r="H54">
        <v>9273.7584999999999</v>
      </c>
      <c r="I54">
        <v>561.85829999999999</v>
      </c>
      <c r="J54">
        <v>0</v>
      </c>
      <c r="K54">
        <v>0</v>
      </c>
      <c r="L54">
        <v>27649.482</v>
      </c>
      <c r="M54">
        <v>936677.26500000001</v>
      </c>
      <c r="N54">
        <v>69857.676099999997</v>
      </c>
      <c r="O54">
        <v>0</v>
      </c>
      <c r="P54">
        <v>28006.660800000001</v>
      </c>
      <c r="Q54">
        <v>12</v>
      </c>
      <c r="R54">
        <v>1</v>
      </c>
    </row>
    <row r="55" spans="1:18" x14ac:dyDescent="0.25">
      <c r="A55" t="s">
        <v>59</v>
      </c>
      <c r="B55">
        <v>1419.4108000000001</v>
      </c>
      <c r="C55">
        <v>190.2561</v>
      </c>
      <c r="D55">
        <v>665330.99199999997</v>
      </c>
      <c r="E55" s="3">
        <v>190234.5246</v>
      </c>
      <c r="F55" s="4">
        <v>78468.1351</v>
      </c>
      <c r="G55">
        <v>35465.637999999999</v>
      </c>
      <c r="H55">
        <v>37932.046199999997</v>
      </c>
      <c r="I55">
        <v>5070.4508999999998</v>
      </c>
      <c r="J55">
        <v>0</v>
      </c>
      <c r="K55">
        <v>0</v>
      </c>
      <c r="L55">
        <v>32301.625100000001</v>
      </c>
      <c r="M55">
        <v>0</v>
      </c>
      <c r="N55">
        <v>586864.79119999998</v>
      </c>
      <c r="O55">
        <v>0</v>
      </c>
      <c r="P55">
        <v>0</v>
      </c>
      <c r="Q55">
        <v>12</v>
      </c>
      <c r="R55">
        <v>1</v>
      </c>
    </row>
    <row r="56" spans="1:18" x14ac:dyDescent="0.25">
      <c r="A56" t="s">
        <v>61</v>
      </c>
      <c r="B56">
        <v>4272.4336999999996</v>
      </c>
      <c r="C56">
        <v>210.71729999999999</v>
      </c>
      <c r="D56">
        <v>2304446.2031999999</v>
      </c>
      <c r="E56" s="3">
        <v>749665.799</v>
      </c>
      <c r="F56" s="4">
        <v>106400.5511</v>
      </c>
      <c r="G56">
        <v>59367.991399999999</v>
      </c>
      <c r="H56">
        <v>24405.245800000001</v>
      </c>
      <c r="I56">
        <v>22627.313999999998</v>
      </c>
      <c r="J56">
        <v>0</v>
      </c>
      <c r="K56">
        <v>0</v>
      </c>
      <c r="L56">
        <v>50918.2045</v>
      </c>
      <c r="M56">
        <v>231677.95060000001</v>
      </c>
      <c r="N56">
        <v>1966367.6403000001</v>
      </c>
      <c r="O56">
        <v>0</v>
      </c>
      <c r="P56">
        <v>0</v>
      </c>
      <c r="Q56">
        <v>12</v>
      </c>
      <c r="R56">
        <v>1</v>
      </c>
    </row>
    <row r="57" spans="1:18" x14ac:dyDescent="0.25">
      <c r="A57" t="s">
        <v>62</v>
      </c>
      <c r="B57">
        <v>2398.2199999999998</v>
      </c>
      <c r="C57">
        <v>88.677899999999994</v>
      </c>
      <c r="D57">
        <v>1307010.2459</v>
      </c>
      <c r="E57" s="3">
        <v>113198.26579999999</v>
      </c>
      <c r="F57" s="4">
        <v>42705.9182</v>
      </c>
      <c r="G57">
        <v>27513.337</v>
      </c>
      <c r="H57">
        <v>4474.5217000000002</v>
      </c>
      <c r="I57">
        <v>10718.0594</v>
      </c>
      <c r="J57">
        <v>0</v>
      </c>
      <c r="K57">
        <v>0</v>
      </c>
      <c r="L57">
        <v>22904.135699999999</v>
      </c>
      <c r="M57">
        <v>261060.58369999999</v>
      </c>
      <c r="N57">
        <v>1003243.4459</v>
      </c>
      <c r="O57">
        <v>0</v>
      </c>
      <c r="P57">
        <v>0</v>
      </c>
      <c r="Q57">
        <v>12</v>
      </c>
      <c r="R57">
        <v>1</v>
      </c>
    </row>
    <row r="58" spans="1:18" x14ac:dyDescent="0.25">
      <c r="A58" t="s">
        <v>87</v>
      </c>
      <c r="B58">
        <v>19906.3616</v>
      </c>
      <c r="C58">
        <v>1584.4671000000001</v>
      </c>
      <c r="D58">
        <v>9235137.8233000003</v>
      </c>
      <c r="E58" s="3">
        <v>3248669.0504000001</v>
      </c>
      <c r="F58" s="4">
        <v>589482.95059999998</v>
      </c>
      <c r="G58">
        <v>275168.82299999997</v>
      </c>
      <c r="H58">
        <v>230166.7255</v>
      </c>
      <c r="I58">
        <v>84147.402199999997</v>
      </c>
      <c r="J58">
        <v>811015.63540000003</v>
      </c>
      <c r="K58">
        <v>0</v>
      </c>
      <c r="L58">
        <v>239204.08309999999</v>
      </c>
      <c r="M58">
        <v>3080427.3905000002</v>
      </c>
      <c r="N58">
        <v>5761444.2098000003</v>
      </c>
      <c r="O58">
        <v>0</v>
      </c>
      <c r="P58">
        <v>0</v>
      </c>
      <c r="Q58">
        <v>12</v>
      </c>
      <c r="R58">
        <v>1</v>
      </c>
    </row>
    <row r="59" spans="1:18" x14ac:dyDescent="0.25">
      <c r="A59" t="s">
        <v>70</v>
      </c>
      <c r="B59">
        <v>3327.1078000000002</v>
      </c>
      <c r="C59">
        <v>312.86590000000001</v>
      </c>
      <c r="D59">
        <v>1433195.6810999999</v>
      </c>
      <c r="E59" s="3">
        <v>380026.38160000002</v>
      </c>
      <c r="F59" s="4">
        <v>178015.6655</v>
      </c>
      <c r="G59">
        <v>117070.28230000001</v>
      </c>
      <c r="H59">
        <v>45564.461799999997</v>
      </c>
      <c r="I59">
        <v>15380.921399999999</v>
      </c>
      <c r="J59">
        <v>628588.1</v>
      </c>
      <c r="K59">
        <v>0</v>
      </c>
      <c r="L59">
        <v>110298.5687</v>
      </c>
      <c r="M59">
        <v>306492.54950000002</v>
      </c>
      <c r="N59">
        <v>1578761.5086999999</v>
      </c>
      <c r="O59">
        <v>0</v>
      </c>
      <c r="P59">
        <v>0</v>
      </c>
      <c r="Q59">
        <v>12</v>
      </c>
      <c r="R59">
        <v>1</v>
      </c>
    </row>
    <row r="60" spans="1:18" x14ac:dyDescent="0.25">
      <c r="A60" t="s">
        <v>4</v>
      </c>
      <c r="B60">
        <v>29552.002</v>
      </c>
      <c r="C60">
        <v>1716.3071</v>
      </c>
      <c r="D60">
        <v>17444288.673099998</v>
      </c>
      <c r="E60" s="3">
        <v>5634590.7560999999</v>
      </c>
      <c r="F60" s="4">
        <v>968750.01820000005</v>
      </c>
      <c r="G60">
        <v>403323.70079999999</v>
      </c>
      <c r="H60">
        <v>450569.92570000002</v>
      </c>
      <c r="I60">
        <v>114856.39169999999</v>
      </c>
      <c r="J60">
        <v>0</v>
      </c>
      <c r="K60">
        <v>0</v>
      </c>
      <c r="L60">
        <v>354680.783</v>
      </c>
      <c r="M60">
        <v>5960013.2289000005</v>
      </c>
      <c r="N60">
        <v>10515534.4123</v>
      </c>
      <c r="O60">
        <v>0</v>
      </c>
      <c r="P60">
        <v>0</v>
      </c>
      <c r="Q60">
        <v>12</v>
      </c>
      <c r="R60">
        <v>1</v>
      </c>
    </row>
    <row r="61" spans="1:18" x14ac:dyDescent="0.25">
      <c r="A61" t="s">
        <v>12</v>
      </c>
      <c r="B61">
        <v>7787.4012000000002</v>
      </c>
      <c r="C61">
        <v>697.42349999999999</v>
      </c>
      <c r="D61">
        <v>4747433.16</v>
      </c>
      <c r="E61" s="3">
        <v>1186635.8722000001</v>
      </c>
      <c r="F61" s="4">
        <v>405220.88419999997</v>
      </c>
      <c r="G61">
        <v>167391.92970000001</v>
      </c>
      <c r="H61">
        <v>214791.70559999999</v>
      </c>
      <c r="I61">
        <v>23037.248800000001</v>
      </c>
      <c r="J61">
        <v>0</v>
      </c>
      <c r="K61">
        <v>0</v>
      </c>
      <c r="L61">
        <v>151068.75339999999</v>
      </c>
      <c r="M61">
        <v>2037236.0915000001</v>
      </c>
      <c r="N61">
        <v>2304949.5765999998</v>
      </c>
      <c r="O61">
        <v>0</v>
      </c>
      <c r="P61">
        <v>0</v>
      </c>
      <c r="Q61">
        <v>12</v>
      </c>
      <c r="R61">
        <v>1</v>
      </c>
    </row>
    <row r="62" spans="1:18" x14ac:dyDescent="0.25">
      <c r="A62" t="s">
        <v>74</v>
      </c>
      <c r="B62">
        <v>11263.869000000001</v>
      </c>
      <c r="C62">
        <v>1296.3150000000001</v>
      </c>
      <c r="D62">
        <v>5093473.9599000001</v>
      </c>
      <c r="E62" s="3">
        <v>1674828.9186</v>
      </c>
      <c r="F62" s="4">
        <v>605089.52579999994</v>
      </c>
      <c r="G62">
        <v>269740.90299999999</v>
      </c>
      <c r="H62">
        <v>283899.87270000001</v>
      </c>
      <c r="I62">
        <v>51448.750200000002</v>
      </c>
      <c r="J62">
        <v>1586976.6041000001</v>
      </c>
      <c r="K62">
        <v>0</v>
      </c>
      <c r="L62">
        <v>241411.96849999999</v>
      </c>
      <c r="M62">
        <v>842356.86670000001</v>
      </c>
      <c r="N62">
        <v>5025230.2627999997</v>
      </c>
      <c r="O62">
        <v>0</v>
      </c>
      <c r="P62">
        <v>0</v>
      </c>
      <c r="Q62">
        <v>12</v>
      </c>
      <c r="R62">
        <v>1</v>
      </c>
    </row>
    <row r="63" spans="1:18" x14ac:dyDescent="0.25">
      <c r="A63" t="s">
        <v>76</v>
      </c>
      <c r="B63">
        <v>36298.214</v>
      </c>
      <c r="C63">
        <v>814.96360000000004</v>
      </c>
      <c r="D63">
        <v>21126255.330899999</v>
      </c>
      <c r="E63" s="3">
        <v>8546316.8760000002</v>
      </c>
      <c r="F63" s="4">
        <v>389199.02360000001</v>
      </c>
      <c r="G63">
        <v>207945.38519999999</v>
      </c>
      <c r="H63">
        <v>94926.032600000006</v>
      </c>
      <c r="I63">
        <v>86327.605800000005</v>
      </c>
      <c r="J63">
        <v>0</v>
      </c>
      <c r="K63">
        <v>0</v>
      </c>
      <c r="L63">
        <v>168404.23329999999</v>
      </c>
      <c r="M63">
        <v>12759441.1799</v>
      </c>
      <c r="N63">
        <v>7977629.7301000003</v>
      </c>
      <c r="O63">
        <v>0</v>
      </c>
      <c r="P63">
        <v>0</v>
      </c>
      <c r="Q63">
        <v>12</v>
      </c>
      <c r="R63">
        <v>1</v>
      </c>
    </row>
    <row r="64" spans="1:18" x14ac:dyDescent="0.25">
      <c r="A64" t="s">
        <v>18</v>
      </c>
      <c r="B64">
        <v>13864.9617</v>
      </c>
      <c r="C64">
        <v>2260.5686999999998</v>
      </c>
      <c r="D64">
        <v>5050802.6382999998</v>
      </c>
      <c r="E64" s="3">
        <v>1404894.1233999999</v>
      </c>
      <c r="F64" s="4">
        <v>665335.06110000005</v>
      </c>
      <c r="G64">
        <v>281233.435</v>
      </c>
      <c r="H64">
        <v>325918.3749</v>
      </c>
      <c r="I64">
        <v>58183.251199999999</v>
      </c>
      <c r="J64">
        <v>652035.51069999998</v>
      </c>
      <c r="K64">
        <v>0</v>
      </c>
      <c r="L64">
        <v>251022.8051</v>
      </c>
      <c r="M64">
        <v>777379.91630000004</v>
      </c>
      <c r="N64">
        <v>4260634.2213000003</v>
      </c>
      <c r="O64">
        <v>0</v>
      </c>
      <c r="P64">
        <v>0</v>
      </c>
      <c r="Q64">
        <v>12</v>
      </c>
      <c r="R64">
        <v>1</v>
      </c>
    </row>
    <row r="65" spans="1:18" x14ac:dyDescent="0.25">
      <c r="A65" t="s">
        <v>22</v>
      </c>
      <c r="B65">
        <v>14799.500599999999</v>
      </c>
      <c r="C65">
        <v>9523.3837999999996</v>
      </c>
      <c r="D65">
        <v>8410292.8944000006</v>
      </c>
      <c r="E65" s="3">
        <v>2386620.1170999999</v>
      </c>
      <c r="F65" s="4">
        <v>590393.52</v>
      </c>
      <c r="G65">
        <v>291967.10100000002</v>
      </c>
      <c r="H65">
        <v>236883.90580000001</v>
      </c>
      <c r="I65">
        <v>61542.513099999996</v>
      </c>
      <c r="J65">
        <v>0</v>
      </c>
      <c r="K65">
        <v>0</v>
      </c>
      <c r="L65">
        <v>216746.86319999999</v>
      </c>
      <c r="M65">
        <v>2159922.4463</v>
      </c>
      <c r="N65">
        <v>5704581.8828999996</v>
      </c>
      <c r="O65">
        <v>0</v>
      </c>
      <c r="P65">
        <v>0</v>
      </c>
      <c r="Q65">
        <v>12</v>
      </c>
      <c r="R65">
        <v>1</v>
      </c>
    </row>
    <row r="66" spans="1:18" x14ac:dyDescent="0.25">
      <c r="A66" t="s">
        <v>23</v>
      </c>
      <c r="B66">
        <v>39822.246700000003</v>
      </c>
      <c r="C66">
        <v>2092.9234999999999</v>
      </c>
      <c r="D66">
        <v>22883926.8682</v>
      </c>
      <c r="E66" s="3">
        <v>5249499.4006000003</v>
      </c>
      <c r="F66" s="4">
        <v>1040763.2486</v>
      </c>
      <c r="G66">
        <v>470638.2683</v>
      </c>
      <c r="H66">
        <v>459807.92849999998</v>
      </c>
      <c r="I66">
        <v>110317.0518</v>
      </c>
      <c r="J66">
        <v>0</v>
      </c>
      <c r="K66">
        <v>0</v>
      </c>
      <c r="L66">
        <v>402918.96750000003</v>
      </c>
      <c r="M66">
        <v>9163578.1023999993</v>
      </c>
      <c r="N66">
        <v>12679713.5098</v>
      </c>
      <c r="O66">
        <v>0</v>
      </c>
      <c r="P66">
        <v>0</v>
      </c>
      <c r="Q66">
        <v>12</v>
      </c>
      <c r="R66">
        <v>1</v>
      </c>
    </row>
    <row r="67" spans="1:18" x14ac:dyDescent="0.25">
      <c r="A67" t="s">
        <v>79</v>
      </c>
      <c r="B67">
        <v>6040.2043000000003</v>
      </c>
      <c r="C67">
        <v>855.98659999999995</v>
      </c>
      <c r="D67">
        <v>2770541.0292000002</v>
      </c>
      <c r="E67" s="3">
        <v>370382.29580000002</v>
      </c>
      <c r="F67" s="4">
        <v>438377.73109999998</v>
      </c>
      <c r="G67">
        <v>267476.15919999999</v>
      </c>
      <c r="H67">
        <v>147849.5012</v>
      </c>
      <c r="I67">
        <v>23052.0707</v>
      </c>
      <c r="J67">
        <v>2524600.5199000002</v>
      </c>
      <c r="K67">
        <v>0</v>
      </c>
      <c r="L67">
        <v>253610.5577</v>
      </c>
      <c r="M67">
        <v>148748.44880000001</v>
      </c>
      <c r="N67">
        <v>3162202.3099000002</v>
      </c>
      <c r="O67">
        <v>0</v>
      </c>
      <c r="P67">
        <v>0</v>
      </c>
      <c r="Q67">
        <v>12</v>
      </c>
      <c r="R67">
        <v>1</v>
      </c>
    </row>
    <row r="68" spans="1:18" x14ac:dyDescent="0.25">
      <c r="A68" t="s">
        <v>28</v>
      </c>
      <c r="B68">
        <v>12586.243399999999</v>
      </c>
      <c r="C68">
        <v>544.77</v>
      </c>
      <c r="D68">
        <v>7602417.1502999999</v>
      </c>
      <c r="E68" s="3">
        <v>2598159.6401999998</v>
      </c>
      <c r="F68" s="4">
        <v>328932.22639999999</v>
      </c>
      <c r="G68">
        <v>170775.8089</v>
      </c>
      <c r="H68">
        <v>119063.5678</v>
      </c>
      <c r="I68">
        <v>39092.849699999999</v>
      </c>
      <c r="J68">
        <v>0</v>
      </c>
      <c r="K68">
        <v>0</v>
      </c>
      <c r="L68">
        <v>155573.19039999999</v>
      </c>
      <c r="M68">
        <v>4110870.1982</v>
      </c>
      <c r="N68">
        <v>3162602.2242000001</v>
      </c>
      <c r="O68">
        <v>0</v>
      </c>
      <c r="P68">
        <v>0</v>
      </c>
      <c r="Q68">
        <v>12</v>
      </c>
      <c r="R68">
        <v>1</v>
      </c>
    </row>
    <row r="69" spans="1:18" x14ac:dyDescent="0.25">
      <c r="A69" t="s">
        <v>31</v>
      </c>
      <c r="B69">
        <v>13793.526900000001</v>
      </c>
      <c r="C69">
        <v>764.67700000000002</v>
      </c>
      <c r="D69">
        <v>7848388.1431999998</v>
      </c>
      <c r="E69" s="3">
        <v>1669799.1322999999</v>
      </c>
      <c r="F69" s="4">
        <v>421184.74589999998</v>
      </c>
      <c r="G69">
        <v>251139.0962</v>
      </c>
      <c r="H69">
        <v>116939.1076</v>
      </c>
      <c r="I69">
        <v>53106.542000000001</v>
      </c>
      <c r="J69">
        <v>0</v>
      </c>
      <c r="K69">
        <v>0</v>
      </c>
      <c r="L69">
        <v>227918.1496</v>
      </c>
      <c r="M69">
        <v>2103520.3838</v>
      </c>
      <c r="N69">
        <v>5323710.8745999997</v>
      </c>
      <c r="O69">
        <v>0</v>
      </c>
      <c r="P69">
        <v>0</v>
      </c>
      <c r="Q69">
        <v>12</v>
      </c>
      <c r="R69">
        <v>1</v>
      </c>
    </row>
    <row r="70" spans="1:18" x14ac:dyDescent="0.25">
      <c r="A70" t="s">
        <v>34</v>
      </c>
      <c r="B70">
        <v>16467.4126</v>
      </c>
      <c r="C70">
        <v>2383.0547000000001</v>
      </c>
      <c r="D70">
        <v>7788345.4537000004</v>
      </c>
      <c r="E70" s="3">
        <v>3073831.8772999998</v>
      </c>
      <c r="F70" s="4">
        <v>407481.8505</v>
      </c>
      <c r="G70">
        <v>182228.94769999999</v>
      </c>
      <c r="H70">
        <v>121033.121</v>
      </c>
      <c r="I70">
        <v>104219.7819</v>
      </c>
      <c r="J70">
        <v>0</v>
      </c>
      <c r="K70">
        <v>0</v>
      </c>
      <c r="L70">
        <v>131748.016</v>
      </c>
      <c r="M70">
        <v>605826.71259999997</v>
      </c>
      <c r="N70">
        <v>6784692.2975000003</v>
      </c>
      <c r="O70">
        <v>0</v>
      </c>
      <c r="P70">
        <v>0</v>
      </c>
      <c r="Q70">
        <v>12</v>
      </c>
      <c r="R70">
        <v>1</v>
      </c>
    </row>
    <row r="71" spans="1:18" x14ac:dyDescent="0.25">
      <c r="A71" t="s">
        <v>91</v>
      </c>
      <c r="B71">
        <v>22098.083900000001</v>
      </c>
      <c r="C71">
        <v>6342.4651999999996</v>
      </c>
      <c r="D71">
        <v>12710081.584000001</v>
      </c>
      <c r="E71" s="3">
        <v>5288729.0086000003</v>
      </c>
      <c r="F71" s="4">
        <v>604404.08689999999</v>
      </c>
      <c r="G71">
        <v>285239.60580000002</v>
      </c>
      <c r="H71">
        <v>231389.7562</v>
      </c>
      <c r="I71">
        <v>87774.724900000001</v>
      </c>
      <c r="J71">
        <v>0</v>
      </c>
      <c r="K71">
        <v>0</v>
      </c>
      <c r="L71">
        <v>217863.8916</v>
      </c>
      <c r="M71">
        <v>4674423.7904000003</v>
      </c>
      <c r="N71">
        <v>7459819.6742000002</v>
      </c>
      <c r="O71">
        <v>0</v>
      </c>
      <c r="P71">
        <v>0</v>
      </c>
      <c r="Q71">
        <v>12</v>
      </c>
      <c r="R71">
        <v>1</v>
      </c>
    </row>
    <row r="72" spans="1:18" x14ac:dyDescent="0.25">
      <c r="A72" t="s">
        <v>85</v>
      </c>
      <c r="B72">
        <v>11476.138199999999</v>
      </c>
      <c r="C72">
        <v>598.86490000000003</v>
      </c>
      <c r="D72">
        <v>5761178.5554999998</v>
      </c>
      <c r="E72" s="3">
        <v>1561312.1466999999</v>
      </c>
      <c r="F72" s="4">
        <v>261893.23449999999</v>
      </c>
      <c r="G72">
        <v>141083.38870000001</v>
      </c>
      <c r="H72">
        <v>70742.612200000003</v>
      </c>
      <c r="I72">
        <v>50067.2336</v>
      </c>
      <c r="J72">
        <v>0</v>
      </c>
      <c r="K72">
        <v>0</v>
      </c>
      <c r="L72">
        <v>123267.2285</v>
      </c>
      <c r="M72">
        <v>1373862.5918000001</v>
      </c>
      <c r="N72">
        <v>4125394.0776999998</v>
      </c>
      <c r="O72">
        <v>0</v>
      </c>
      <c r="P72">
        <v>0</v>
      </c>
      <c r="Q72">
        <v>12</v>
      </c>
      <c r="R72">
        <v>1</v>
      </c>
    </row>
    <row r="73" spans="1:18" x14ac:dyDescent="0.25">
      <c r="A73" t="s">
        <v>37</v>
      </c>
      <c r="B73">
        <v>8225.8641000000007</v>
      </c>
      <c r="C73">
        <v>479.4803</v>
      </c>
      <c r="D73">
        <v>4504678.5919000003</v>
      </c>
      <c r="E73" s="3">
        <v>1577399.8563000001</v>
      </c>
      <c r="F73" s="4">
        <v>265052.87420000002</v>
      </c>
      <c r="G73">
        <v>180048.1635</v>
      </c>
      <c r="H73">
        <v>51712.144500000002</v>
      </c>
      <c r="I73">
        <v>33292.566299999999</v>
      </c>
      <c r="J73">
        <v>0</v>
      </c>
      <c r="K73">
        <v>0</v>
      </c>
      <c r="L73">
        <v>165912.7359</v>
      </c>
      <c r="M73">
        <v>917564.79180000001</v>
      </c>
      <c r="N73">
        <v>3322050.4463</v>
      </c>
      <c r="O73">
        <v>0</v>
      </c>
      <c r="P73">
        <v>0</v>
      </c>
      <c r="Q73">
        <v>12</v>
      </c>
      <c r="R73">
        <v>1</v>
      </c>
    </row>
    <row r="74" spans="1:18" x14ac:dyDescent="0.25">
      <c r="A74" t="s">
        <v>41</v>
      </c>
      <c r="B74">
        <v>18147.225699999999</v>
      </c>
      <c r="C74">
        <v>1055.7171000000001</v>
      </c>
      <c r="D74">
        <v>10862758.565300001</v>
      </c>
      <c r="E74" s="3">
        <v>2403606.8407000001</v>
      </c>
      <c r="F74" s="4">
        <v>599362.3898</v>
      </c>
      <c r="G74">
        <v>289571.80219999998</v>
      </c>
      <c r="H74">
        <v>231863.5411</v>
      </c>
      <c r="I74">
        <v>77927.046499999997</v>
      </c>
      <c r="J74">
        <v>0</v>
      </c>
      <c r="K74">
        <v>0</v>
      </c>
      <c r="L74">
        <v>248284.12119999999</v>
      </c>
      <c r="M74">
        <v>3915800.2910000002</v>
      </c>
      <c r="N74">
        <v>6347612</v>
      </c>
      <c r="O74">
        <v>0</v>
      </c>
      <c r="P74">
        <v>0</v>
      </c>
      <c r="Q74">
        <v>12</v>
      </c>
      <c r="R74">
        <v>1</v>
      </c>
    </row>
    <row r="75" spans="1:18" x14ac:dyDescent="0.25">
      <c r="A75" t="s">
        <v>46</v>
      </c>
      <c r="B75">
        <v>24376.027300000002</v>
      </c>
      <c r="C75">
        <v>1133.8774000000001</v>
      </c>
      <c r="D75">
        <v>16924693.245099999</v>
      </c>
      <c r="E75" s="3">
        <v>5969099.6975999996</v>
      </c>
      <c r="F75" s="4">
        <v>808175.45079999999</v>
      </c>
      <c r="G75">
        <v>350675.93410000001</v>
      </c>
      <c r="H75">
        <v>290696.4314</v>
      </c>
      <c r="I75">
        <v>166803.08530000001</v>
      </c>
      <c r="J75">
        <v>915604.89650000003</v>
      </c>
      <c r="K75">
        <v>0</v>
      </c>
      <c r="L75">
        <v>267789.90120000002</v>
      </c>
      <c r="M75">
        <v>5164508.7401000001</v>
      </c>
      <c r="N75">
        <v>11430182.096899999</v>
      </c>
      <c r="O75">
        <v>0</v>
      </c>
      <c r="P75">
        <v>0</v>
      </c>
      <c r="Q75">
        <v>12</v>
      </c>
      <c r="R75">
        <v>1</v>
      </c>
    </row>
    <row r="76" spans="1:18" x14ac:dyDescent="0.25">
      <c r="A76" t="s">
        <v>53</v>
      </c>
      <c r="B76">
        <v>14660.7479</v>
      </c>
      <c r="C76">
        <v>816.86770000000001</v>
      </c>
      <c r="D76">
        <v>6976426.4609000003</v>
      </c>
      <c r="E76" s="3">
        <v>2417665.0562999998</v>
      </c>
      <c r="F76" s="4">
        <v>316848.6188</v>
      </c>
      <c r="G76">
        <v>167311.93030000001</v>
      </c>
      <c r="H76">
        <v>103997.50719999999</v>
      </c>
      <c r="I76">
        <v>45539.181299999997</v>
      </c>
      <c r="J76">
        <v>0</v>
      </c>
      <c r="K76">
        <v>0</v>
      </c>
      <c r="L76">
        <v>147105.94339999999</v>
      </c>
      <c r="M76">
        <v>3386917.1423999998</v>
      </c>
      <c r="N76">
        <v>3272590.145</v>
      </c>
      <c r="O76">
        <v>0</v>
      </c>
      <c r="P76">
        <v>0</v>
      </c>
      <c r="Q76">
        <v>12</v>
      </c>
      <c r="R76">
        <v>1</v>
      </c>
    </row>
    <row r="77" spans="1:18" x14ac:dyDescent="0.25">
      <c r="A77" t="s">
        <v>58</v>
      </c>
      <c r="B77">
        <v>29119.5798</v>
      </c>
      <c r="C77">
        <v>2039.0338999999999</v>
      </c>
      <c r="D77">
        <v>15289480.888</v>
      </c>
      <c r="E77" s="3">
        <v>5377822.3578000003</v>
      </c>
      <c r="F77" s="4">
        <v>941402.04350000003</v>
      </c>
      <c r="G77">
        <v>474578.20669999998</v>
      </c>
      <c r="H77">
        <v>338383.21909999999</v>
      </c>
      <c r="I77">
        <v>128440.6177</v>
      </c>
      <c r="J77">
        <v>0</v>
      </c>
      <c r="K77">
        <v>0</v>
      </c>
      <c r="L77">
        <v>414321.72509999998</v>
      </c>
      <c r="M77">
        <v>2493832.4070000001</v>
      </c>
      <c r="N77">
        <v>11854161.313300001</v>
      </c>
      <c r="O77">
        <v>0</v>
      </c>
      <c r="P77">
        <v>0</v>
      </c>
      <c r="Q77">
        <v>12</v>
      </c>
      <c r="R77">
        <v>1</v>
      </c>
    </row>
    <row r="78" spans="1:18" x14ac:dyDescent="0.25">
      <c r="A78" t="s">
        <v>60</v>
      </c>
      <c r="B78">
        <v>18222.711599999999</v>
      </c>
      <c r="C78">
        <v>1438.364</v>
      </c>
      <c r="D78">
        <v>9942719.8662999999</v>
      </c>
      <c r="E78" s="3">
        <v>3173987.1011999999</v>
      </c>
      <c r="F78" s="4">
        <v>689087.90370000002</v>
      </c>
      <c r="G78">
        <v>288824.39500000002</v>
      </c>
      <c r="H78">
        <v>288133.37650000001</v>
      </c>
      <c r="I78">
        <v>112130.1323</v>
      </c>
      <c r="J78">
        <v>0</v>
      </c>
      <c r="K78">
        <v>0</v>
      </c>
      <c r="L78">
        <v>247114.17379999999</v>
      </c>
      <c r="M78">
        <v>1589116.8557</v>
      </c>
      <c r="N78">
        <v>7664470.1283</v>
      </c>
      <c r="O78">
        <v>0</v>
      </c>
      <c r="P78">
        <v>0</v>
      </c>
      <c r="Q78">
        <v>12</v>
      </c>
      <c r="R78">
        <v>1</v>
      </c>
    </row>
    <row r="79" spans="1:18" x14ac:dyDescent="0.25">
      <c r="A79" t="s">
        <v>29</v>
      </c>
      <c r="B79">
        <v>3042.6325999999999</v>
      </c>
      <c r="C79">
        <v>326.9332</v>
      </c>
      <c r="D79">
        <v>1480324.1856</v>
      </c>
      <c r="E79" s="3">
        <v>561771.62379999994</v>
      </c>
      <c r="F79" s="4">
        <v>147302.16800000001</v>
      </c>
      <c r="G79">
        <v>78780.088600000003</v>
      </c>
      <c r="H79">
        <v>48900.098299999998</v>
      </c>
      <c r="I79">
        <v>19621.981100000001</v>
      </c>
      <c r="J79">
        <v>0</v>
      </c>
      <c r="K79">
        <v>0</v>
      </c>
      <c r="L79">
        <v>71979.059399999998</v>
      </c>
      <c r="M79">
        <v>102597.0015</v>
      </c>
      <c r="N79">
        <v>1230421.7365000001</v>
      </c>
      <c r="O79">
        <v>0</v>
      </c>
      <c r="P79">
        <v>0</v>
      </c>
      <c r="Q79">
        <v>12</v>
      </c>
      <c r="R79">
        <v>1</v>
      </c>
    </row>
    <row r="80" spans="1:18" x14ac:dyDescent="0.25">
      <c r="A80" t="s">
        <v>98</v>
      </c>
      <c r="B80">
        <v>31421.742099999999</v>
      </c>
      <c r="C80">
        <v>1882.759</v>
      </c>
      <c r="D80">
        <v>18119149.478</v>
      </c>
      <c r="E80" s="3">
        <v>5972651.3831000002</v>
      </c>
      <c r="F80" s="4">
        <v>1023442.5222</v>
      </c>
      <c r="G80">
        <v>423910.00709999999</v>
      </c>
      <c r="H80">
        <v>483632.84820000001</v>
      </c>
      <c r="I80">
        <v>115899.6669</v>
      </c>
      <c r="J80">
        <v>0</v>
      </c>
      <c r="K80">
        <v>0</v>
      </c>
      <c r="L80">
        <v>367452.41440000001</v>
      </c>
      <c r="M80">
        <v>5804045.0982999997</v>
      </c>
      <c r="N80">
        <v>11291679.973300001</v>
      </c>
      <c r="O80">
        <v>0</v>
      </c>
      <c r="P80">
        <v>0</v>
      </c>
      <c r="Q80">
        <v>12</v>
      </c>
      <c r="R80">
        <v>1</v>
      </c>
    </row>
    <row r="81" spans="1:18" x14ac:dyDescent="0.25">
      <c r="A81" t="s">
        <v>99</v>
      </c>
      <c r="B81">
        <v>7630.8856999999998</v>
      </c>
      <c r="C81">
        <v>1527.979</v>
      </c>
      <c r="D81">
        <v>1557314.9820000001</v>
      </c>
      <c r="E81" s="3">
        <v>-407436.5294</v>
      </c>
      <c r="F81" s="4">
        <v>634050.92319999996</v>
      </c>
      <c r="G81">
        <v>336834.6127</v>
      </c>
      <c r="H81">
        <v>259538.18979999999</v>
      </c>
      <c r="I81">
        <v>37678.120699999999</v>
      </c>
      <c r="J81">
        <v>2524600.5199000002</v>
      </c>
      <c r="K81">
        <v>0</v>
      </c>
      <c r="L81">
        <v>316109.63630000001</v>
      </c>
      <c r="M81">
        <v>160906.5595</v>
      </c>
      <c r="N81">
        <v>3603552.9827999999</v>
      </c>
      <c r="O81">
        <v>0</v>
      </c>
      <c r="P81">
        <v>0</v>
      </c>
      <c r="Q81">
        <v>12</v>
      </c>
      <c r="R81">
        <v>1</v>
      </c>
    </row>
    <row r="82" spans="1:18" x14ac:dyDescent="0.25">
      <c r="A82" t="s">
        <v>100</v>
      </c>
      <c r="B82">
        <v>21691.215800000002</v>
      </c>
      <c r="C82">
        <v>6329.9703</v>
      </c>
      <c r="D82">
        <v>12490192.930199999</v>
      </c>
      <c r="E82" s="3">
        <v>5205428.4052999998</v>
      </c>
      <c r="F82" s="4">
        <v>587755.89619999996</v>
      </c>
      <c r="G82">
        <v>277988.62070000003</v>
      </c>
      <c r="H82">
        <v>223026.5313</v>
      </c>
      <c r="I82">
        <v>86740.744200000001</v>
      </c>
      <c r="J82">
        <v>0</v>
      </c>
      <c r="K82">
        <v>0</v>
      </c>
      <c r="L82">
        <v>211050.61050000001</v>
      </c>
      <c r="M82">
        <v>4619540.5208999999</v>
      </c>
      <c r="N82">
        <v>7311514.8293000003</v>
      </c>
      <c r="O82">
        <v>0</v>
      </c>
      <c r="P82">
        <v>0</v>
      </c>
      <c r="Q82">
        <v>12</v>
      </c>
      <c r="R82">
        <v>1</v>
      </c>
    </row>
    <row r="83" spans="1:18" x14ac:dyDescent="0.25">
      <c r="A83" t="s">
        <v>101</v>
      </c>
      <c r="B83">
        <v>29106.586500000001</v>
      </c>
      <c r="C83">
        <v>2016.2520999999999</v>
      </c>
      <c r="D83">
        <v>15285391.724099999</v>
      </c>
      <c r="E83" s="3">
        <v>5370709.5647</v>
      </c>
      <c r="F83" s="4">
        <v>935376.81110000005</v>
      </c>
      <c r="G83">
        <v>474938.6176</v>
      </c>
      <c r="H83">
        <v>332127.65230000002</v>
      </c>
      <c r="I83">
        <v>128310.54120000001</v>
      </c>
      <c r="J83">
        <v>0</v>
      </c>
      <c r="K83">
        <v>0</v>
      </c>
      <c r="L83">
        <v>414752.70030000003</v>
      </c>
      <c r="M83">
        <v>2493832.4909000001</v>
      </c>
      <c r="N83">
        <v>11856121.1379</v>
      </c>
      <c r="O83">
        <v>0</v>
      </c>
      <c r="P83">
        <v>0</v>
      </c>
      <c r="Q83">
        <v>12</v>
      </c>
      <c r="R83">
        <v>1</v>
      </c>
    </row>
    <row r="84" spans="1:18" x14ac:dyDescent="0.25">
      <c r="A84" t="s">
        <v>26</v>
      </c>
      <c r="B84">
        <v>16800.268700000001</v>
      </c>
      <c r="C84">
        <v>675.41930000000002</v>
      </c>
      <c r="D84">
        <v>10087515.437100001</v>
      </c>
      <c r="E84" s="3">
        <v>3410455.4136000001</v>
      </c>
      <c r="F84" s="4">
        <v>359926.44929999998</v>
      </c>
      <c r="G84">
        <v>190449.4607</v>
      </c>
      <c r="H84">
        <v>113810.6854</v>
      </c>
      <c r="I84">
        <v>55666.303099999997</v>
      </c>
      <c r="J84">
        <v>0</v>
      </c>
      <c r="K84">
        <v>0</v>
      </c>
      <c r="L84">
        <v>162511.53779999999</v>
      </c>
      <c r="M84">
        <v>4575556.4801000003</v>
      </c>
      <c r="N84">
        <v>5152030.9357000003</v>
      </c>
      <c r="O84">
        <v>0</v>
      </c>
      <c r="P84">
        <v>0</v>
      </c>
      <c r="Q84">
        <v>12</v>
      </c>
      <c r="R84">
        <v>1</v>
      </c>
    </row>
    <row r="85" spans="1:18" x14ac:dyDescent="0.25">
      <c r="A85" t="s">
        <v>81</v>
      </c>
      <c r="B85">
        <v>19628.4172</v>
      </c>
      <c r="C85">
        <v>2101.7377000000001</v>
      </c>
      <c r="D85">
        <v>10056654.689999999</v>
      </c>
      <c r="E85" s="3">
        <v>4511117.6756999996</v>
      </c>
      <c r="F85" s="4">
        <v>749919.01780000003</v>
      </c>
      <c r="G85">
        <v>129420.78019999999</v>
      </c>
      <c r="H85">
        <v>397198.64169999998</v>
      </c>
      <c r="I85">
        <v>223299.59580000001</v>
      </c>
      <c r="J85">
        <v>322372.12729999999</v>
      </c>
      <c r="K85">
        <v>-4567.0884999999998</v>
      </c>
      <c r="L85">
        <v>53075.402699999999</v>
      </c>
      <c r="M85">
        <v>4368951.6244999999</v>
      </c>
      <c r="N85">
        <v>4944868.1865999997</v>
      </c>
      <c r="O85">
        <v>0</v>
      </c>
      <c r="P85">
        <v>0</v>
      </c>
      <c r="Q85">
        <v>12</v>
      </c>
      <c r="R85">
        <v>1</v>
      </c>
    </row>
    <row r="86" spans="1:18" x14ac:dyDescent="0.25">
      <c r="A86" t="s">
        <v>39</v>
      </c>
      <c r="B86">
        <v>4544.4834000000001</v>
      </c>
      <c r="C86">
        <v>215.6832</v>
      </c>
      <c r="D86">
        <v>2602835.0953000002</v>
      </c>
      <c r="E86" s="3">
        <v>1109996.8747</v>
      </c>
      <c r="F86" s="4">
        <v>106347.13529999999</v>
      </c>
      <c r="G86">
        <v>46089.610200000003</v>
      </c>
      <c r="H86">
        <v>34508.573900000003</v>
      </c>
      <c r="I86">
        <v>25748.951099999998</v>
      </c>
      <c r="J86">
        <v>0</v>
      </c>
      <c r="K86">
        <v>0</v>
      </c>
      <c r="L86">
        <v>37697.976300000002</v>
      </c>
      <c r="M86">
        <v>816083.90960000001</v>
      </c>
      <c r="N86">
        <v>1680348.3909</v>
      </c>
      <c r="O86">
        <v>0</v>
      </c>
      <c r="P86">
        <v>0</v>
      </c>
      <c r="Q86">
        <v>12</v>
      </c>
      <c r="R86">
        <v>1</v>
      </c>
    </row>
    <row r="87" spans="1:18" x14ac:dyDescent="0.25">
      <c r="A87" t="s">
        <v>75</v>
      </c>
      <c r="B87">
        <v>8468.1612000000005</v>
      </c>
      <c r="C87">
        <v>386.22370000000001</v>
      </c>
      <c r="D87">
        <v>5203269.5650000004</v>
      </c>
      <c r="E87" s="3">
        <v>1685621.1761</v>
      </c>
      <c r="F87" s="4">
        <v>224710.25020000001</v>
      </c>
      <c r="G87">
        <v>105681.573</v>
      </c>
      <c r="H87">
        <v>96384.396299999993</v>
      </c>
      <c r="I87">
        <v>22644.2808</v>
      </c>
      <c r="J87">
        <v>0</v>
      </c>
      <c r="K87">
        <v>0</v>
      </c>
      <c r="L87">
        <v>95186.517600000006</v>
      </c>
      <c r="M87">
        <v>2717615.3799000001</v>
      </c>
      <c r="N87">
        <v>2260794.5304999999</v>
      </c>
      <c r="O87">
        <v>0</v>
      </c>
      <c r="P87">
        <v>0</v>
      </c>
      <c r="Q87">
        <v>12</v>
      </c>
      <c r="R87">
        <v>1</v>
      </c>
    </row>
    <row r="88" spans="1:18" x14ac:dyDescent="0.25">
      <c r="A88" t="s">
        <v>19</v>
      </c>
      <c r="B88">
        <v>26091.6417</v>
      </c>
      <c r="C88">
        <v>1067.2488000000001</v>
      </c>
      <c r="D88">
        <v>14816942.445499999</v>
      </c>
      <c r="E88" s="3">
        <v>5636785.3767999997</v>
      </c>
      <c r="F88" s="4">
        <v>509475.23220000003</v>
      </c>
      <c r="G88">
        <v>213072.05239999999</v>
      </c>
      <c r="H88">
        <v>188065.09409999999</v>
      </c>
      <c r="I88">
        <v>108338.0857</v>
      </c>
      <c r="J88">
        <v>0</v>
      </c>
      <c r="K88">
        <v>0</v>
      </c>
      <c r="L88">
        <v>163705.21249999999</v>
      </c>
      <c r="M88">
        <v>4759990.4302000003</v>
      </c>
      <c r="N88">
        <v>9547433.4258999992</v>
      </c>
      <c r="O88">
        <v>0</v>
      </c>
      <c r="P88">
        <v>0</v>
      </c>
      <c r="Q88">
        <v>12</v>
      </c>
      <c r="R88">
        <v>1</v>
      </c>
    </row>
    <row r="89" spans="1:18" x14ac:dyDescent="0.25">
      <c r="A89" t="s">
        <v>6</v>
      </c>
      <c r="B89">
        <v>44259.071100000001</v>
      </c>
      <c r="C89">
        <v>3765.3861000000002</v>
      </c>
      <c r="D89">
        <v>18476811.022100002</v>
      </c>
      <c r="E89" s="3">
        <v>8188941.8954999996</v>
      </c>
      <c r="F89" s="4">
        <v>1056613.4791999999</v>
      </c>
      <c r="G89">
        <v>340541.13010000001</v>
      </c>
      <c r="H89">
        <v>469957.08789999998</v>
      </c>
      <c r="I89">
        <v>246115.26130000001</v>
      </c>
      <c r="J89">
        <v>589376.25490000006</v>
      </c>
      <c r="K89">
        <v>0</v>
      </c>
      <c r="L89">
        <v>242167.37299999999</v>
      </c>
      <c r="M89">
        <v>4785212.9829000002</v>
      </c>
      <c r="N89">
        <v>13224120.164100001</v>
      </c>
      <c r="O89">
        <v>0</v>
      </c>
      <c r="P89">
        <v>0</v>
      </c>
      <c r="Q89">
        <v>12</v>
      </c>
      <c r="R89">
        <v>1</v>
      </c>
    </row>
    <row r="90" spans="1:18" x14ac:dyDescent="0.25">
      <c r="A90" t="s">
        <v>102</v>
      </c>
      <c r="B90">
        <v>44219.527399999999</v>
      </c>
      <c r="C90">
        <v>3712.3247999999999</v>
      </c>
      <c r="D90">
        <v>18456566.300900001</v>
      </c>
      <c r="E90" s="3">
        <v>8163548.6796000004</v>
      </c>
      <c r="F90" s="4">
        <v>1033880.4478</v>
      </c>
      <c r="G90">
        <v>340857.27439999999</v>
      </c>
      <c r="H90">
        <v>446989.78720000002</v>
      </c>
      <c r="I90">
        <v>246033.38620000001</v>
      </c>
      <c r="J90">
        <v>589376.25490000006</v>
      </c>
      <c r="K90">
        <v>0</v>
      </c>
      <c r="L90">
        <v>242578.8083</v>
      </c>
      <c r="M90">
        <v>4785207.9609000003</v>
      </c>
      <c r="N90">
        <v>13226704.9661</v>
      </c>
      <c r="O90">
        <v>0</v>
      </c>
      <c r="P90">
        <v>0</v>
      </c>
      <c r="Q90">
        <v>12</v>
      </c>
      <c r="R90">
        <v>1</v>
      </c>
    </row>
    <row r="91" spans="1:18" x14ac:dyDescent="0.25">
      <c r="A91" t="s">
        <v>66</v>
      </c>
      <c r="B91">
        <v>9566.6880999999994</v>
      </c>
      <c r="C91">
        <v>814.80309999999997</v>
      </c>
      <c r="D91">
        <v>2808187.4197999998</v>
      </c>
      <c r="E91" s="3">
        <v>-149155.56469999999</v>
      </c>
      <c r="F91" s="4">
        <v>275931.59029999998</v>
      </c>
      <c r="G91">
        <v>134915.92180000001</v>
      </c>
      <c r="H91">
        <v>107029.8235</v>
      </c>
      <c r="I91">
        <v>33985.845000000001</v>
      </c>
      <c r="J91">
        <v>501641.8</v>
      </c>
      <c r="K91">
        <v>0</v>
      </c>
      <c r="L91">
        <v>118755.52220000001</v>
      </c>
      <c r="M91">
        <v>1306560.6542</v>
      </c>
      <c r="N91">
        <v>2505484.2694000001</v>
      </c>
      <c r="O91">
        <v>0</v>
      </c>
      <c r="P91">
        <v>0</v>
      </c>
      <c r="Q91">
        <v>12</v>
      </c>
      <c r="R91">
        <v>1</v>
      </c>
    </row>
  </sheetData>
  <conditionalFormatting sqref="A1">
    <cfRule type="duplicateValues" dxfId="37" priority="27"/>
  </conditionalFormatting>
  <conditionalFormatting sqref="A1">
    <cfRule type="duplicateValues" dxfId="36" priority="28"/>
    <cfRule type="duplicateValues" dxfId="35" priority="29"/>
    <cfRule type="duplicateValues" dxfId="34" priority="30"/>
  </conditionalFormatting>
  <conditionalFormatting sqref="A58">
    <cfRule type="duplicateValues" dxfId="33" priority="23"/>
  </conditionalFormatting>
  <conditionalFormatting sqref="A58">
    <cfRule type="duplicateValues" dxfId="32" priority="24"/>
    <cfRule type="duplicateValues" dxfId="31" priority="25"/>
    <cfRule type="duplicateValues" dxfId="30" priority="26"/>
  </conditionalFormatting>
  <conditionalFormatting sqref="A85">
    <cfRule type="duplicateValues" dxfId="29" priority="20"/>
    <cfRule type="duplicateValues" dxfId="28" priority="21"/>
    <cfRule type="duplicateValues" dxfId="27" priority="22"/>
  </conditionalFormatting>
  <conditionalFormatting sqref="A85">
    <cfRule type="duplicateValues" dxfId="26" priority="19"/>
  </conditionalFormatting>
  <conditionalFormatting sqref="A85">
    <cfRule type="duplicateValues" dxfId="25" priority="17"/>
    <cfRule type="duplicateValues" dxfId="24" priority="18"/>
  </conditionalFormatting>
  <conditionalFormatting sqref="A85">
    <cfRule type="duplicateValues" dxfId="23" priority="16"/>
  </conditionalFormatting>
  <conditionalFormatting sqref="A90 A92:A1048576 A1:A88">
    <cfRule type="duplicateValues" dxfId="22" priority="15"/>
  </conditionalFormatting>
  <conditionalFormatting sqref="A90 A86:A88 A61:A84 A92:A1048576 A2:A51">
    <cfRule type="duplicateValues" dxfId="21" priority="1288"/>
    <cfRule type="duplicateValues" dxfId="20" priority="1289"/>
    <cfRule type="duplicateValues" dxfId="19" priority="1290"/>
  </conditionalFormatting>
  <conditionalFormatting sqref="A90 A86:A88 A61:A84 A92:A1048576 A2:A51">
    <cfRule type="duplicateValues" dxfId="18" priority="1300"/>
  </conditionalFormatting>
  <conditionalFormatting sqref="A90 A86:A88 A59:A84 A92:A1048576 A2:A57">
    <cfRule type="duplicateValues" dxfId="17" priority="1304"/>
    <cfRule type="duplicateValues" dxfId="16" priority="1305"/>
  </conditionalFormatting>
  <conditionalFormatting sqref="A90 A86:A88 A59:A84 A92:A1048576 A2:A57">
    <cfRule type="duplicateValues" dxfId="15" priority="1312"/>
  </conditionalFormatting>
  <conditionalFormatting sqref="A52:A57 A59:A60">
    <cfRule type="duplicateValues" dxfId="14" priority="1313"/>
    <cfRule type="duplicateValues" dxfId="13" priority="1314"/>
  </conditionalFormatting>
  <conditionalFormatting sqref="A52:A57 A59:A60">
    <cfRule type="duplicateValues" dxfId="12" priority="1317"/>
    <cfRule type="duplicateValues" dxfId="11" priority="1318"/>
    <cfRule type="duplicateValues" dxfId="10" priority="1319"/>
  </conditionalFormatting>
  <conditionalFormatting sqref="A89">
    <cfRule type="duplicateValues" dxfId="9" priority="7"/>
  </conditionalFormatting>
  <conditionalFormatting sqref="A89">
    <cfRule type="duplicateValues" dxfId="8" priority="8"/>
    <cfRule type="duplicateValues" dxfId="7" priority="9"/>
    <cfRule type="duplicateValues" dxfId="6" priority="10"/>
  </conditionalFormatting>
  <conditionalFormatting sqref="A89">
    <cfRule type="duplicateValues" dxfId="5" priority="6"/>
  </conditionalFormatting>
  <conditionalFormatting sqref="A91">
    <cfRule type="duplicateValues" dxfId="4" priority="2"/>
  </conditionalFormatting>
  <conditionalFormatting sqref="A91">
    <cfRule type="duplicateValues" dxfId="3" priority="3"/>
    <cfRule type="duplicateValues" dxfId="2" priority="4"/>
    <cfRule type="duplicateValues" dxfId="1" priority="5"/>
  </conditionalFormatting>
  <conditionalFormatting sqref="A9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&amp;R_x000D_&amp;1#&amp;"Calibri"&amp;10&amp;K000000 Classificação: Público</oddFooter>
  </headerFooter>
</worksheet>
</file>

<file path=docMetadata/LabelInfo.xml><?xml version="1.0" encoding="utf-8"?>
<clbl:labelList xmlns:clbl="http://schemas.microsoft.com/office/2020/mipLabelMetadata">
  <clbl:label id="{7158201a-9c91-4077-8c8c-35afb0b2b6e2}" enabled="1" method="Privileged" siteId="{97ce2340-9c1d-45b1-a835-7ea811b6fe9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</vt:lpstr>
      <vt:lpstr>openDSS_FP1</vt:lpstr>
      <vt:lpstr>openDSS_voltvar</vt:lpstr>
    </vt:vector>
  </TitlesOfParts>
  <Company>CEMIG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c055896</dc:creator>
  <cp:lastModifiedBy>Zecao</cp:lastModifiedBy>
  <cp:lastPrinted>2018-01-17T17:05:46Z</cp:lastPrinted>
  <dcterms:created xsi:type="dcterms:W3CDTF">2014-11-05T18:54:55Z</dcterms:created>
  <dcterms:modified xsi:type="dcterms:W3CDTF">2024-05-28T20:53:35Z</dcterms:modified>
</cp:coreProperties>
</file>